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00" yWindow="460" windowWidth="32600" windowHeight="20540" tabRatio="500" activeTab="7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'SegEnds_Xtal_Prot#'!$A$1:$CT$301</definedName>
    <definedName name="GPCRdb_alignment" localSheetId="8">Seqs!$A$413:$B$414</definedName>
    <definedName name="human_GPCR_fasta.fas" localSheetId="8">Seqs!$A$8:$B$411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'SegEnds_Xtal_Prot#'!$A$1:$CT$301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34" i="1" l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Z95" i="1"/>
  <c r="BA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BC95" i="1"/>
  <c r="CT95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Z93" i="1"/>
  <c r="BA93" i="1"/>
  <c r="BB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BC93" i="1"/>
  <c r="CT93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Z92" i="1"/>
  <c r="BA92" i="1"/>
  <c r="BB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BC92" i="1"/>
  <c r="CT92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Z91" i="1"/>
  <c r="BA91" i="1"/>
  <c r="BB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BC91" i="1"/>
  <c r="CT91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X61" i="2"/>
  <c r="B199" i="4"/>
  <c r="X199" i="4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Y61" i="2"/>
  <c r="Z61" i="2"/>
  <c r="AA61" i="2"/>
  <c r="AB61" i="2"/>
  <c r="D60" i="2"/>
  <c r="B305" i="4"/>
  <c r="D305" i="4"/>
  <c r="E300" i="5"/>
  <c r="E19" i="2"/>
  <c r="E199" i="4"/>
  <c r="F222" i="5"/>
  <c r="D19" i="2"/>
  <c r="D199" i="4"/>
  <c r="E222" i="5"/>
  <c r="AC61" i="2"/>
  <c r="I222" i="5"/>
  <c r="F19" i="2"/>
  <c r="F199" i="4"/>
  <c r="H222" i="5"/>
  <c r="AD61" i="2"/>
  <c r="AE61" i="2"/>
  <c r="I60" i="2"/>
  <c r="I305" i="4"/>
  <c r="L300" i="5"/>
  <c r="K300" i="5"/>
  <c r="H19" i="2"/>
  <c r="H199" i="4"/>
  <c r="K222" i="5"/>
  <c r="AF61" i="2"/>
  <c r="AG61" i="2"/>
  <c r="AH61" i="2"/>
  <c r="AI61" i="2"/>
  <c r="AJ61" i="2"/>
  <c r="O300" i="5"/>
  <c r="J60" i="2"/>
  <c r="J305" i="4"/>
  <c r="N300" i="5"/>
  <c r="AK61" i="2"/>
  <c r="M60" i="2"/>
  <c r="M305" i="4"/>
  <c r="R300" i="5"/>
  <c r="L60" i="2"/>
  <c r="L305" i="4"/>
  <c r="Q300" i="5"/>
  <c r="M19" i="2"/>
  <c r="M199" i="4"/>
  <c r="R222" i="5"/>
  <c r="L19" i="2"/>
  <c r="L199" i="4"/>
  <c r="Q222" i="5"/>
  <c r="AL61" i="2"/>
  <c r="AM61" i="2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282" i="4"/>
  <c r="D282" i="4"/>
  <c r="E298" i="5"/>
  <c r="D45" i="2"/>
  <c r="AC60" i="2"/>
  <c r="AD60" i="2"/>
  <c r="AE60" i="2"/>
  <c r="I59" i="2"/>
  <c r="I282" i="4"/>
  <c r="L298" i="5"/>
  <c r="K298" i="5"/>
  <c r="I45" i="2"/>
  <c r="AF60" i="2"/>
  <c r="AG60" i="2"/>
  <c r="AH60" i="2"/>
  <c r="AI60" i="2"/>
  <c r="AJ60" i="2"/>
  <c r="O298" i="5"/>
  <c r="J59" i="2"/>
  <c r="J282" i="4"/>
  <c r="N298" i="5"/>
  <c r="J45" i="2"/>
  <c r="AK60" i="2"/>
  <c r="M59" i="2"/>
  <c r="M282" i="4"/>
  <c r="R298" i="5"/>
  <c r="L59" i="2"/>
  <c r="L282" i="4"/>
  <c r="Q298" i="5"/>
  <c r="M45" i="2"/>
  <c r="L45" i="2"/>
  <c r="AL60" i="2"/>
  <c r="AM60" i="2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Z121" i="1"/>
  <c r="BA121" i="1"/>
  <c r="BB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2" i="9"/>
  <c r="AL35" i="4"/>
  <c r="A6" i="14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9" i="4"/>
  <c r="U49" i="2"/>
  <c r="U309" i="4"/>
  <c r="AD303" i="5"/>
  <c r="T49" i="2"/>
  <c r="T309" i="4"/>
  <c r="AC303" i="5"/>
  <c r="E8" i="13"/>
  <c r="C8" i="13"/>
  <c r="B8" i="13"/>
  <c r="A7" i="13"/>
  <c r="H7" i="13"/>
  <c r="G7" i="13"/>
  <c r="F7" i="13"/>
  <c r="B313" i="4"/>
  <c r="U47" i="2"/>
  <c r="U313" i="4"/>
  <c r="AD308" i="5"/>
  <c r="T47" i="2"/>
  <c r="T313" i="4"/>
  <c r="AC308" i="5"/>
  <c r="E7" i="13"/>
  <c r="C7" i="13"/>
  <c r="B7" i="13"/>
  <c r="A6" i="13"/>
  <c r="H6" i="13"/>
  <c r="G6" i="13"/>
  <c r="F6" i="13"/>
  <c r="B311" i="4"/>
  <c r="U48" i="2"/>
  <c r="U311" i="4"/>
  <c r="AD306" i="5"/>
  <c r="T48" i="2"/>
  <c r="T311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287" i="4"/>
  <c r="C59" i="2"/>
  <c r="C287" i="4"/>
  <c r="C282" i="4"/>
  <c r="C298" i="5"/>
  <c r="D23" i="2"/>
  <c r="D287" i="4"/>
  <c r="H298" i="5"/>
  <c r="I298" i="5"/>
  <c r="I23" i="2"/>
  <c r="I287" i="4"/>
  <c r="J23" i="2"/>
  <c r="J287" i="4"/>
  <c r="L23" i="2"/>
  <c r="L287" i="4"/>
  <c r="M23" i="2"/>
  <c r="M287" i="4"/>
  <c r="N23" i="2"/>
  <c r="N59" i="2"/>
  <c r="N287" i="4"/>
  <c r="N282" i="4"/>
  <c r="T298" i="5"/>
  <c r="O23" i="2"/>
  <c r="O59" i="2"/>
  <c r="O287" i="4"/>
  <c r="O282" i="4"/>
  <c r="U298" i="5"/>
  <c r="P23" i="2"/>
  <c r="P59" i="2"/>
  <c r="P287" i="4"/>
  <c r="P282" i="4"/>
  <c r="W298" i="5"/>
  <c r="Q23" i="2"/>
  <c r="Q59" i="2"/>
  <c r="Q287" i="4"/>
  <c r="Q282" i="4"/>
  <c r="X298" i="5"/>
  <c r="Z298" i="5"/>
  <c r="S23" i="2"/>
  <c r="S59" i="2"/>
  <c r="S287" i="4"/>
  <c r="S282" i="4"/>
  <c r="AA298" i="5"/>
  <c r="AI287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A6" i="3"/>
  <c r="G6" i="3"/>
  <c r="A7" i="3"/>
  <c r="G7" i="3"/>
  <c r="A8" i="3"/>
  <c r="G8" i="3"/>
  <c r="A9" i="3"/>
  <c r="G9" i="3"/>
  <c r="A10" i="3"/>
  <c r="G10" i="3"/>
  <c r="A11" i="3"/>
  <c r="G11" i="3"/>
  <c r="A12" i="3"/>
  <c r="G12" i="3"/>
  <c r="A13" i="3"/>
  <c r="G13" i="3"/>
  <c r="A14" i="3"/>
  <c r="G14" i="3"/>
  <c r="A15" i="3"/>
  <c r="G15" i="3"/>
  <c r="A16" i="3"/>
  <c r="G16" i="3"/>
  <c r="A17" i="3"/>
  <c r="G17" i="3"/>
  <c r="A18" i="3"/>
  <c r="G18" i="3"/>
  <c r="A19" i="3"/>
  <c r="G19" i="3"/>
  <c r="A20" i="3"/>
  <c r="G20" i="3"/>
  <c r="A21" i="3"/>
  <c r="G21" i="3"/>
  <c r="A22" i="3"/>
  <c r="G22" i="3"/>
  <c r="A23" i="3"/>
  <c r="G23" i="3"/>
  <c r="G24" i="3"/>
  <c r="A25" i="3"/>
  <c r="G25" i="3"/>
  <c r="A26" i="3"/>
  <c r="G26" i="3"/>
  <c r="A27" i="3"/>
  <c r="G27" i="3"/>
  <c r="A28" i="3"/>
  <c r="G28" i="3"/>
  <c r="A29" i="3"/>
  <c r="G29" i="3"/>
  <c r="A30" i="3"/>
  <c r="G30" i="3"/>
  <c r="A31" i="3"/>
  <c r="G31" i="3"/>
  <c r="A32" i="3"/>
  <c r="G32" i="3"/>
  <c r="A33" i="3"/>
  <c r="G33" i="3"/>
  <c r="A34" i="3"/>
  <c r="G34" i="3"/>
  <c r="A35" i="3"/>
  <c r="G35" i="3"/>
  <c r="A36" i="3"/>
  <c r="G36" i="3"/>
  <c r="A37" i="3"/>
  <c r="G37" i="3"/>
  <c r="T287" i="4" a="1"/>
  <c r="T287" i="4"/>
  <c r="AI282" i="4"/>
  <c r="T282" i="4" a="1"/>
  <c r="T282" i="4"/>
  <c r="AC298" i="5"/>
  <c r="AD298" i="5"/>
  <c r="AF298" i="5"/>
  <c r="AG298" i="5"/>
  <c r="X23" i="2"/>
  <c r="X59" i="2"/>
  <c r="X287" i="4"/>
  <c r="X282" i="4"/>
  <c r="AI298" i="5"/>
  <c r="Y23" i="2"/>
  <c r="Y59" i="2"/>
  <c r="Y287" i="4"/>
  <c r="Y282" i="4"/>
  <c r="AJ298" i="5"/>
  <c r="Z23" i="2"/>
  <c r="Z59" i="2"/>
  <c r="Z287" i="4"/>
  <c r="Z282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282" i="4"/>
  <c r="F23" i="2"/>
  <c r="F59" i="2"/>
  <c r="F282" i="4"/>
  <c r="R23" i="2"/>
  <c r="R59" i="2"/>
  <c r="R282" i="4"/>
  <c r="AA282" i="4"/>
  <c r="AB282" i="4"/>
  <c r="AC282" i="4"/>
  <c r="AD282" i="4"/>
  <c r="AE282" i="4"/>
  <c r="AF282" i="4"/>
  <c r="AG282" i="4"/>
  <c r="AH282" i="4"/>
  <c r="AJ282" i="4"/>
  <c r="AK282" i="4"/>
  <c r="AL282" i="4"/>
  <c r="G59" i="2"/>
  <c r="H59" i="2"/>
  <c r="K59" i="2"/>
  <c r="T59" i="2"/>
  <c r="U59" i="2"/>
  <c r="V59" i="2"/>
  <c r="W59" i="2"/>
  <c r="AA59" i="2"/>
  <c r="AB59" i="2"/>
  <c r="E58" i="2"/>
  <c r="B231" i="4"/>
  <c r="E231" i="4"/>
  <c r="F230" i="5"/>
  <c r="D58" i="2"/>
  <c r="D231" i="4"/>
  <c r="E230" i="5"/>
  <c r="AC59" i="2"/>
  <c r="I230" i="5"/>
  <c r="F58" i="2"/>
  <c r="F231" i="4"/>
  <c r="H230" i="5"/>
  <c r="AD59" i="2"/>
  <c r="AE59" i="2"/>
  <c r="H58" i="2"/>
  <c r="H231" i="4"/>
  <c r="K230" i="5"/>
  <c r="AF59" i="2"/>
  <c r="AG59" i="2"/>
  <c r="AH59" i="2"/>
  <c r="AI59" i="2"/>
  <c r="AJ59" i="2"/>
  <c r="AK59" i="2"/>
  <c r="M58" i="2"/>
  <c r="M231" i="4"/>
  <c r="R230" i="5"/>
  <c r="L58" i="2"/>
  <c r="L231" i="4"/>
  <c r="Q230" i="5"/>
  <c r="AL59" i="2"/>
  <c r="AM59" i="2"/>
  <c r="E411" i="9"/>
  <c r="F411" i="9"/>
  <c r="G411" i="9"/>
  <c r="H411" i="9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C124" i="7"/>
  <c r="D124" i="7"/>
  <c r="E124" i="7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B26" i="4"/>
  <c r="AB288" i="4"/>
  <c r="AB4" i="4"/>
  <c r="AB5" i="4"/>
  <c r="AB204" i="4"/>
  <c r="AB6" i="4"/>
  <c r="AB130" i="4"/>
  <c r="AB132" i="4"/>
  <c r="AB133" i="4"/>
  <c r="AB277" i="4"/>
  <c r="AB128" i="4"/>
  <c r="AB129" i="4"/>
  <c r="AB253" i="4"/>
  <c r="AB59" i="4"/>
  <c r="AB105" i="4"/>
  <c r="AB120" i="4"/>
  <c r="AB14" i="4"/>
  <c r="AB233" i="4"/>
  <c r="AB265" i="4"/>
  <c r="AB266" i="4"/>
  <c r="AB239" i="4"/>
  <c r="AB241" i="4"/>
  <c r="AB242" i="4"/>
  <c r="AB267" i="4"/>
  <c r="AB244" i="4"/>
  <c r="AB268" i="4"/>
  <c r="AB247" i="4"/>
  <c r="AB269" i="4"/>
  <c r="AB270" i="4"/>
  <c r="AB271" i="4"/>
  <c r="AB272" i="4"/>
  <c r="AB273" i="4"/>
  <c r="AB151" i="4"/>
  <c r="AB2" i="4"/>
  <c r="AB295" i="4"/>
  <c r="AB287" i="4"/>
  <c r="AB263" i="4"/>
  <c r="AB238" i="4"/>
  <c r="AB240" i="4"/>
  <c r="AB243" i="4"/>
  <c r="AB64" i="4"/>
  <c r="AB65" i="4"/>
  <c r="AB203" i="4"/>
  <c r="AB274" i="4"/>
  <c r="AB153" i="4"/>
  <c r="AB190" i="4"/>
  <c r="AB249" i="4"/>
  <c r="AB73" i="4"/>
  <c r="AB213" i="4"/>
  <c r="AB110" i="4"/>
  <c r="AB47" i="4"/>
  <c r="AB85" i="4"/>
  <c r="AB86" i="4"/>
  <c r="AB255" i="4"/>
  <c r="AB281" i="4"/>
  <c r="AB256" i="4"/>
  <c r="AB290" i="4"/>
  <c r="AB291" i="4"/>
  <c r="AB113" i="4"/>
  <c r="AB134" i="4"/>
  <c r="AB135" i="4"/>
  <c r="AB176" i="4"/>
  <c r="AB177" i="4"/>
  <c r="AB137" i="4"/>
  <c r="AB138" i="4"/>
  <c r="AB139" i="4"/>
  <c r="AB140" i="4"/>
  <c r="AB258" i="4"/>
  <c r="AB98" i="4"/>
  <c r="AB262" i="4"/>
  <c r="AB232" i="4"/>
  <c r="AB115" i="4"/>
  <c r="AB116" i="4"/>
  <c r="AB117" i="4"/>
  <c r="AB142" i="4"/>
  <c r="AB118" i="4"/>
  <c r="AB27" i="4"/>
  <c r="AB143" i="4"/>
  <c r="AB144" i="4"/>
  <c r="AB28" i="4"/>
  <c r="AB145" i="4"/>
  <c r="AB285" i="4"/>
  <c r="AB183" i="4"/>
  <c r="AB102" i="4"/>
  <c r="AB103" i="4"/>
  <c r="AB104" i="4"/>
  <c r="AB29" i="4"/>
  <c r="AB58" i="4"/>
  <c r="AB30" i="4"/>
  <c r="AB13" i="4"/>
  <c r="AB264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4" i="4"/>
  <c r="AB235" i="4"/>
  <c r="AB219" i="4"/>
  <c r="AB236" i="4"/>
  <c r="AB237" i="4"/>
  <c r="AB202" i="4"/>
  <c r="AB186" i="4"/>
  <c r="AB187" i="4"/>
  <c r="AB188" i="4"/>
  <c r="AB150" i="4"/>
  <c r="AB246" i="4"/>
  <c r="AB189" i="4"/>
  <c r="AB121" i="4"/>
  <c r="AB41" i="4"/>
  <c r="AB276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25" i="4"/>
  <c r="AB108" i="4"/>
  <c r="AB69" i="4"/>
  <c r="AB296" i="4"/>
  <c r="AB127" i="4"/>
  <c r="AB191" i="4"/>
  <c r="AB70" i="4"/>
  <c r="AB248" i="4"/>
  <c r="AB250" i="4"/>
  <c r="AB289" i="4"/>
  <c r="AB192" i="4"/>
  <c r="AB222" i="4"/>
  <c r="AB251" i="4"/>
  <c r="AB74" i="4"/>
  <c r="AB20" i="4"/>
  <c r="AB75" i="4"/>
  <c r="AB278" i="4"/>
  <c r="AB43" i="4"/>
  <c r="AB212" i="4"/>
  <c r="AB77" i="4"/>
  <c r="AB223" i="4"/>
  <c r="AB158" i="4"/>
  <c r="AB252" i="4"/>
  <c r="AB10" i="4"/>
  <c r="AB159" i="4"/>
  <c r="AB21" i="4"/>
  <c r="AB160" i="4"/>
  <c r="AB44" i="4"/>
  <c r="AB45" i="4"/>
  <c r="AB11" i="4"/>
  <c r="AB254" i="4"/>
  <c r="AB193" i="4"/>
  <c r="AB194" i="4"/>
  <c r="AB279" i="4"/>
  <c r="AB280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8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92" i="4"/>
  <c r="AB229" i="4"/>
  <c r="AB230" i="4"/>
  <c r="AB257" i="4"/>
  <c r="AB141" i="4"/>
  <c r="AB297" i="4"/>
  <c r="AB259" i="4"/>
  <c r="AB260" i="4"/>
  <c r="AB261" i="4"/>
  <c r="AB197" i="4"/>
  <c r="AB178" i="4"/>
  <c r="AB179" i="4"/>
  <c r="AB180" i="4"/>
  <c r="AB199" i="4"/>
  <c r="AB181" i="4"/>
  <c r="AB294" i="4"/>
  <c r="AB231" i="4"/>
  <c r="AB209" i="4"/>
  <c r="AB283" i="4"/>
  <c r="AB284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67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72" i="4"/>
  <c r="AB3" i="4"/>
  <c r="AB18" i="4"/>
  <c r="AB76" i="4"/>
  <c r="AB214" i="4"/>
  <c r="AB12" i="4"/>
  <c r="AB293" i="4"/>
  <c r="AB114" i="4"/>
  <c r="AB286" i="4"/>
  <c r="AB275" i="4"/>
  <c r="AB19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7" i="4"/>
  <c r="AB306" i="4"/>
  <c r="AB304" i="4"/>
  <c r="AB305" i="4"/>
  <c r="AB300" i="4"/>
  <c r="AB301" i="4"/>
  <c r="AB299" i="4"/>
  <c r="AB302" i="4"/>
  <c r="AB303" i="4"/>
  <c r="AB310" i="4"/>
  <c r="AB309" i="4"/>
  <c r="AB311" i="4"/>
  <c r="AB312" i="4"/>
  <c r="AB313" i="4"/>
  <c r="AB308" i="4"/>
  <c r="AB314" i="4"/>
  <c r="AB335" i="4"/>
  <c r="AB336" i="4"/>
  <c r="AB318" i="4"/>
  <c r="AB315" i="4"/>
  <c r="AB319" i="4"/>
  <c r="AB320" i="4"/>
  <c r="AB321" i="4"/>
  <c r="AB347" i="4"/>
  <c r="AB326" i="4"/>
  <c r="AB327" i="4"/>
  <c r="AB328" i="4"/>
  <c r="AB329" i="4"/>
  <c r="AB341" i="4"/>
  <c r="AB331" i="4"/>
  <c r="AB332" i="4"/>
  <c r="AB333" i="4"/>
  <c r="AB343" i="4"/>
  <c r="AB344" i="4"/>
  <c r="AB345" i="4"/>
  <c r="AB342" i="4"/>
  <c r="AB322" i="4"/>
  <c r="AB317" i="4"/>
  <c r="AB323" i="4"/>
  <c r="AB325" i="4"/>
  <c r="AB330" i="4"/>
  <c r="AB334" i="4"/>
  <c r="AB324" i="4"/>
  <c r="AB338" i="4"/>
  <c r="AB337" i="4"/>
  <c r="AB316" i="4"/>
  <c r="AB339" i="4"/>
  <c r="AB340" i="4"/>
  <c r="AB346" i="4"/>
  <c r="AB350" i="4"/>
  <c r="AB361" i="4"/>
  <c r="AB362" i="4"/>
  <c r="AB368" i="4"/>
  <c r="AB363" i="4"/>
  <c r="AB369" i="4"/>
  <c r="AB351" i="4"/>
  <c r="AB348" i="4"/>
  <c r="AB358" i="4"/>
  <c r="AB359" i="4"/>
  <c r="AB364" i="4"/>
  <c r="AB349" i="4"/>
  <c r="AB365" i="4"/>
  <c r="AB366" i="4"/>
  <c r="AB367" i="4"/>
  <c r="AB360" i="4"/>
  <c r="AB352" i="4"/>
  <c r="AB353" i="4"/>
  <c r="AB354" i="4"/>
  <c r="AB355" i="4"/>
  <c r="AB356" i="4"/>
  <c r="AB357" i="4"/>
  <c r="AB371" i="4"/>
  <c r="AB377" i="4"/>
  <c r="AB378" i="4"/>
  <c r="AB379" i="4"/>
  <c r="AB373" i="4"/>
  <c r="AB370" i="4"/>
  <c r="AB376" i="4"/>
  <c r="AB381" i="4"/>
  <c r="AB380" i="4"/>
  <c r="AB374" i="4"/>
  <c r="AB375" i="4"/>
  <c r="AB372" i="4"/>
  <c r="AB383" i="4"/>
  <c r="AB385" i="4"/>
  <c r="AB386" i="4"/>
  <c r="AB384" i="4"/>
  <c r="AB382" i="4"/>
  <c r="AB390" i="4"/>
  <c r="AB395" i="4"/>
  <c r="AB408" i="4"/>
  <c r="AB397" i="4"/>
  <c r="AB398" i="4"/>
  <c r="AB399" i="4"/>
  <c r="AB400" i="4"/>
  <c r="AB403" i="4"/>
  <c r="AB387" i="4"/>
  <c r="AB404" i="4"/>
  <c r="AB405" i="4"/>
  <c r="AB407" i="4"/>
  <c r="AB396" i="4"/>
  <c r="AB388" i="4"/>
  <c r="AB389" i="4"/>
  <c r="AB391" i="4"/>
  <c r="AB392" i="4"/>
  <c r="AB393" i="4"/>
  <c r="AB402" i="4"/>
  <c r="AB394" i="4"/>
  <c r="AB406" i="4"/>
  <c r="AB409" i="4"/>
  <c r="AB410" i="4"/>
  <c r="AB411" i="4"/>
  <c r="AB401" i="4"/>
  <c r="AB245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B172" i="4"/>
  <c r="D172" i="4"/>
  <c r="E287" i="5"/>
  <c r="E42" i="2"/>
  <c r="D42" i="2"/>
  <c r="AC58" i="2"/>
  <c r="F42" i="2"/>
  <c r="AD58" i="2"/>
  <c r="AE58" i="2"/>
  <c r="H57" i="2"/>
  <c r="H172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72" i="4"/>
  <c r="R287" i="5"/>
  <c r="L57" i="2"/>
  <c r="L172" i="4"/>
  <c r="Q287" i="5"/>
  <c r="M42" i="2"/>
  <c r="L42" i="2"/>
  <c r="AL58" i="2"/>
  <c r="AM58" i="2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22" i="1"/>
  <c r="BA222" i="1"/>
  <c r="BB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BC222" i="1"/>
  <c r="CT222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BC306" i="1"/>
  <c r="CT306" i="1"/>
  <c r="H381" i="5"/>
  <c r="H53" i="2"/>
  <c r="B380" i="4"/>
  <c r="H380" i="4"/>
  <c r="K381" i="5"/>
  <c r="F45" i="2"/>
  <c r="B381" i="5"/>
  <c r="C52" i="2"/>
  <c r="C381" i="4"/>
  <c r="C53" i="2"/>
  <c r="C380" i="4"/>
  <c r="C381" i="5"/>
  <c r="D52" i="2"/>
  <c r="D381" i="4"/>
  <c r="D53" i="2"/>
  <c r="D380" i="4"/>
  <c r="E381" i="5"/>
  <c r="F381" i="5"/>
  <c r="I381" i="5"/>
  <c r="H52" i="2"/>
  <c r="H381" i="4"/>
  <c r="I52" i="2"/>
  <c r="I381" i="4"/>
  <c r="I53" i="2"/>
  <c r="I380" i="4"/>
  <c r="L381" i="5"/>
  <c r="J52" i="2"/>
  <c r="J381" i="4"/>
  <c r="J53" i="2"/>
  <c r="J380" i="4"/>
  <c r="N381" i="5"/>
  <c r="K52" i="2"/>
  <c r="K381" i="4"/>
  <c r="K53" i="2"/>
  <c r="K380" i="4"/>
  <c r="O381" i="5"/>
  <c r="L52" i="2"/>
  <c r="L381" i="4"/>
  <c r="L53" i="2"/>
  <c r="L380" i="4"/>
  <c r="Q381" i="5"/>
  <c r="M52" i="2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52" i="2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E410" i="9"/>
  <c r="F410" i="9"/>
  <c r="G410" i="9"/>
  <c r="H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D44" i="7"/>
  <c r="E44" i="7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E56" i="2"/>
  <c r="B187" i="4"/>
  <c r="E187" i="4"/>
  <c r="F78" i="5"/>
  <c r="D56" i="2"/>
  <c r="D187" i="4"/>
  <c r="E78" i="5"/>
  <c r="D40" i="2"/>
  <c r="F287" i="5"/>
  <c r="AC57" i="2"/>
  <c r="I78" i="5"/>
  <c r="F56" i="2"/>
  <c r="F187" i="4"/>
  <c r="H78" i="5"/>
  <c r="H287" i="5"/>
  <c r="I287" i="5"/>
  <c r="AD57" i="2"/>
  <c r="AE57" i="2"/>
  <c r="H56" i="2"/>
  <c r="H187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187" i="4"/>
  <c r="R78" i="5"/>
  <c r="L56" i="2"/>
  <c r="L187" i="4"/>
  <c r="Q78" i="5"/>
  <c r="M40" i="2"/>
  <c r="L40" i="2"/>
  <c r="AL57" i="2"/>
  <c r="AM57" i="2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X54" i="2"/>
  <c r="B262" i="4"/>
  <c r="X262" i="4"/>
  <c r="X56" i="2"/>
  <c r="AK3" i="4"/>
  <c r="AK7" i="4"/>
  <c r="AK4" i="4"/>
  <c r="AK5" i="4"/>
  <c r="AK6" i="4"/>
  <c r="AK9" i="4"/>
  <c r="AK10" i="4"/>
  <c r="AK8" i="4"/>
  <c r="AK12" i="4"/>
  <c r="AK11" i="4"/>
  <c r="AK26" i="4"/>
  <c r="AK23" i="4"/>
  <c r="AK24" i="4"/>
  <c r="AK25" i="4"/>
  <c r="AK16" i="4"/>
  <c r="AK27" i="4"/>
  <c r="AK28" i="4"/>
  <c r="AK14" i="4"/>
  <c r="AK22" i="4"/>
  <c r="AK20" i="4"/>
  <c r="AK21" i="4"/>
  <c r="AK18" i="4"/>
  <c r="AK13" i="4"/>
  <c r="AK19" i="4"/>
  <c r="AK17" i="4"/>
  <c r="AK15" i="4"/>
  <c r="AK49" i="4"/>
  <c r="AK50" i="4"/>
  <c r="AK45" i="4"/>
  <c r="AK47" i="4"/>
  <c r="AK52" i="4"/>
  <c r="AK54" i="4"/>
  <c r="AK48" i="4"/>
  <c r="AK42" i="4"/>
  <c r="AK53" i="4"/>
  <c r="AK51" i="4"/>
  <c r="AK55" i="4"/>
  <c r="AK56" i="4"/>
  <c r="AK57" i="4"/>
  <c r="AK30" i="4"/>
  <c r="AK43" i="4"/>
  <c r="AK44" i="4"/>
  <c r="AK40" i="4"/>
  <c r="AK39" i="4"/>
  <c r="AK31" i="4"/>
  <c r="AK38" i="4"/>
  <c r="AK29" i="4"/>
  <c r="AK32" i="4"/>
  <c r="AK41" i="4"/>
  <c r="AK33" i="4"/>
  <c r="AK36" i="4"/>
  <c r="AK46" i="4"/>
  <c r="AK37" i="4"/>
  <c r="AK34" i="4"/>
  <c r="AK35" i="4"/>
  <c r="AK77" i="4"/>
  <c r="AK82" i="4"/>
  <c r="AK83" i="4"/>
  <c r="AK84" i="4"/>
  <c r="AK68" i="4"/>
  <c r="AK87" i="4"/>
  <c r="AK100" i="4"/>
  <c r="AK73" i="4"/>
  <c r="AK91" i="4"/>
  <c r="AK92" i="4"/>
  <c r="AK93" i="4"/>
  <c r="AK95" i="4"/>
  <c r="AK96" i="4"/>
  <c r="AK80" i="4"/>
  <c r="AK74" i="4"/>
  <c r="AK85" i="4"/>
  <c r="AK86" i="4"/>
  <c r="AK88" i="4"/>
  <c r="AK90" i="4"/>
  <c r="AK59" i="4"/>
  <c r="AK65" i="4"/>
  <c r="AK69" i="4"/>
  <c r="AK72" i="4"/>
  <c r="AK89" i="4"/>
  <c r="AK94" i="4"/>
  <c r="AK71" i="4"/>
  <c r="AK79" i="4"/>
  <c r="AK101" i="4"/>
  <c r="AK64" i="4"/>
  <c r="AK97" i="4"/>
  <c r="AK99" i="4"/>
  <c r="AK78" i="4"/>
  <c r="AK70" i="4"/>
  <c r="AK60" i="4"/>
  <c r="AK63" i="4"/>
  <c r="AK61" i="4"/>
  <c r="AK98" i="4"/>
  <c r="AK62" i="4"/>
  <c r="AK75" i="4"/>
  <c r="AK76" i="4"/>
  <c r="AK58" i="4"/>
  <c r="AK66" i="4"/>
  <c r="AK81" i="4"/>
  <c r="AK67" i="4"/>
  <c r="AK113" i="4"/>
  <c r="AK116" i="4"/>
  <c r="AK114" i="4"/>
  <c r="AK111" i="4"/>
  <c r="AK117" i="4"/>
  <c r="AK112" i="4"/>
  <c r="AK115" i="4"/>
  <c r="AK105" i="4"/>
  <c r="AK118" i="4"/>
  <c r="AK104" i="4"/>
  <c r="AK103" i="4"/>
  <c r="AK109" i="4"/>
  <c r="AK110" i="4"/>
  <c r="AK102" i="4"/>
  <c r="AK107" i="4"/>
  <c r="AK106" i="4"/>
  <c r="AK108" i="4"/>
  <c r="AK130" i="4"/>
  <c r="AK131" i="4"/>
  <c r="AK132" i="4"/>
  <c r="AK133" i="4"/>
  <c r="AK121" i="4"/>
  <c r="AK141" i="4"/>
  <c r="AK129" i="4"/>
  <c r="AK122" i="4"/>
  <c r="AK145" i="4"/>
  <c r="AK127" i="4"/>
  <c r="AK134" i="4"/>
  <c r="AK135" i="4"/>
  <c r="AK137" i="4"/>
  <c r="AK138" i="4"/>
  <c r="AK139" i="4"/>
  <c r="AK140" i="4"/>
  <c r="AK142" i="4"/>
  <c r="AK143" i="4"/>
  <c r="AK123" i="4"/>
  <c r="AK124" i="4"/>
  <c r="AK144" i="4"/>
  <c r="AK120" i="4"/>
  <c r="AK126" i="4"/>
  <c r="AK125" i="4"/>
  <c r="AK128" i="4"/>
  <c r="AK136" i="4"/>
  <c r="AK119" i="4"/>
  <c r="AK149" i="4"/>
  <c r="AK179" i="4"/>
  <c r="AK180" i="4"/>
  <c r="AK151" i="4"/>
  <c r="AK162" i="4"/>
  <c r="AK163" i="4"/>
  <c r="AK156" i="4"/>
  <c r="AK164" i="4"/>
  <c r="AK155" i="4"/>
  <c r="AK161" i="4"/>
  <c r="AK178" i="4"/>
  <c r="AK183" i="4"/>
  <c r="AK176" i="4"/>
  <c r="AK177" i="4"/>
  <c r="AK168" i="4"/>
  <c r="AK173" i="4"/>
  <c r="AK152" i="4"/>
  <c r="AK158" i="4"/>
  <c r="AK165" i="4"/>
  <c r="AK166" i="4"/>
  <c r="AK167" i="4"/>
  <c r="AK174" i="4"/>
  <c r="AK169" i="4"/>
  <c r="AK171" i="4"/>
  <c r="AK172" i="4"/>
  <c r="AK170" i="4"/>
  <c r="AK182" i="4"/>
  <c r="AK157" i="4"/>
  <c r="AK159" i="4"/>
  <c r="AK160" i="4"/>
  <c r="AK153" i="4"/>
  <c r="AK184" i="4"/>
  <c r="AK185" i="4"/>
  <c r="AK181" i="4"/>
  <c r="AK148" i="4"/>
  <c r="AK146" i="4"/>
  <c r="AK147" i="4"/>
  <c r="AK150" i="4"/>
  <c r="AK154" i="4"/>
  <c r="AK175" i="4"/>
  <c r="AK188" i="4"/>
  <c r="AK187" i="4"/>
  <c r="AK192" i="4"/>
  <c r="AK199" i="4"/>
  <c r="AK186" i="4"/>
  <c r="AK190" i="4"/>
  <c r="AK196" i="4"/>
  <c r="AK197" i="4"/>
  <c r="AK194" i="4"/>
  <c r="AK191" i="4"/>
  <c r="AK189" i="4"/>
  <c r="AK200" i="4"/>
  <c r="AK201" i="4"/>
  <c r="AK193" i="4"/>
  <c r="AK195" i="4"/>
  <c r="AK198" i="4"/>
  <c r="AK204" i="4"/>
  <c r="AK206" i="4"/>
  <c r="AK202" i="4"/>
  <c r="AK207" i="4"/>
  <c r="AK208" i="4"/>
  <c r="AK209" i="4"/>
  <c r="AK205" i="4"/>
  <c r="AK203" i="4"/>
  <c r="AK210" i="4"/>
  <c r="AK213" i="4"/>
  <c r="AK218" i="4"/>
  <c r="AK212" i="4"/>
  <c r="AK214" i="4"/>
  <c r="AK211" i="4"/>
  <c r="AK215" i="4"/>
  <c r="AK217" i="4"/>
  <c r="AK216" i="4"/>
  <c r="AK220" i="4"/>
  <c r="AK221" i="4"/>
  <c r="AK232" i="4"/>
  <c r="AK228" i="4"/>
  <c r="AK230" i="4"/>
  <c r="AK222" i="4"/>
  <c r="AK231" i="4"/>
  <c r="AK219" i="4"/>
  <c r="AK229" i="4"/>
  <c r="AK223" i="4"/>
  <c r="AK224" i="4"/>
  <c r="AK225" i="4"/>
  <c r="AK226" i="4"/>
  <c r="AK227" i="4"/>
  <c r="AK245" i="4"/>
  <c r="AK233" i="4"/>
  <c r="AK238" i="4"/>
  <c r="AK240" i="4"/>
  <c r="AK241" i="4"/>
  <c r="AK243" i="4"/>
  <c r="AK244" i="4"/>
  <c r="AK247" i="4"/>
  <c r="AK250" i="4"/>
  <c r="AK263" i="4"/>
  <c r="AK239" i="4"/>
  <c r="AK242" i="4"/>
  <c r="AK251" i="4"/>
  <c r="AK252" i="4"/>
  <c r="AK246" i="4"/>
  <c r="AK248" i="4"/>
  <c r="AK234" i="4"/>
  <c r="AK235" i="4"/>
  <c r="AK249" i="4"/>
  <c r="AK253" i="4"/>
  <c r="AK255" i="4"/>
  <c r="AK256" i="4"/>
  <c r="AK258" i="4"/>
  <c r="AK237" i="4"/>
  <c r="AK254" i="4"/>
  <c r="AK262" i="4"/>
  <c r="AK257" i="4"/>
  <c r="AK259" i="4"/>
  <c r="AK260" i="4"/>
  <c r="AK261" i="4"/>
  <c r="AK236" i="4"/>
  <c r="AK286" i="4"/>
  <c r="AK264" i="4"/>
  <c r="AK265" i="4"/>
  <c r="AK266" i="4"/>
  <c r="AK267" i="4"/>
  <c r="AK268" i="4"/>
  <c r="AK269" i="4"/>
  <c r="AK270" i="4"/>
  <c r="AK271" i="4"/>
  <c r="AK272" i="4"/>
  <c r="AK287" i="4"/>
  <c r="AK273" i="4"/>
  <c r="AK278" i="4"/>
  <c r="AK284" i="4"/>
  <c r="AK279" i="4"/>
  <c r="AK280" i="4"/>
  <c r="AK281" i="4"/>
  <c r="AK285" i="4"/>
  <c r="AK277" i="4"/>
  <c r="AK276" i="4"/>
  <c r="AK275" i="4"/>
  <c r="AK283" i="4"/>
  <c r="AK274" i="4"/>
  <c r="AK288" i="4"/>
  <c r="AK290" i="4"/>
  <c r="AK291" i="4"/>
  <c r="AK292" i="4"/>
  <c r="AK294" i="4"/>
  <c r="AK289" i="4"/>
  <c r="AK293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33" i="4"/>
  <c r="AK331" i="4"/>
  <c r="AK332" i="4"/>
  <c r="AK324" i="4"/>
  <c r="AK334" i="4"/>
  <c r="AK323" i="4"/>
  <c r="AK322" i="4"/>
  <c r="AK325" i="4"/>
  <c r="AK318" i="4"/>
  <c r="AK319" i="4"/>
  <c r="AK320" i="4"/>
  <c r="AK321" i="4"/>
  <c r="AK326" i="4"/>
  <c r="AK327" i="4"/>
  <c r="AK328" i="4"/>
  <c r="AK329" i="4"/>
  <c r="AK330" i="4"/>
  <c r="AK341" i="4"/>
  <c r="AK339" i="4"/>
  <c r="AK337" i="4"/>
  <c r="AK338" i="4"/>
  <c r="AK340" i="4"/>
  <c r="AK335" i="4"/>
  <c r="AK336" i="4"/>
  <c r="AK342" i="4"/>
  <c r="AK346" i="4"/>
  <c r="AK345" i="4"/>
  <c r="AK343" i="4"/>
  <c r="AK344" i="4"/>
  <c r="AK347" i="4"/>
  <c r="AK348" i="4"/>
  <c r="AK349" i="4"/>
  <c r="AK351" i="4"/>
  <c r="AK350" i="4"/>
  <c r="AK352" i="4"/>
  <c r="AK353" i="4"/>
  <c r="AK354" i="4"/>
  <c r="AK355" i="4"/>
  <c r="AK358" i="4"/>
  <c r="AK359" i="4"/>
  <c r="AK356" i="4"/>
  <c r="AK357" i="4"/>
  <c r="AK360" i="4"/>
  <c r="AK361" i="4"/>
  <c r="AK362" i="4"/>
  <c r="AK364" i="4"/>
  <c r="AK365" i="4"/>
  <c r="AK366" i="4"/>
  <c r="AK367" i="4"/>
  <c r="AK363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1" i="4"/>
  <c r="AK382" i="4"/>
  <c r="AK383" i="4"/>
  <c r="AK384" i="4"/>
  <c r="AK385" i="4"/>
  <c r="AK386" i="4"/>
  <c r="AK387" i="4"/>
  <c r="AK390" i="4"/>
  <c r="AK389" i="4"/>
  <c r="AK388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2" i="4"/>
  <c r="B7" i="3"/>
  <c r="C7" i="3"/>
  <c r="AI272" i="4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272" i="4" a="1"/>
  <c r="U272" i="4"/>
  <c r="AD94" i="5"/>
  <c r="T272" i="4" a="1"/>
  <c r="T272" i="4"/>
  <c r="AC94" i="5"/>
  <c r="AI187" i="4"/>
  <c r="AD78" i="5"/>
  <c r="T187" i="4" a="1"/>
  <c r="T187" i="4"/>
  <c r="AC78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W56" i="2"/>
  <c r="Y56" i="2"/>
  <c r="Z56" i="2"/>
  <c r="AA56" i="2"/>
  <c r="AB56" i="2"/>
  <c r="D55" i="2"/>
  <c r="D232" i="4"/>
  <c r="E20" i="5"/>
  <c r="E18" i="2"/>
  <c r="D18" i="2"/>
  <c r="AC56" i="2"/>
  <c r="F18" i="2"/>
  <c r="AD56" i="2"/>
  <c r="AE56" i="2"/>
  <c r="H55" i="2"/>
  <c r="H232" i="4"/>
  <c r="K20" i="5"/>
  <c r="H18" i="2"/>
  <c r="L78" i="5"/>
  <c r="AF56" i="2"/>
  <c r="AG56" i="2"/>
  <c r="AH56" i="2"/>
  <c r="AI56" i="2"/>
  <c r="AJ56" i="2"/>
  <c r="N78" i="5"/>
  <c r="O78" i="5"/>
  <c r="AK56" i="2"/>
  <c r="M55" i="2"/>
  <c r="M232" i="4"/>
  <c r="R20" i="5"/>
  <c r="L55" i="2"/>
  <c r="L232" i="4"/>
  <c r="Q20" i="5"/>
  <c r="M18" i="2"/>
  <c r="L18" i="2"/>
  <c r="AL56" i="2"/>
  <c r="AM56" i="2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S51" i="2"/>
  <c r="B361" i="4"/>
  <c r="S361" i="4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H7" i="2"/>
  <c r="B57" i="4"/>
  <c r="H57" i="4"/>
  <c r="H30" i="2"/>
  <c r="S9" i="2"/>
  <c r="B147" i="4"/>
  <c r="S8" i="2"/>
  <c r="S147" i="4"/>
  <c r="N30" i="2"/>
  <c r="B227" i="4"/>
  <c r="N227" i="4"/>
  <c r="N9" i="2"/>
  <c r="N25" i="2"/>
  <c r="N16" i="2"/>
  <c r="N21" i="2"/>
  <c r="N39" i="2"/>
  <c r="N5" i="2"/>
  <c r="N8" i="2"/>
  <c r="N7" i="2"/>
  <c r="N18" i="2"/>
  <c r="B181" i="4"/>
  <c r="N44" i="2"/>
  <c r="N181" i="4"/>
  <c r="B31" i="4"/>
  <c r="N31" i="4"/>
  <c r="C9" i="2"/>
  <c r="D9" i="2"/>
  <c r="E9" i="2"/>
  <c r="F9" i="2"/>
  <c r="G9" i="2"/>
  <c r="H9" i="2"/>
  <c r="I9" i="2"/>
  <c r="J9" i="2"/>
  <c r="K9" i="2"/>
  <c r="L9" i="2"/>
  <c r="M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119" i="4"/>
  <c r="D119" i="4"/>
  <c r="E44" i="5"/>
  <c r="D147" i="4"/>
  <c r="E45" i="5"/>
  <c r="F45" i="5"/>
  <c r="AC9" i="2"/>
  <c r="H45" i="5"/>
  <c r="I45" i="5"/>
  <c r="AD9" i="2"/>
  <c r="AE9" i="2"/>
  <c r="H8" i="2"/>
  <c r="H119" i="4"/>
  <c r="K44" i="5"/>
  <c r="H147" i="4"/>
  <c r="K45" i="5"/>
  <c r="L45" i="5"/>
  <c r="AF9" i="2"/>
  <c r="AG9" i="2"/>
  <c r="AH9" i="2"/>
  <c r="AI9" i="2"/>
  <c r="AJ9" i="2"/>
  <c r="N45" i="5"/>
  <c r="O45" i="5"/>
  <c r="AK9" i="2"/>
  <c r="M8" i="2"/>
  <c r="M119" i="4"/>
  <c r="R44" i="5"/>
  <c r="L8" i="2"/>
  <c r="L119" i="4"/>
  <c r="Q44" i="5"/>
  <c r="M147" i="4"/>
  <c r="R45" i="5"/>
  <c r="L147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S4" i="2"/>
  <c r="B41" i="4"/>
  <c r="S5" i="2"/>
  <c r="S41" i="4"/>
  <c r="S42" i="2"/>
  <c r="S16" i="2"/>
  <c r="B38" i="4"/>
  <c r="S38" i="4"/>
  <c r="S17" i="2"/>
  <c r="B39" i="4"/>
  <c r="S39" i="4"/>
  <c r="B40" i="4"/>
  <c r="S40" i="4"/>
  <c r="S12" i="2"/>
  <c r="B35" i="4"/>
  <c r="S35" i="4"/>
  <c r="S10" i="2"/>
  <c r="B36" i="4"/>
  <c r="S36" i="4"/>
  <c r="B37" i="4"/>
  <c r="S37" i="4"/>
  <c r="S11" i="2"/>
  <c r="B32" i="4"/>
  <c r="S32" i="4"/>
  <c r="S13" i="2"/>
  <c r="B33" i="4"/>
  <c r="S33" i="4"/>
  <c r="B34" i="4"/>
  <c r="S34" i="4"/>
  <c r="S7" i="2"/>
  <c r="S31" i="4"/>
  <c r="B30" i="4"/>
  <c r="S30" i="4"/>
  <c r="B29" i="4"/>
  <c r="S29" i="4"/>
  <c r="N4" i="2"/>
  <c r="N41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66" i="4"/>
  <c r="D66" i="4"/>
  <c r="E262" i="5"/>
  <c r="D41" i="4"/>
  <c r="E253" i="5"/>
  <c r="F253" i="5"/>
  <c r="AC4" i="2"/>
  <c r="H253" i="5"/>
  <c r="I253" i="5"/>
  <c r="AD4" i="2"/>
  <c r="AE4" i="2"/>
  <c r="H5" i="2"/>
  <c r="H66" i="4"/>
  <c r="K262" i="5"/>
  <c r="H41" i="4"/>
  <c r="K253" i="5"/>
  <c r="L253" i="5"/>
  <c r="AF4" i="2"/>
  <c r="AG4" i="2"/>
  <c r="AH4" i="2"/>
  <c r="AI4" i="2"/>
  <c r="AJ4" i="2"/>
  <c r="N253" i="5"/>
  <c r="O253" i="5"/>
  <c r="AK4" i="2"/>
  <c r="M5" i="2"/>
  <c r="M66" i="4"/>
  <c r="R262" i="5"/>
  <c r="L5" i="2"/>
  <c r="L66" i="4"/>
  <c r="Q262" i="5"/>
  <c r="M41" i="4"/>
  <c r="R253" i="5"/>
  <c r="L41" i="4"/>
  <c r="Q253" i="5"/>
  <c r="AL4" i="2"/>
  <c r="AM4" i="2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N2" i="2"/>
  <c r="B237" i="4"/>
  <c r="M237" i="4"/>
  <c r="M24" i="2"/>
  <c r="B238" i="4"/>
  <c r="M238" i="4"/>
  <c r="B236" i="4"/>
  <c r="N236" i="4"/>
  <c r="N19" i="2"/>
  <c r="N24" i="2"/>
  <c r="N238" i="4"/>
  <c r="N3" i="2"/>
  <c r="B239" i="4"/>
  <c r="N239" i="4"/>
  <c r="B240" i="4"/>
  <c r="N240" i="4"/>
  <c r="B241" i="4"/>
  <c r="N241" i="4"/>
  <c r="B242" i="4"/>
  <c r="N242" i="4"/>
  <c r="B235" i="4"/>
  <c r="N235" i="4"/>
  <c r="N32" i="2"/>
  <c r="B218" i="4"/>
  <c r="N218" i="4"/>
  <c r="N20" i="2"/>
  <c r="B219" i="4"/>
  <c r="N219" i="4"/>
  <c r="B220" i="4"/>
  <c r="N22" i="2"/>
  <c r="N220" i="4"/>
  <c r="B221" i="4"/>
  <c r="N221" i="4"/>
  <c r="B222" i="4"/>
  <c r="N222" i="4"/>
  <c r="N43" i="2"/>
  <c r="B223" i="4"/>
  <c r="N223" i="4"/>
  <c r="B224" i="4"/>
  <c r="N224" i="4"/>
  <c r="B225" i="4"/>
  <c r="N225" i="4"/>
  <c r="B226" i="4"/>
  <c r="N226" i="4"/>
  <c r="N41" i="2"/>
  <c r="B228" i="4"/>
  <c r="N228" i="4"/>
  <c r="B229" i="4"/>
  <c r="N229" i="4"/>
  <c r="B230" i="4"/>
  <c r="N230" i="4"/>
  <c r="N42" i="2"/>
  <c r="N231" i="4"/>
  <c r="B233" i="4"/>
  <c r="N233" i="4"/>
  <c r="B234" i="4"/>
  <c r="N234" i="4"/>
  <c r="O41" i="2"/>
  <c r="O230" i="4"/>
  <c r="O55" i="2"/>
  <c r="O232" i="4"/>
  <c r="O3" i="2"/>
  <c r="O24" i="2"/>
  <c r="O233" i="4"/>
  <c r="N55" i="2"/>
  <c r="N232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262" i="4"/>
  <c r="C55" i="2"/>
  <c r="C232" i="4"/>
  <c r="C20" i="5"/>
  <c r="D54" i="2"/>
  <c r="D262" i="4"/>
  <c r="F20" i="5"/>
  <c r="H20" i="5"/>
  <c r="I20" i="5"/>
  <c r="H54" i="2"/>
  <c r="H262" i="4"/>
  <c r="L20" i="5"/>
  <c r="N20" i="5"/>
  <c r="O20" i="5"/>
  <c r="L54" i="2"/>
  <c r="L262" i="4"/>
  <c r="M54" i="2"/>
  <c r="M262" i="4"/>
  <c r="N54" i="2"/>
  <c r="N262" i="4"/>
  <c r="T20" i="5"/>
  <c r="O54" i="2"/>
  <c r="O262" i="4"/>
  <c r="U20" i="5"/>
  <c r="P54" i="2"/>
  <c r="P262" i="4"/>
  <c r="P55" i="2"/>
  <c r="P232" i="4"/>
  <c r="W20" i="5"/>
  <c r="Q54" i="2"/>
  <c r="Q262" i="4"/>
  <c r="Q55" i="2"/>
  <c r="Q232" i="4"/>
  <c r="X20" i="5"/>
  <c r="R54" i="2"/>
  <c r="R262" i="4"/>
  <c r="R55" i="2"/>
  <c r="R232" i="4"/>
  <c r="Z20" i="5"/>
  <c r="S54" i="2"/>
  <c r="S262" i="4"/>
  <c r="S55" i="2"/>
  <c r="S232" i="4"/>
  <c r="AA20" i="5"/>
  <c r="AI262" i="4"/>
  <c r="T262" i="4" a="1"/>
  <c r="T262" i="4"/>
  <c r="AI232" i="4"/>
  <c r="T232" i="4" a="1"/>
  <c r="T232" i="4"/>
  <c r="AC20" i="5"/>
  <c r="U262" i="4" a="1"/>
  <c r="U262" i="4"/>
  <c r="U232" i="4" a="1"/>
  <c r="U232" i="4"/>
  <c r="AD20" i="5"/>
  <c r="AF20" i="5"/>
  <c r="AG20" i="5"/>
  <c r="X55" i="2"/>
  <c r="X232" i="4"/>
  <c r="AI20" i="5"/>
  <c r="Y54" i="2"/>
  <c r="Y262" i="4"/>
  <c r="Y55" i="2"/>
  <c r="Y232" i="4"/>
  <c r="AJ20" i="5"/>
  <c r="Z54" i="2"/>
  <c r="Z262" i="4"/>
  <c r="Z55" i="2"/>
  <c r="Z232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232" i="4"/>
  <c r="F54" i="2"/>
  <c r="F55" i="2"/>
  <c r="F232" i="4"/>
  <c r="I54" i="2"/>
  <c r="I55" i="2"/>
  <c r="I232" i="4"/>
  <c r="J54" i="2"/>
  <c r="J55" i="2"/>
  <c r="J232" i="4"/>
  <c r="K54" i="2"/>
  <c r="K55" i="2"/>
  <c r="K232" i="4"/>
  <c r="AA232" i="4"/>
  <c r="AC232" i="4"/>
  <c r="AD232" i="4"/>
  <c r="AE232" i="4"/>
  <c r="AF232" i="4"/>
  <c r="AG232" i="4"/>
  <c r="AH232" i="4"/>
  <c r="AJ232" i="4"/>
  <c r="AL232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E347" i="9"/>
  <c r="F347" i="9"/>
  <c r="G347" i="9"/>
  <c r="H347" i="9"/>
  <c r="C125" i="7"/>
  <c r="D125" i="7"/>
  <c r="E125" i="7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X29" i="2"/>
  <c r="B115" i="4"/>
  <c r="X115" i="4"/>
  <c r="N29" i="2"/>
  <c r="N115" i="4"/>
  <c r="X30" i="2"/>
  <c r="B109" i="4"/>
  <c r="X16" i="2"/>
  <c r="X12" i="2"/>
  <c r="X109" i="4"/>
  <c r="Q21" i="2"/>
  <c r="N38" i="2"/>
  <c r="B95" i="4"/>
  <c r="N95" i="4"/>
  <c r="N36" i="2"/>
  <c r="B96" i="4"/>
  <c r="N96" i="4"/>
  <c r="B92" i="4"/>
  <c r="N92" i="4"/>
  <c r="B93" i="4"/>
  <c r="N93" i="4"/>
  <c r="O28" i="2"/>
  <c r="B85" i="4"/>
  <c r="O85" i="4"/>
  <c r="B86" i="4"/>
  <c r="O86" i="4"/>
  <c r="H14" i="2"/>
  <c r="B47" i="4"/>
  <c r="O47" i="4"/>
  <c r="N28" i="2"/>
  <c r="N47" i="4"/>
  <c r="Y51" i="2"/>
  <c r="B369" i="4"/>
  <c r="Y369" i="4"/>
  <c r="AJ356" i="5"/>
  <c r="Q30" i="2"/>
  <c r="B185" i="4"/>
  <c r="Q185" i="4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V15" i="2"/>
  <c r="V8" i="2"/>
  <c r="V7" i="2"/>
  <c r="V40" i="2"/>
  <c r="V32" i="2"/>
  <c r="V39" i="2"/>
  <c r="V27" i="2"/>
  <c r="V18" i="2"/>
  <c r="V16" i="2"/>
  <c r="V21" i="2"/>
  <c r="B65" i="4"/>
  <c r="V65" i="4"/>
  <c r="V5" i="2"/>
  <c r="V66" i="4"/>
  <c r="V6" i="2"/>
  <c r="B67" i="4"/>
  <c r="V67" i="4"/>
  <c r="C5" i="2"/>
  <c r="C6" i="2"/>
  <c r="C67" i="4"/>
  <c r="D6" i="2"/>
  <c r="D67" i="4"/>
  <c r="E5" i="2"/>
  <c r="E6" i="2"/>
  <c r="E67" i="4"/>
  <c r="F5" i="2"/>
  <c r="F6" i="2"/>
  <c r="F67" i="4"/>
  <c r="H6" i="2"/>
  <c r="H67" i="4"/>
  <c r="I5" i="2"/>
  <c r="I6" i="2"/>
  <c r="I67" i="4"/>
  <c r="J5" i="2"/>
  <c r="J6" i="2"/>
  <c r="J67" i="4"/>
  <c r="L6" i="2"/>
  <c r="L67" i="4"/>
  <c r="M6" i="2"/>
  <c r="M67" i="4"/>
  <c r="N6" i="2"/>
  <c r="N67" i="4"/>
  <c r="O5" i="2"/>
  <c r="O6" i="2"/>
  <c r="O67" i="4"/>
  <c r="P5" i="2"/>
  <c r="P6" i="2"/>
  <c r="P67" i="4"/>
  <c r="Q5" i="2"/>
  <c r="Q6" i="2"/>
  <c r="Q67" i="4"/>
  <c r="R5" i="2"/>
  <c r="R6" i="2"/>
  <c r="R67" i="4"/>
  <c r="AI67" i="4"/>
  <c r="T67" i="4" a="1"/>
  <c r="T67" i="4"/>
  <c r="U67" i="4" a="1"/>
  <c r="U67" i="4"/>
  <c r="X5" i="2"/>
  <c r="X6" i="2"/>
  <c r="X67" i="4"/>
  <c r="Y5" i="2"/>
  <c r="Y6" i="2"/>
  <c r="Y67" i="4"/>
  <c r="Z5" i="2"/>
  <c r="Z6" i="2"/>
  <c r="Z67" i="4"/>
  <c r="AA67" i="4"/>
  <c r="AC67" i="4"/>
  <c r="AD67" i="4"/>
  <c r="AE67" i="4"/>
  <c r="AF67" i="4"/>
  <c r="AG67" i="4"/>
  <c r="AH67" i="4"/>
  <c r="AJ67" i="4"/>
  <c r="AL67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86" i="4"/>
  <c r="C19" i="5"/>
  <c r="D28" i="2"/>
  <c r="D86" i="4"/>
  <c r="F19" i="5"/>
  <c r="H19" i="5"/>
  <c r="I19" i="5"/>
  <c r="H28" i="2"/>
  <c r="H86" i="4"/>
  <c r="O19" i="5"/>
  <c r="L28" i="2"/>
  <c r="L86" i="4"/>
  <c r="M28" i="2"/>
  <c r="M86" i="4"/>
  <c r="T19" i="5"/>
  <c r="U19" i="5"/>
  <c r="P28" i="2"/>
  <c r="P86" i="4"/>
  <c r="W19" i="5"/>
  <c r="Q28" i="2"/>
  <c r="Q86" i="4"/>
  <c r="X19" i="5"/>
  <c r="R28" i="2"/>
  <c r="R86" i="4"/>
  <c r="Z19" i="5"/>
  <c r="S28" i="2"/>
  <c r="S86" i="4"/>
  <c r="AA19" i="5"/>
  <c r="AI86" i="4"/>
  <c r="T86" i="4" a="1"/>
  <c r="T86" i="4"/>
  <c r="AC19" i="5"/>
  <c r="U86" i="4" a="1"/>
  <c r="U86" i="4"/>
  <c r="AD19" i="5"/>
  <c r="AF19" i="5"/>
  <c r="AG19" i="5"/>
  <c r="X28" i="2"/>
  <c r="X86" i="4"/>
  <c r="AI19" i="5"/>
  <c r="Y28" i="2"/>
  <c r="Y86" i="4"/>
  <c r="AJ19" i="5"/>
  <c r="Z28" i="2"/>
  <c r="Z8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62" i="4"/>
  <c r="F28" i="2"/>
  <c r="F262" i="4"/>
  <c r="I28" i="2"/>
  <c r="I262" i="4"/>
  <c r="J28" i="2"/>
  <c r="J262" i="4"/>
  <c r="K28" i="2"/>
  <c r="K262" i="4"/>
  <c r="AA262" i="4"/>
  <c r="AC262" i="4"/>
  <c r="AD262" i="4"/>
  <c r="AE262" i="4"/>
  <c r="AF262" i="4"/>
  <c r="AG262" i="4"/>
  <c r="AH262" i="4"/>
  <c r="AJ262" i="4"/>
  <c r="AL262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E346" i="9"/>
  <c r="F346" i="9"/>
  <c r="G346" i="9"/>
  <c r="H346" i="9"/>
  <c r="C123" i="7"/>
  <c r="E123" i="7"/>
  <c r="D123" i="7"/>
  <c r="AG3" i="5"/>
  <c r="AF3" i="5"/>
  <c r="C39" i="2"/>
  <c r="B74" i="4"/>
  <c r="C74" i="4"/>
  <c r="C3" i="5"/>
  <c r="D39" i="2"/>
  <c r="D74" i="4"/>
  <c r="E3" i="5"/>
  <c r="H39" i="2"/>
  <c r="H74" i="4"/>
  <c r="K3" i="5"/>
  <c r="L39" i="2"/>
  <c r="L74" i="4"/>
  <c r="Q3" i="5"/>
  <c r="M39" i="2"/>
  <c r="M74" i="4"/>
  <c r="R3" i="5"/>
  <c r="T3" i="5"/>
  <c r="O39" i="2"/>
  <c r="O74" i="4"/>
  <c r="U3" i="5"/>
  <c r="P39" i="2"/>
  <c r="P74" i="4"/>
  <c r="W3" i="5"/>
  <c r="Q39" i="2"/>
  <c r="Q74" i="4"/>
  <c r="X3" i="5"/>
  <c r="S39" i="2"/>
  <c r="S74" i="4"/>
  <c r="AA3" i="5"/>
  <c r="AI74" i="4"/>
  <c r="T74" i="4" a="1"/>
  <c r="T74" i="4"/>
  <c r="AC3" i="5"/>
  <c r="U74" i="4" a="1"/>
  <c r="U74" i="4"/>
  <c r="AD3" i="5"/>
  <c r="X39" i="2"/>
  <c r="X74" i="4"/>
  <c r="AI3" i="5"/>
  <c r="Y39" i="2"/>
  <c r="Y74" i="4"/>
  <c r="AJ3" i="5"/>
  <c r="Z39" i="2"/>
  <c r="Z74" i="4"/>
  <c r="AL3" i="5"/>
  <c r="F3" i="5"/>
  <c r="L3" i="5"/>
  <c r="N3" i="5"/>
  <c r="O3" i="5"/>
  <c r="H3" i="5"/>
  <c r="I3" i="5"/>
  <c r="Z3" i="5"/>
  <c r="AN3" i="5"/>
  <c r="O4" i="5"/>
  <c r="H27" i="2"/>
  <c r="B75" i="4"/>
  <c r="H75" i="4"/>
  <c r="K4" i="5"/>
  <c r="AG4" i="5"/>
  <c r="AF4" i="5"/>
  <c r="C27" i="2"/>
  <c r="C75" i="4"/>
  <c r="C4" i="5"/>
  <c r="D27" i="2"/>
  <c r="D75" i="4"/>
  <c r="E4" i="5"/>
  <c r="I27" i="2"/>
  <c r="I75" i="4"/>
  <c r="L4" i="5"/>
  <c r="J27" i="2"/>
  <c r="J75" i="4"/>
  <c r="N4" i="5"/>
  <c r="L27" i="2"/>
  <c r="L75" i="4"/>
  <c r="Q4" i="5"/>
  <c r="M27" i="2"/>
  <c r="M75" i="4"/>
  <c r="R4" i="5"/>
  <c r="T4" i="5"/>
  <c r="O27" i="2"/>
  <c r="O75" i="4"/>
  <c r="U4" i="5"/>
  <c r="W4" i="5"/>
  <c r="Q27" i="2"/>
  <c r="Q75" i="4"/>
  <c r="X4" i="5"/>
  <c r="AA4" i="5"/>
  <c r="AI75" i="4"/>
  <c r="T75" i="4" a="1"/>
  <c r="T75" i="4"/>
  <c r="AC4" i="5"/>
  <c r="U75" i="4" a="1"/>
  <c r="U75" i="4"/>
  <c r="AD4" i="5"/>
  <c r="X27" i="2"/>
  <c r="X75" i="4"/>
  <c r="AI4" i="5"/>
  <c r="Y27" i="2"/>
  <c r="Y75" i="4"/>
  <c r="AJ4" i="5"/>
  <c r="Z27" i="2"/>
  <c r="Z75" i="4"/>
  <c r="AL4" i="5"/>
  <c r="F4" i="5"/>
  <c r="H4" i="5"/>
  <c r="I4" i="5"/>
  <c r="Z4" i="5"/>
  <c r="AN4" i="5"/>
  <c r="AG5" i="5"/>
  <c r="AF5" i="5"/>
  <c r="B136" i="4"/>
  <c r="C16" i="2"/>
  <c r="C136" i="4"/>
  <c r="C5" i="5"/>
  <c r="D16" i="2"/>
  <c r="D136" i="4"/>
  <c r="E5" i="5"/>
  <c r="E27" i="2"/>
  <c r="E16" i="2"/>
  <c r="E136" i="4"/>
  <c r="F5" i="5"/>
  <c r="F27" i="2"/>
  <c r="F16" i="2"/>
  <c r="F136" i="4"/>
  <c r="H5" i="5"/>
  <c r="I5" i="5"/>
  <c r="H16" i="2"/>
  <c r="H136" i="4"/>
  <c r="K5" i="5"/>
  <c r="L16" i="2"/>
  <c r="L136" i="4"/>
  <c r="Q5" i="5"/>
  <c r="M16" i="2"/>
  <c r="M136" i="4"/>
  <c r="R5" i="5"/>
  <c r="T5" i="5"/>
  <c r="U5" i="5"/>
  <c r="P27" i="2"/>
  <c r="P16" i="2"/>
  <c r="P136" i="4"/>
  <c r="W5" i="5"/>
  <c r="Q16" i="2"/>
  <c r="Q136" i="4"/>
  <c r="X5" i="5"/>
  <c r="S27" i="2"/>
  <c r="S136" i="4"/>
  <c r="AA5" i="5"/>
  <c r="AI136" i="4"/>
  <c r="T136" i="4" a="1"/>
  <c r="T136" i="4"/>
  <c r="AC5" i="5"/>
  <c r="U136" i="4" a="1"/>
  <c r="U136" i="4"/>
  <c r="AD5" i="5"/>
  <c r="X136" i="4"/>
  <c r="AI5" i="5"/>
  <c r="Y16" i="2"/>
  <c r="Y136" i="4"/>
  <c r="AJ5" i="5"/>
  <c r="Z16" i="2"/>
  <c r="Z136" i="4"/>
  <c r="AL5" i="5"/>
  <c r="L5" i="5"/>
  <c r="N5" i="5"/>
  <c r="O5" i="5"/>
  <c r="Z5" i="5"/>
  <c r="AN5" i="5"/>
  <c r="AG6" i="5"/>
  <c r="AF6" i="5"/>
  <c r="C40" i="2"/>
  <c r="B216" i="4"/>
  <c r="C216" i="4"/>
  <c r="C6" i="5"/>
  <c r="D216" i="4"/>
  <c r="E6" i="5"/>
  <c r="H216" i="4"/>
  <c r="K6" i="5"/>
  <c r="L216" i="4"/>
  <c r="Q6" i="5"/>
  <c r="M216" i="4"/>
  <c r="R6" i="5"/>
  <c r="N40" i="2"/>
  <c r="N216" i="4"/>
  <c r="T6" i="5"/>
  <c r="O40" i="2"/>
  <c r="O216" i="4"/>
  <c r="U6" i="5"/>
  <c r="P40" i="2"/>
  <c r="P216" i="4"/>
  <c r="W6" i="5"/>
  <c r="Q40" i="2"/>
  <c r="Q216" i="4"/>
  <c r="X6" i="5"/>
  <c r="S40" i="2"/>
  <c r="S216" i="4"/>
  <c r="AA6" i="5"/>
  <c r="AD6" i="5"/>
  <c r="X40" i="2"/>
  <c r="X216" i="4"/>
  <c r="AI6" i="5"/>
  <c r="Y40" i="2"/>
  <c r="Y216" i="4"/>
  <c r="AJ6" i="5"/>
  <c r="Z40" i="2"/>
  <c r="Z216" i="4"/>
  <c r="AL6" i="5"/>
  <c r="F6" i="5"/>
  <c r="H6" i="5"/>
  <c r="I6" i="5"/>
  <c r="L6" i="5"/>
  <c r="N6" i="5"/>
  <c r="O6" i="5"/>
  <c r="Z6" i="5"/>
  <c r="AN6" i="5"/>
  <c r="AG7" i="5"/>
  <c r="AF7" i="5"/>
  <c r="B217" i="4"/>
  <c r="C217" i="4"/>
  <c r="C7" i="5"/>
  <c r="D217" i="4"/>
  <c r="E7" i="5"/>
  <c r="H217" i="4"/>
  <c r="K7" i="5"/>
  <c r="L217" i="4"/>
  <c r="Q7" i="5"/>
  <c r="M217" i="4"/>
  <c r="R7" i="5"/>
  <c r="N217" i="4"/>
  <c r="T7" i="5"/>
  <c r="O217" i="4"/>
  <c r="U7" i="5"/>
  <c r="P217" i="4"/>
  <c r="W7" i="5"/>
  <c r="Q217" i="4"/>
  <c r="X7" i="5"/>
  <c r="S217" i="4"/>
  <c r="AA7" i="5"/>
  <c r="AD7" i="5"/>
  <c r="X217" i="4"/>
  <c r="AI7" i="5"/>
  <c r="Y217" i="4"/>
  <c r="AJ7" i="5"/>
  <c r="Z217" i="4"/>
  <c r="AL7" i="5"/>
  <c r="F7" i="5"/>
  <c r="H7" i="5"/>
  <c r="I7" i="5"/>
  <c r="L7" i="5"/>
  <c r="N7" i="5"/>
  <c r="O7" i="5"/>
  <c r="Z7" i="5"/>
  <c r="AN7" i="5"/>
  <c r="AG8" i="5"/>
  <c r="AF8" i="5"/>
  <c r="B182" i="4"/>
  <c r="C182" i="4"/>
  <c r="C8" i="5"/>
  <c r="D182" i="4"/>
  <c r="E8" i="5"/>
  <c r="H182" i="4"/>
  <c r="K8" i="5"/>
  <c r="L182" i="4"/>
  <c r="Q8" i="5"/>
  <c r="M182" i="4"/>
  <c r="R8" i="5"/>
  <c r="T8" i="5"/>
  <c r="O182" i="4"/>
  <c r="U8" i="5"/>
  <c r="P182" i="4"/>
  <c r="W8" i="5"/>
  <c r="Q182" i="4"/>
  <c r="X8" i="5"/>
  <c r="S182" i="4"/>
  <c r="AA8" i="5"/>
  <c r="AI182" i="4"/>
  <c r="T182" i="4" a="1"/>
  <c r="T182" i="4"/>
  <c r="AC8" i="5"/>
  <c r="U182" i="4" a="1"/>
  <c r="U182" i="4"/>
  <c r="AD8" i="5"/>
  <c r="X182" i="4"/>
  <c r="AI8" i="5"/>
  <c r="Y182" i="4"/>
  <c r="AJ8" i="5"/>
  <c r="Z182" i="4"/>
  <c r="AL8" i="5"/>
  <c r="F8" i="5"/>
  <c r="H8" i="5"/>
  <c r="I8" i="5"/>
  <c r="L8" i="5"/>
  <c r="N8" i="5"/>
  <c r="O8" i="5"/>
  <c r="Z8" i="5"/>
  <c r="AN8" i="5"/>
  <c r="AG9" i="5"/>
  <c r="AF9" i="5"/>
  <c r="C19" i="2"/>
  <c r="C235" i="4"/>
  <c r="C9" i="5"/>
  <c r="D235" i="4"/>
  <c r="E9" i="5"/>
  <c r="E235" i="4"/>
  <c r="F9" i="5"/>
  <c r="F235" i="4"/>
  <c r="H9" i="5"/>
  <c r="I9" i="5"/>
  <c r="H235" i="4"/>
  <c r="K9" i="5"/>
  <c r="L235" i="4"/>
  <c r="Q9" i="5"/>
  <c r="M235" i="4"/>
  <c r="R9" i="5"/>
  <c r="T9" i="5"/>
  <c r="O19" i="2"/>
  <c r="O235" i="4"/>
  <c r="U9" i="5"/>
  <c r="P19" i="2"/>
  <c r="P235" i="4"/>
  <c r="W9" i="5"/>
  <c r="Q19" i="2"/>
  <c r="Q235" i="4"/>
  <c r="X9" i="5"/>
  <c r="S19" i="2"/>
  <c r="S235" i="4"/>
  <c r="AA9" i="5"/>
  <c r="AI235" i="4"/>
  <c r="T235" i="4" a="1"/>
  <c r="T235" i="4"/>
  <c r="AC9" i="5"/>
  <c r="U235" i="4" a="1"/>
  <c r="U235" i="4"/>
  <c r="AD9" i="5"/>
  <c r="X19" i="2"/>
  <c r="X235" i="4"/>
  <c r="AI9" i="5"/>
  <c r="Y19" i="2"/>
  <c r="Y235" i="4"/>
  <c r="AJ9" i="5"/>
  <c r="Z19" i="2"/>
  <c r="Z235" i="4"/>
  <c r="AL9" i="5"/>
  <c r="L9" i="5"/>
  <c r="N9" i="5"/>
  <c r="O9" i="5"/>
  <c r="Z9" i="5"/>
  <c r="AN9" i="5"/>
  <c r="AG10" i="5"/>
  <c r="AF10" i="5"/>
  <c r="C3" i="2"/>
  <c r="B269" i="4"/>
  <c r="C269" i="4"/>
  <c r="C10" i="5"/>
  <c r="D3" i="2"/>
  <c r="D269" i="4"/>
  <c r="E10" i="5"/>
  <c r="K10" i="5"/>
  <c r="L3" i="2"/>
  <c r="L269" i="4"/>
  <c r="Q10" i="5"/>
  <c r="M3" i="2"/>
  <c r="M269" i="4"/>
  <c r="R10" i="5"/>
  <c r="T10" i="5"/>
  <c r="O269" i="4"/>
  <c r="U10" i="5"/>
  <c r="P3" i="2"/>
  <c r="P269" i="4"/>
  <c r="W10" i="5"/>
  <c r="Q3" i="2"/>
  <c r="Q269" i="4"/>
  <c r="X10" i="5"/>
  <c r="S3" i="2"/>
  <c r="S269" i="4"/>
  <c r="AA10" i="5"/>
  <c r="AI269" i="4"/>
  <c r="T269" i="4" a="1"/>
  <c r="T269" i="4"/>
  <c r="AC10" i="5"/>
  <c r="U269" i="4" a="1"/>
  <c r="U269" i="4"/>
  <c r="AD10" i="5"/>
  <c r="X3" i="2"/>
  <c r="X269" i="4"/>
  <c r="AI10" i="5"/>
  <c r="Y3" i="2"/>
  <c r="Y269" i="4"/>
  <c r="AJ10" i="5"/>
  <c r="Z3" i="2"/>
  <c r="Z269" i="4"/>
  <c r="AL10" i="5"/>
  <c r="F10" i="5"/>
  <c r="H10" i="5"/>
  <c r="I10" i="5"/>
  <c r="L10" i="5"/>
  <c r="N10" i="5"/>
  <c r="O10" i="5"/>
  <c r="Z10" i="5"/>
  <c r="AN10" i="5"/>
  <c r="AG11" i="5"/>
  <c r="AF11" i="5"/>
  <c r="C2" i="2"/>
  <c r="B270" i="4"/>
  <c r="C270" i="4"/>
  <c r="C11" i="5"/>
  <c r="D2" i="2"/>
  <c r="D270" i="4"/>
  <c r="E11" i="5"/>
  <c r="K11" i="5"/>
  <c r="L2" i="2"/>
  <c r="L270" i="4"/>
  <c r="Q11" i="5"/>
  <c r="M2" i="2"/>
  <c r="M270" i="4"/>
  <c r="R11" i="5"/>
  <c r="T11" i="5"/>
  <c r="U11" i="5"/>
  <c r="P2" i="2"/>
  <c r="P270" i="4"/>
  <c r="W11" i="5"/>
  <c r="Q2" i="2"/>
  <c r="Q270" i="4"/>
  <c r="X11" i="5"/>
  <c r="S2" i="2"/>
  <c r="S270" i="4"/>
  <c r="AA11" i="5"/>
  <c r="AI270" i="4"/>
  <c r="T270" i="4" a="1"/>
  <c r="T270" i="4"/>
  <c r="AC11" i="5"/>
  <c r="U270" i="4" a="1"/>
  <c r="U270" i="4"/>
  <c r="AD11" i="5"/>
  <c r="X2" i="2"/>
  <c r="X270" i="4"/>
  <c r="AI11" i="5"/>
  <c r="Y2" i="2"/>
  <c r="Y270" i="4"/>
  <c r="AJ11" i="5"/>
  <c r="Z2" i="2"/>
  <c r="Z270" i="4"/>
  <c r="AL11" i="5"/>
  <c r="F11" i="5"/>
  <c r="H11" i="5"/>
  <c r="I11" i="5"/>
  <c r="L11" i="5"/>
  <c r="N11" i="5"/>
  <c r="O11" i="5"/>
  <c r="Z11" i="5"/>
  <c r="AN11" i="5"/>
  <c r="S30" i="2"/>
  <c r="B155" i="4"/>
  <c r="S155" i="4"/>
  <c r="AA12" i="5"/>
  <c r="P30" i="2"/>
  <c r="P155" i="4"/>
  <c r="W12" i="5"/>
  <c r="O12" i="5"/>
  <c r="K12" i="5"/>
  <c r="AG12" i="5"/>
  <c r="AF12" i="5"/>
  <c r="C30" i="2"/>
  <c r="C155" i="4"/>
  <c r="C12" i="5"/>
  <c r="D30" i="2"/>
  <c r="D155" i="4"/>
  <c r="E12" i="5"/>
  <c r="E30" i="2"/>
  <c r="E155" i="4"/>
  <c r="F12" i="5"/>
  <c r="F30" i="2"/>
  <c r="F155" i="4"/>
  <c r="H12" i="5"/>
  <c r="I12" i="5"/>
  <c r="L30" i="2"/>
  <c r="L155" i="4"/>
  <c r="Q12" i="5"/>
  <c r="M30" i="2"/>
  <c r="M155" i="4"/>
  <c r="R12" i="5"/>
  <c r="T12" i="5"/>
  <c r="O30" i="2"/>
  <c r="O155" i="4"/>
  <c r="U12" i="5"/>
  <c r="Q155" i="4"/>
  <c r="X12" i="5"/>
  <c r="R30" i="2"/>
  <c r="R155" i="4"/>
  <c r="Z12" i="5"/>
  <c r="AI155" i="4"/>
  <c r="T155" i="4" a="1"/>
  <c r="T155" i="4"/>
  <c r="AC12" i="5"/>
  <c r="U155" i="4" a="1"/>
  <c r="U155" i="4"/>
  <c r="AD12" i="5"/>
  <c r="X155" i="4"/>
  <c r="AI12" i="5"/>
  <c r="Y30" i="2"/>
  <c r="Y155" i="4"/>
  <c r="AJ12" i="5"/>
  <c r="Z30" i="2"/>
  <c r="Z155" i="4"/>
  <c r="AL12" i="5"/>
  <c r="AN12" i="5"/>
  <c r="B156" i="4"/>
  <c r="S156" i="4"/>
  <c r="AA13" i="5"/>
  <c r="P8" i="2"/>
  <c r="P156" i="4"/>
  <c r="W13" i="5"/>
  <c r="O13" i="5"/>
  <c r="K13" i="5"/>
  <c r="AG13" i="5"/>
  <c r="AF13" i="5"/>
  <c r="C8" i="2"/>
  <c r="C156" i="4"/>
  <c r="C13" i="5"/>
  <c r="D156" i="4"/>
  <c r="E13" i="5"/>
  <c r="E8" i="2"/>
  <c r="E156" i="4"/>
  <c r="F13" i="5"/>
  <c r="F8" i="2"/>
  <c r="F156" i="4"/>
  <c r="H13" i="5"/>
  <c r="I13" i="5"/>
  <c r="I8" i="2"/>
  <c r="I156" i="4"/>
  <c r="L13" i="5"/>
  <c r="J8" i="2"/>
  <c r="J156" i="4"/>
  <c r="N13" i="5"/>
  <c r="L156" i="4"/>
  <c r="Q13" i="5"/>
  <c r="M156" i="4"/>
  <c r="R13" i="5"/>
  <c r="T13" i="5"/>
  <c r="O8" i="2"/>
  <c r="O156" i="4"/>
  <c r="U13" i="5"/>
  <c r="Q8" i="2"/>
  <c r="Q156" i="4"/>
  <c r="X13" i="5"/>
  <c r="R8" i="2"/>
  <c r="R156" i="4"/>
  <c r="Z13" i="5"/>
  <c r="AI156" i="4"/>
  <c r="T156" i="4" a="1"/>
  <c r="T156" i="4"/>
  <c r="AC13" i="5"/>
  <c r="U156" i="4" a="1"/>
  <c r="U156" i="4"/>
  <c r="AD13" i="5"/>
  <c r="X8" i="2"/>
  <c r="X156" i="4"/>
  <c r="AI13" i="5"/>
  <c r="Y8" i="2"/>
  <c r="Y156" i="4"/>
  <c r="AJ13" i="5"/>
  <c r="Z8" i="2"/>
  <c r="Z156" i="4"/>
  <c r="AL13" i="5"/>
  <c r="AN13" i="5"/>
  <c r="AG14" i="5"/>
  <c r="AF14" i="5"/>
  <c r="B127" i="4"/>
  <c r="C127" i="4"/>
  <c r="C14" i="5"/>
  <c r="D127" i="4"/>
  <c r="E14" i="5"/>
  <c r="E127" i="4"/>
  <c r="F14" i="5"/>
  <c r="F127" i="4"/>
  <c r="H14" i="5"/>
  <c r="I14" i="5"/>
  <c r="H127" i="4"/>
  <c r="K14" i="5"/>
  <c r="L127" i="4"/>
  <c r="Q14" i="5"/>
  <c r="M127" i="4"/>
  <c r="R14" i="5"/>
  <c r="T14" i="5"/>
  <c r="O127" i="4"/>
  <c r="U14" i="5"/>
  <c r="P127" i="4"/>
  <c r="W14" i="5"/>
  <c r="Q127" i="4"/>
  <c r="X14" i="5"/>
  <c r="S127" i="4"/>
  <c r="AA14" i="5"/>
  <c r="AI127" i="4"/>
  <c r="T127" i="4" a="1"/>
  <c r="T127" i="4"/>
  <c r="AC14" i="5"/>
  <c r="U127" i="4" a="1"/>
  <c r="U127" i="4"/>
  <c r="AD14" i="5"/>
  <c r="X127" i="4"/>
  <c r="AI14" i="5"/>
  <c r="Y127" i="4"/>
  <c r="AJ14" i="5"/>
  <c r="Z127" i="4"/>
  <c r="AL14" i="5"/>
  <c r="L14" i="5"/>
  <c r="N14" i="5"/>
  <c r="O14" i="5"/>
  <c r="Z14" i="5"/>
  <c r="AN14" i="5"/>
  <c r="AG15" i="5"/>
  <c r="AF15" i="5"/>
  <c r="C41" i="2"/>
  <c r="B249" i="4"/>
  <c r="C249" i="4"/>
  <c r="C15" i="5"/>
  <c r="D41" i="2"/>
  <c r="D249" i="4"/>
  <c r="E15" i="5"/>
  <c r="E41" i="2"/>
  <c r="E249" i="4"/>
  <c r="F15" i="5"/>
  <c r="F41" i="2"/>
  <c r="F249" i="4"/>
  <c r="H15" i="5"/>
  <c r="I15" i="5"/>
  <c r="K15" i="5"/>
  <c r="L41" i="2"/>
  <c r="L249" i="4"/>
  <c r="Q15" i="5"/>
  <c r="M41" i="2"/>
  <c r="M249" i="4"/>
  <c r="R15" i="5"/>
  <c r="T15" i="5"/>
  <c r="O249" i="4"/>
  <c r="U15" i="5"/>
  <c r="P41" i="2"/>
  <c r="P249" i="4"/>
  <c r="W15" i="5"/>
  <c r="Q41" i="2"/>
  <c r="Q249" i="4"/>
  <c r="X15" i="5"/>
  <c r="S41" i="2"/>
  <c r="S249" i="4"/>
  <c r="AA15" i="5"/>
  <c r="AI249" i="4"/>
  <c r="T249" i="4" a="1"/>
  <c r="T249" i="4"/>
  <c r="AC15" i="5"/>
  <c r="U249" i="4" a="1"/>
  <c r="U249" i="4"/>
  <c r="AD15" i="5"/>
  <c r="X41" i="2"/>
  <c r="X249" i="4"/>
  <c r="AI15" i="5"/>
  <c r="Y41" i="2"/>
  <c r="Y249" i="4"/>
  <c r="AJ15" i="5"/>
  <c r="Z41" i="2"/>
  <c r="Z249" i="4"/>
  <c r="AL15" i="5"/>
  <c r="L15" i="5"/>
  <c r="N15" i="5"/>
  <c r="O15" i="5"/>
  <c r="Z15" i="5"/>
  <c r="AN15" i="5"/>
  <c r="S47" i="4"/>
  <c r="AA16" i="5"/>
  <c r="P47" i="4"/>
  <c r="W16" i="5"/>
  <c r="AG16" i="5"/>
  <c r="AF16" i="5"/>
  <c r="C47" i="4"/>
  <c r="C16" i="5"/>
  <c r="D47" i="4"/>
  <c r="E16" i="5"/>
  <c r="K16" i="5"/>
  <c r="L47" i="4"/>
  <c r="Q16" i="5"/>
  <c r="M47" i="4"/>
  <c r="R16" i="5"/>
  <c r="T16" i="5"/>
  <c r="U16" i="5"/>
  <c r="Q47" i="4"/>
  <c r="X16" i="5"/>
  <c r="R47" i="4"/>
  <c r="Z16" i="5"/>
  <c r="AI47" i="4"/>
  <c r="T47" i="4" a="1"/>
  <c r="T47" i="4"/>
  <c r="AC16" i="5"/>
  <c r="U47" i="4" a="1"/>
  <c r="U47" i="4"/>
  <c r="AD16" i="5"/>
  <c r="X47" i="4"/>
  <c r="AI16" i="5"/>
  <c r="Y47" i="4"/>
  <c r="AJ16" i="5"/>
  <c r="Z47" i="4"/>
  <c r="AL16" i="5"/>
  <c r="L16" i="5"/>
  <c r="N16" i="5"/>
  <c r="O16" i="5"/>
  <c r="F16" i="5"/>
  <c r="H16" i="5"/>
  <c r="I16" i="5"/>
  <c r="AN16" i="5"/>
  <c r="S85" i="4"/>
  <c r="AA17" i="5"/>
  <c r="P85" i="4"/>
  <c r="W17" i="5"/>
  <c r="AG17" i="5"/>
  <c r="AF17" i="5"/>
  <c r="C85" i="4"/>
  <c r="C17" i="5"/>
  <c r="D85" i="4"/>
  <c r="E17" i="5"/>
  <c r="H85" i="4"/>
  <c r="K17" i="5"/>
  <c r="L85" i="4"/>
  <c r="Q17" i="5"/>
  <c r="M85" i="4"/>
  <c r="R17" i="5"/>
  <c r="T17" i="5"/>
  <c r="U17" i="5"/>
  <c r="Q85" i="4"/>
  <c r="X17" i="5"/>
  <c r="R85" i="4"/>
  <c r="Z17" i="5"/>
  <c r="AI85" i="4"/>
  <c r="T85" i="4" a="1"/>
  <c r="T85" i="4"/>
  <c r="AC17" i="5"/>
  <c r="U85" i="4" a="1"/>
  <c r="U85" i="4"/>
  <c r="AD17" i="5"/>
  <c r="X85" i="4"/>
  <c r="AI17" i="5"/>
  <c r="Y85" i="4"/>
  <c r="AJ17" i="5"/>
  <c r="Z8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90" i="4"/>
  <c r="C90" i="4"/>
  <c r="C21" i="5"/>
  <c r="D36" i="2"/>
  <c r="D90" i="4"/>
  <c r="E21" i="5"/>
  <c r="L36" i="2"/>
  <c r="L90" i="4"/>
  <c r="Q21" i="5"/>
  <c r="M36" i="2"/>
  <c r="M90" i="4"/>
  <c r="R21" i="5"/>
  <c r="T21" i="5"/>
  <c r="O36" i="2"/>
  <c r="O90" i="4"/>
  <c r="U21" i="5"/>
  <c r="P36" i="2"/>
  <c r="P90" i="4"/>
  <c r="W21" i="5"/>
  <c r="Q36" i="2"/>
  <c r="Q90" i="4"/>
  <c r="X21" i="5"/>
  <c r="S36" i="2"/>
  <c r="S90" i="4"/>
  <c r="AA21" i="5"/>
  <c r="AI90" i="4"/>
  <c r="T90" i="4" a="1"/>
  <c r="T90" i="4"/>
  <c r="AC21" i="5"/>
  <c r="U90" i="4" a="1"/>
  <c r="U90" i="4"/>
  <c r="AD21" i="5"/>
  <c r="X36" i="2"/>
  <c r="X90" i="4"/>
  <c r="AI21" i="5"/>
  <c r="Y36" i="2"/>
  <c r="Y90" i="4"/>
  <c r="AJ21" i="5"/>
  <c r="Z36" i="2"/>
  <c r="Z90" i="4"/>
  <c r="AL21" i="5"/>
  <c r="L21" i="5"/>
  <c r="N21" i="5"/>
  <c r="O21" i="5"/>
  <c r="F21" i="5"/>
  <c r="H21" i="5"/>
  <c r="I21" i="5"/>
  <c r="Z21" i="5"/>
  <c r="AN21" i="5"/>
  <c r="AG22" i="5"/>
  <c r="AF22" i="5"/>
  <c r="C38" i="2"/>
  <c r="B91" i="4"/>
  <c r="C91" i="4"/>
  <c r="C22" i="5"/>
  <c r="D38" i="2"/>
  <c r="D91" i="4"/>
  <c r="E22" i="5"/>
  <c r="H38" i="2"/>
  <c r="H91" i="4"/>
  <c r="K22" i="5"/>
  <c r="L38" i="2"/>
  <c r="L91" i="4"/>
  <c r="Q22" i="5"/>
  <c r="M38" i="2"/>
  <c r="M91" i="4"/>
  <c r="R22" i="5"/>
  <c r="T22" i="5"/>
  <c r="O38" i="2"/>
  <c r="O91" i="4"/>
  <c r="U22" i="5"/>
  <c r="P38" i="2"/>
  <c r="P91" i="4"/>
  <c r="W22" i="5"/>
  <c r="Q38" i="2"/>
  <c r="Q91" i="4"/>
  <c r="X22" i="5"/>
  <c r="S38" i="2"/>
  <c r="S91" i="4"/>
  <c r="AA22" i="5"/>
  <c r="AI91" i="4"/>
  <c r="T91" i="4" a="1"/>
  <c r="T91" i="4"/>
  <c r="AC22" i="5"/>
  <c r="U91" i="4" a="1"/>
  <c r="U91" i="4"/>
  <c r="AD22" i="5"/>
  <c r="X38" i="2"/>
  <c r="X91" i="4"/>
  <c r="AI22" i="5"/>
  <c r="Y38" i="2"/>
  <c r="Y91" i="4"/>
  <c r="AJ22" i="5"/>
  <c r="Z38" i="2"/>
  <c r="Z91" i="4"/>
  <c r="AL22" i="5"/>
  <c r="L22" i="5"/>
  <c r="N22" i="5"/>
  <c r="O22" i="5"/>
  <c r="F22" i="5"/>
  <c r="H22" i="5"/>
  <c r="I22" i="5"/>
  <c r="Z22" i="5"/>
  <c r="AN22" i="5"/>
  <c r="AG23" i="5"/>
  <c r="AF23" i="5"/>
  <c r="C92" i="4"/>
  <c r="C23" i="5"/>
  <c r="D92" i="4"/>
  <c r="E23" i="5"/>
  <c r="H36" i="2"/>
  <c r="H92" i="4"/>
  <c r="K23" i="5"/>
  <c r="I36" i="2"/>
  <c r="I92" i="4"/>
  <c r="L23" i="5"/>
  <c r="J36" i="2"/>
  <c r="J92" i="4"/>
  <c r="N23" i="5"/>
  <c r="O23" i="5"/>
  <c r="L92" i="4"/>
  <c r="Q23" i="5"/>
  <c r="M92" i="4"/>
  <c r="R23" i="5"/>
  <c r="T23" i="5"/>
  <c r="O92" i="4"/>
  <c r="U23" i="5"/>
  <c r="P92" i="4"/>
  <c r="W23" i="5"/>
  <c r="Q92" i="4"/>
  <c r="X23" i="5"/>
  <c r="S92" i="4"/>
  <c r="AA23" i="5"/>
  <c r="AI92" i="4"/>
  <c r="T92" i="4" a="1"/>
  <c r="T92" i="4"/>
  <c r="AC23" i="5"/>
  <c r="U92" i="4" a="1"/>
  <c r="U92" i="4"/>
  <c r="AD23" i="5"/>
  <c r="X92" i="4"/>
  <c r="AI23" i="5"/>
  <c r="Y92" i="4"/>
  <c r="AJ23" i="5"/>
  <c r="Z92" i="4"/>
  <c r="AL23" i="5"/>
  <c r="F23" i="5"/>
  <c r="H23" i="5"/>
  <c r="I23" i="5"/>
  <c r="Z23" i="5"/>
  <c r="AN23" i="5"/>
  <c r="AG24" i="5"/>
  <c r="AF24" i="5"/>
  <c r="C93" i="4"/>
  <c r="C24" i="5"/>
  <c r="D93" i="4"/>
  <c r="E24" i="5"/>
  <c r="H93" i="4"/>
  <c r="K24" i="5"/>
  <c r="L93" i="4"/>
  <c r="Q24" i="5"/>
  <c r="M93" i="4"/>
  <c r="R24" i="5"/>
  <c r="T24" i="5"/>
  <c r="O93" i="4"/>
  <c r="U24" i="5"/>
  <c r="P93" i="4"/>
  <c r="W24" i="5"/>
  <c r="Q93" i="4"/>
  <c r="X24" i="5"/>
  <c r="S93" i="4"/>
  <c r="AA24" i="5"/>
  <c r="AI93" i="4"/>
  <c r="T93" i="4" a="1"/>
  <c r="T93" i="4"/>
  <c r="AC24" i="5"/>
  <c r="U93" i="4" a="1"/>
  <c r="U93" i="4"/>
  <c r="AD24" i="5"/>
  <c r="X93" i="4"/>
  <c r="AI24" i="5"/>
  <c r="Y93" i="4"/>
  <c r="AJ24" i="5"/>
  <c r="Z93" i="4"/>
  <c r="AL24" i="5"/>
  <c r="L24" i="5"/>
  <c r="N24" i="5"/>
  <c r="O24" i="5"/>
  <c r="F24" i="5"/>
  <c r="H24" i="5"/>
  <c r="I24" i="5"/>
  <c r="Z24" i="5"/>
  <c r="AN24" i="5"/>
  <c r="AG25" i="5"/>
  <c r="AF25" i="5"/>
  <c r="C95" i="4"/>
  <c r="C25" i="5"/>
  <c r="D95" i="4"/>
  <c r="E25" i="5"/>
  <c r="H95" i="4"/>
  <c r="K25" i="5"/>
  <c r="L95" i="4"/>
  <c r="Q25" i="5"/>
  <c r="M95" i="4"/>
  <c r="R25" i="5"/>
  <c r="T25" i="5"/>
  <c r="O95" i="4"/>
  <c r="U25" i="5"/>
  <c r="P95" i="4"/>
  <c r="W25" i="5"/>
  <c r="Q95" i="4"/>
  <c r="X25" i="5"/>
  <c r="S95" i="4"/>
  <c r="AA25" i="5"/>
  <c r="AI95" i="4"/>
  <c r="T95" i="4" a="1"/>
  <c r="T95" i="4"/>
  <c r="AC25" i="5"/>
  <c r="U95" i="4" a="1"/>
  <c r="U95" i="4"/>
  <c r="AD25" i="5"/>
  <c r="X95" i="4"/>
  <c r="AI25" i="5"/>
  <c r="Y95" i="4"/>
  <c r="AJ25" i="5"/>
  <c r="Z95" i="4"/>
  <c r="AL25" i="5"/>
  <c r="L25" i="5"/>
  <c r="N25" i="5"/>
  <c r="O25" i="5"/>
  <c r="F25" i="5"/>
  <c r="H25" i="5"/>
  <c r="I25" i="5"/>
  <c r="Z25" i="5"/>
  <c r="AN25" i="5"/>
  <c r="AG26" i="5"/>
  <c r="AF26" i="5"/>
  <c r="C96" i="4"/>
  <c r="C26" i="5"/>
  <c r="D96" i="4"/>
  <c r="E26" i="5"/>
  <c r="H96" i="4"/>
  <c r="K26" i="5"/>
  <c r="L96" i="4"/>
  <c r="Q26" i="5"/>
  <c r="M96" i="4"/>
  <c r="R26" i="5"/>
  <c r="T26" i="5"/>
  <c r="O96" i="4"/>
  <c r="U26" i="5"/>
  <c r="P96" i="4"/>
  <c r="W26" i="5"/>
  <c r="Q96" i="4"/>
  <c r="X26" i="5"/>
  <c r="S96" i="4"/>
  <c r="AA26" i="5"/>
  <c r="AI96" i="4"/>
  <c r="T96" i="4" a="1"/>
  <c r="T96" i="4"/>
  <c r="AC26" i="5"/>
  <c r="U96" i="4" a="1"/>
  <c r="U96" i="4"/>
  <c r="AD26" i="5"/>
  <c r="X96" i="4"/>
  <c r="AI26" i="5"/>
  <c r="Y96" i="4"/>
  <c r="AJ26" i="5"/>
  <c r="Z96" i="4"/>
  <c r="AL26" i="5"/>
  <c r="L26" i="5"/>
  <c r="N26" i="5"/>
  <c r="O26" i="5"/>
  <c r="F26" i="5"/>
  <c r="H26" i="5"/>
  <c r="I26" i="5"/>
  <c r="Z26" i="5"/>
  <c r="AN26" i="5"/>
  <c r="AG27" i="5"/>
  <c r="AF27" i="5"/>
  <c r="B258" i="4"/>
  <c r="C258" i="4"/>
  <c r="C27" i="5"/>
  <c r="D258" i="4"/>
  <c r="E27" i="5"/>
  <c r="E258" i="4"/>
  <c r="F27" i="5"/>
  <c r="F258" i="4"/>
  <c r="H27" i="5"/>
  <c r="I27" i="5"/>
  <c r="K27" i="5"/>
  <c r="L258" i="4"/>
  <c r="Q27" i="5"/>
  <c r="M258" i="4"/>
  <c r="R27" i="5"/>
  <c r="T27" i="5"/>
  <c r="O258" i="4"/>
  <c r="U27" i="5"/>
  <c r="P258" i="4"/>
  <c r="W27" i="5"/>
  <c r="Q258" i="4"/>
  <c r="X27" i="5"/>
  <c r="S258" i="4"/>
  <c r="AA27" i="5"/>
  <c r="AI258" i="4"/>
  <c r="T258" i="4" a="1"/>
  <c r="T258" i="4"/>
  <c r="AC27" i="5"/>
  <c r="U258" i="4" a="1"/>
  <c r="U258" i="4"/>
  <c r="AD27" i="5"/>
  <c r="X258" i="4"/>
  <c r="AI27" i="5"/>
  <c r="Y258" i="4"/>
  <c r="AJ27" i="5"/>
  <c r="Z258" i="4"/>
  <c r="AL27" i="5"/>
  <c r="L27" i="5"/>
  <c r="N27" i="5"/>
  <c r="O27" i="5"/>
  <c r="Z27" i="5"/>
  <c r="AN27" i="5"/>
  <c r="AG28" i="5"/>
  <c r="AF28" i="5"/>
  <c r="C44" i="2"/>
  <c r="B178" i="4"/>
  <c r="C178" i="4"/>
  <c r="C28" i="5"/>
  <c r="D44" i="2"/>
  <c r="D178" i="4"/>
  <c r="E28" i="5"/>
  <c r="E44" i="2"/>
  <c r="E178" i="4"/>
  <c r="F28" i="5"/>
  <c r="F44" i="2"/>
  <c r="F178" i="4"/>
  <c r="H28" i="5"/>
  <c r="I28" i="5"/>
  <c r="H44" i="2"/>
  <c r="H178" i="4"/>
  <c r="K28" i="5"/>
  <c r="L44" i="2"/>
  <c r="L178" i="4"/>
  <c r="Q28" i="5"/>
  <c r="M44" i="2"/>
  <c r="M178" i="4"/>
  <c r="R28" i="5"/>
  <c r="N178" i="4"/>
  <c r="T28" i="5"/>
  <c r="O44" i="2"/>
  <c r="O178" i="4"/>
  <c r="U28" i="5"/>
  <c r="P44" i="2"/>
  <c r="P178" i="4"/>
  <c r="W28" i="5"/>
  <c r="Q44" i="2"/>
  <c r="Q178" i="4"/>
  <c r="X28" i="5"/>
  <c r="S44" i="2"/>
  <c r="S178" i="4"/>
  <c r="AA28" i="5"/>
  <c r="AI178" i="4"/>
  <c r="T178" i="4" a="1"/>
  <c r="T178" i="4"/>
  <c r="AC28" i="5"/>
  <c r="U178" i="4" a="1"/>
  <c r="U178" i="4"/>
  <c r="AD28" i="5"/>
  <c r="X44" i="2"/>
  <c r="X178" i="4"/>
  <c r="AI28" i="5"/>
  <c r="Y44" i="2"/>
  <c r="Y178" i="4"/>
  <c r="AJ28" i="5"/>
  <c r="Z44" i="2"/>
  <c r="Z178" i="4"/>
  <c r="AL28" i="5"/>
  <c r="L28" i="5"/>
  <c r="N28" i="5"/>
  <c r="O28" i="5"/>
  <c r="Z28" i="5"/>
  <c r="AN28" i="5"/>
  <c r="O29" i="5"/>
  <c r="B49" i="4"/>
  <c r="H49" i="4"/>
  <c r="K29" i="5"/>
  <c r="AG29" i="5"/>
  <c r="AF29" i="5"/>
  <c r="C14" i="2"/>
  <c r="C49" i="4"/>
  <c r="C29" i="5"/>
  <c r="D14" i="2"/>
  <c r="D49" i="4"/>
  <c r="E29" i="5"/>
  <c r="I14" i="2"/>
  <c r="I49" i="4"/>
  <c r="L29" i="5"/>
  <c r="J14" i="2"/>
  <c r="J49" i="4"/>
  <c r="N29" i="5"/>
  <c r="L14" i="2"/>
  <c r="L49" i="4"/>
  <c r="Q29" i="5"/>
  <c r="M14" i="2"/>
  <c r="M49" i="4"/>
  <c r="R29" i="5"/>
  <c r="T29" i="5"/>
  <c r="O14" i="2"/>
  <c r="O49" i="4"/>
  <c r="U29" i="5"/>
  <c r="P14" i="2"/>
  <c r="P49" i="4"/>
  <c r="W29" i="5"/>
  <c r="Q14" i="2"/>
  <c r="Q49" i="4"/>
  <c r="X29" i="5"/>
  <c r="AA29" i="5"/>
  <c r="AI49" i="4"/>
  <c r="T49" i="4" a="1"/>
  <c r="T49" i="4"/>
  <c r="AC29" i="5"/>
  <c r="U49" i="4" a="1"/>
  <c r="U49" i="4"/>
  <c r="AD29" i="5"/>
  <c r="Y14" i="2"/>
  <c r="Y49" i="4"/>
  <c r="AJ29" i="5"/>
  <c r="Z14" i="2"/>
  <c r="Z49" i="4"/>
  <c r="AL29" i="5"/>
  <c r="F29" i="5"/>
  <c r="H29" i="5"/>
  <c r="I29" i="5"/>
  <c r="Z29" i="5"/>
  <c r="AN29" i="5"/>
  <c r="AG30" i="5"/>
  <c r="AF30" i="5"/>
  <c r="B50" i="4"/>
  <c r="C50" i="4"/>
  <c r="C30" i="5"/>
  <c r="D50" i="4"/>
  <c r="E30" i="5"/>
  <c r="H50" i="4"/>
  <c r="K30" i="5"/>
  <c r="L50" i="4"/>
  <c r="Q30" i="5"/>
  <c r="M50" i="4"/>
  <c r="R30" i="5"/>
  <c r="T30" i="5"/>
  <c r="O50" i="4"/>
  <c r="U30" i="5"/>
  <c r="P50" i="4"/>
  <c r="W30" i="5"/>
  <c r="Q50" i="4"/>
  <c r="X30" i="5"/>
  <c r="AA30" i="5"/>
  <c r="AI50" i="4"/>
  <c r="T50" i="4" a="1"/>
  <c r="T50" i="4"/>
  <c r="AC30" i="5"/>
  <c r="U50" i="4" a="1"/>
  <c r="U50" i="4"/>
  <c r="AD30" i="5"/>
  <c r="Y50" i="4"/>
  <c r="AJ30" i="5"/>
  <c r="Z50" i="4"/>
  <c r="AL30" i="5"/>
  <c r="L30" i="5"/>
  <c r="N30" i="5"/>
  <c r="O30" i="5"/>
  <c r="F30" i="5"/>
  <c r="H30" i="5"/>
  <c r="I30" i="5"/>
  <c r="Z30" i="5"/>
  <c r="AN30" i="5"/>
  <c r="S29" i="2"/>
  <c r="S115" i="4"/>
  <c r="AA31" i="5"/>
  <c r="P29" i="2"/>
  <c r="P115" i="4"/>
  <c r="W31" i="5"/>
  <c r="AG31" i="5"/>
  <c r="AF31" i="5"/>
  <c r="C29" i="2"/>
  <c r="C115" i="4"/>
  <c r="C31" i="5"/>
  <c r="D29" i="2"/>
  <c r="D115" i="4"/>
  <c r="E31" i="5"/>
  <c r="K31" i="5"/>
  <c r="L29" i="2"/>
  <c r="L115" i="4"/>
  <c r="Q31" i="5"/>
  <c r="M29" i="2"/>
  <c r="M115" i="4"/>
  <c r="R31" i="5"/>
  <c r="T31" i="5"/>
  <c r="O29" i="2"/>
  <c r="O115" i="4"/>
  <c r="U31" i="5"/>
  <c r="Q29" i="2"/>
  <c r="Q115" i="4"/>
  <c r="X31" i="5"/>
  <c r="R29" i="2"/>
  <c r="R115" i="4"/>
  <c r="Z31" i="5"/>
  <c r="AI115" i="4"/>
  <c r="T115" i="4" a="1"/>
  <c r="T115" i="4"/>
  <c r="AC31" i="5"/>
  <c r="U115" i="4" a="1"/>
  <c r="U115" i="4"/>
  <c r="AD31" i="5"/>
  <c r="AI31" i="5"/>
  <c r="Y29" i="2"/>
  <c r="Y115" i="4"/>
  <c r="AJ31" i="5"/>
  <c r="Z29" i="2"/>
  <c r="Z115" i="4"/>
  <c r="AL31" i="5"/>
  <c r="L31" i="5"/>
  <c r="N31" i="5"/>
  <c r="O31" i="5"/>
  <c r="F31" i="5"/>
  <c r="H31" i="5"/>
  <c r="I31" i="5"/>
  <c r="AN31" i="5"/>
  <c r="B116" i="4"/>
  <c r="S116" i="4"/>
  <c r="AA32" i="5"/>
  <c r="P116" i="4"/>
  <c r="W32" i="5"/>
  <c r="AG32" i="5"/>
  <c r="AF32" i="5"/>
  <c r="C116" i="4"/>
  <c r="C32" i="5"/>
  <c r="D116" i="4"/>
  <c r="E32" i="5"/>
  <c r="K32" i="5"/>
  <c r="L116" i="4"/>
  <c r="Q32" i="5"/>
  <c r="M116" i="4"/>
  <c r="R32" i="5"/>
  <c r="T32" i="5"/>
  <c r="O116" i="4"/>
  <c r="U32" i="5"/>
  <c r="Q116" i="4"/>
  <c r="X32" i="5"/>
  <c r="R116" i="4"/>
  <c r="Z32" i="5"/>
  <c r="AI116" i="4"/>
  <c r="T116" i="4" a="1"/>
  <c r="T116" i="4"/>
  <c r="AC32" i="5"/>
  <c r="U116" i="4" a="1"/>
  <c r="U116" i="4"/>
  <c r="AD32" i="5"/>
  <c r="X116" i="4"/>
  <c r="AI32" i="5"/>
  <c r="Y116" i="4"/>
  <c r="AJ32" i="5"/>
  <c r="Z116" i="4"/>
  <c r="AL32" i="5"/>
  <c r="L32" i="5"/>
  <c r="N32" i="5"/>
  <c r="O32" i="5"/>
  <c r="F32" i="5"/>
  <c r="H32" i="5"/>
  <c r="I32" i="5"/>
  <c r="AN32" i="5"/>
  <c r="B117" i="4"/>
  <c r="S117" i="4"/>
  <c r="AA33" i="5"/>
  <c r="P117" i="4"/>
  <c r="W33" i="5"/>
  <c r="AG33" i="5"/>
  <c r="AF33" i="5"/>
  <c r="C117" i="4"/>
  <c r="C33" i="5"/>
  <c r="D117" i="4"/>
  <c r="E33" i="5"/>
  <c r="K33" i="5"/>
  <c r="L117" i="4"/>
  <c r="Q33" i="5"/>
  <c r="M117" i="4"/>
  <c r="R33" i="5"/>
  <c r="T33" i="5"/>
  <c r="O117" i="4"/>
  <c r="U33" i="5"/>
  <c r="Q117" i="4"/>
  <c r="X33" i="5"/>
  <c r="R117" i="4"/>
  <c r="Z33" i="5"/>
  <c r="AI117" i="4"/>
  <c r="T117" i="4" a="1"/>
  <c r="T117" i="4"/>
  <c r="AC33" i="5"/>
  <c r="U117" i="4" a="1"/>
  <c r="U117" i="4"/>
  <c r="AD33" i="5"/>
  <c r="X117" i="4"/>
  <c r="AI33" i="5"/>
  <c r="Y117" i="4"/>
  <c r="AJ33" i="5"/>
  <c r="Z117" i="4"/>
  <c r="AL33" i="5"/>
  <c r="L33" i="5"/>
  <c r="N33" i="5"/>
  <c r="O33" i="5"/>
  <c r="F33" i="5"/>
  <c r="H33" i="5"/>
  <c r="I33" i="5"/>
  <c r="AN33" i="5"/>
  <c r="B118" i="4"/>
  <c r="S118" i="4"/>
  <c r="AA34" i="5"/>
  <c r="P118" i="4"/>
  <c r="W34" i="5"/>
  <c r="AG34" i="5"/>
  <c r="AF34" i="5"/>
  <c r="C118" i="4"/>
  <c r="C34" i="5"/>
  <c r="D118" i="4"/>
  <c r="E34" i="5"/>
  <c r="K34" i="5"/>
  <c r="L118" i="4"/>
  <c r="Q34" i="5"/>
  <c r="M118" i="4"/>
  <c r="R34" i="5"/>
  <c r="T34" i="5"/>
  <c r="O118" i="4"/>
  <c r="U34" i="5"/>
  <c r="Q118" i="4"/>
  <c r="X34" i="5"/>
  <c r="R118" i="4"/>
  <c r="Z34" i="5"/>
  <c r="AI118" i="4"/>
  <c r="T118" i="4" a="1"/>
  <c r="T118" i="4"/>
  <c r="AC34" i="5"/>
  <c r="U118" i="4" a="1"/>
  <c r="U118" i="4"/>
  <c r="AD34" i="5"/>
  <c r="X118" i="4"/>
  <c r="AI34" i="5"/>
  <c r="Y118" i="4"/>
  <c r="AJ34" i="5"/>
  <c r="Z118" i="4"/>
  <c r="AL34" i="5"/>
  <c r="L34" i="5"/>
  <c r="N34" i="5"/>
  <c r="O34" i="5"/>
  <c r="F34" i="5"/>
  <c r="H34" i="5"/>
  <c r="I34" i="5"/>
  <c r="AN34" i="5"/>
  <c r="AG35" i="5"/>
  <c r="AF35" i="5"/>
  <c r="B183" i="4"/>
  <c r="C24" i="2"/>
  <c r="C183" i="4"/>
  <c r="C35" i="5"/>
  <c r="D24" i="2"/>
  <c r="D183" i="4"/>
  <c r="E35" i="5"/>
  <c r="K35" i="5"/>
  <c r="L24" i="2"/>
  <c r="L183" i="4"/>
  <c r="Q35" i="5"/>
  <c r="M183" i="4"/>
  <c r="R35" i="5"/>
  <c r="T35" i="5"/>
  <c r="O16" i="2"/>
  <c r="O183" i="4"/>
  <c r="U35" i="5"/>
  <c r="P24" i="2"/>
  <c r="P183" i="4"/>
  <c r="W35" i="5"/>
  <c r="Q24" i="2"/>
  <c r="Q183" i="4"/>
  <c r="X35" i="5"/>
  <c r="S24" i="2"/>
  <c r="S183" i="4"/>
  <c r="AA35" i="5"/>
  <c r="AI183" i="4"/>
  <c r="T183" i="4" a="1"/>
  <c r="T183" i="4"/>
  <c r="AC35" i="5"/>
  <c r="U183" i="4" a="1"/>
  <c r="U183" i="4"/>
  <c r="AD35" i="5"/>
  <c r="AI35" i="5"/>
  <c r="Y24" i="2"/>
  <c r="Y183" i="4"/>
  <c r="AJ35" i="5"/>
  <c r="Z24" i="2"/>
  <c r="Z183" i="4"/>
  <c r="AL35" i="5"/>
  <c r="L35" i="5"/>
  <c r="F35" i="5"/>
  <c r="H35" i="5"/>
  <c r="I35" i="5"/>
  <c r="N35" i="5"/>
  <c r="O35" i="5"/>
  <c r="Z35" i="5"/>
  <c r="AN35" i="5"/>
  <c r="AG36" i="5"/>
  <c r="AF36" i="5"/>
  <c r="B184" i="4"/>
  <c r="C184" i="4"/>
  <c r="C36" i="5"/>
  <c r="D184" i="4"/>
  <c r="E36" i="5"/>
  <c r="K36" i="5"/>
  <c r="L184" i="4"/>
  <c r="Q36" i="5"/>
  <c r="M184" i="4"/>
  <c r="R36" i="5"/>
  <c r="T36" i="5"/>
  <c r="O184" i="4"/>
  <c r="U36" i="5"/>
  <c r="P184" i="4"/>
  <c r="W36" i="5"/>
  <c r="Q184" i="4"/>
  <c r="X36" i="5"/>
  <c r="S184" i="4"/>
  <c r="AA36" i="5"/>
  <c r="AI184" i="4"/>
  <c r="T184" i="4" a="1"/>
  <c r="T184" i="4"/>
  <c r="AC36" i="5"/>
  <c r="U184" i="4" a="1"/>
  <c r="U184" i="4"/>
  <c r="AD36" i="5"/>
  <c r="X184" i="4"/>
  <c r="AI36" i="5"/>
  <c r="Y184" i="4"/>
  <c r="AJ36" i="5"/>
  <c r="Z184" i="4"/>
  <c r="AL36" i="5"/>
  <c r="L36" i="5"/>
  <c r="F36" i="5"/>
  <c r="H36" i="5"/>
  <c r="I36" i="5"/>
  <c r="N36" i="5"/>
  <c r="O36" i="5"/>
  <c r="Z36" i="5"/>
  <c r="AN36" i="5"/>
  <c r="AG37" i="5"/>
  <c r="AF37" i="5"/>
  <c r="C185" i="4"/>
  <c r="C37" i="5"/>
  <c r="D185" i="4"/>
  <c r="E37" i="5"/>
  <c r="H29" i="2"/>
  <c r="K37" i="5"/>
  <c r="L185" i="4"/>
  <c r="Q37" i="5"/>
  <c r="M185" i="4"/>
  <c r="R37" i="5"/>
  <c r="T37" i="5"/>
  <c r="O185" i="4"/>
  <c r="U37" i="5"/>
  <c r="P185" i="4"/>
  <c r="W37" i="5"/>
  <c r="S185" i="4"/>
  <c r="AA37" i="5"/>
  <c r="AI185" i="4"/>
  <c r="T185" i="4" a="1"/>
  <c r="T185" i="4"/>
  <c r="AC37" i="5"/>
  <c r="U185" i="4" a="1"/>
  <c r="U185" i="4"/>
  <c r="AD37" i="5"/>
  <c r="X185" i="4"/>
  <c r="AI37" i="5"/>
  <c r="Y185" i="4"/>
  <c r="AJ37" i="5"/>
  <c r="Z185" i="4"/>
  <c r="AL37" i="5"/>
  <c r="L37" i="5"/>
  <c r="F37" i="5"/>
  <c r="H37" i="5"/>
  <c r="I37" i="5"/>
  <c r="N37" i="5"/>
  <c r="O37" i="5"/>
  <c r="Z37" i="5"/>
  <c r="AN37" i="5"/>
  <c r="AG38" i="5"/>
  <c r="AF38" i="5"/>
  <c r="C7" i="2"/>
  <c r="B102" i="4"/>
  <c r="C102" i="4"/>
  <c r="C38" i="5"/>
  <c r="D7" i="2"/>
  <c r="D102" i="4"/>
  <c r="E38" i="5"/>
  <c r="H102" i="4"/>
  <c r="K38" i="5"/>
  <c r="L7" i="2"/>
  <c r="L102" i="4"/>
  <c r="Q38" i="5"/>
  <c r="M7" i="2"/>
  <c r="M102" i="4"/>
  <c r="R38" i="5"/>
  <c r="T38" i="5"/>
  <c r="U38" i="5"/>
  <c r="P7" i="2"/>
  <c r="P102" i="4"/>
  <c r="W38" i="5"/>
  <c r="Q7" i="2"/>
  <c r="Q102" i="4"/>
  <c r="X38" i="5"/>
  <c r="AA38" i="5"/>
  <c r="AI102" i="4"/>
  <c r="T102" i="4" a="1"/>
  <c r="T102" i="4"/>
  <c r="AC38" i="5"/>
  <c r="U102" i="4" a="1"/>
  <c r="U102" i="4"/>
  <c r="AD38" i="5"/>
  <c r="X7" i="2"/>
  <c r="X102" i="4"/>
  <c r="AI38" i="5"/>
  <c r="Y7" i="2"/>
  <c r="Y102" i="4"/>
  <c r="AJ38" i="5"/>
  <c r="Z7" i="2"/>
  <c r="Z102" i="4"/>
  <c r="AL38" i="5"/>
  <c r="F38" i="5"/>
  <c r="H38" i="5"/>
  <c r="I38" i="5"/>
  <c r="L38" i="5"/>
  <c r="N38" i="5"/>
  <c r="O38" i="5"/>
  <c r="Z38" i="5"/>
  <c r="AN38" i="5"/>
  <c r="AG39" i="5"/>
  <c r="AF39" i="5"/>
  <c r="B103" i="4"/>
  <c r="C103" i="4"/>
  <c r="C39" i="5"/>
  <c r="D103" i="4"/>
  <c r="E39" i="5"/>
  <c r="H103" i="4"/>
  <c r="K39" i="5"/>
  <c r="L103" i="4"/>
  <c r="Q39" i="5"/>
  <c r="M103" i="4"/>
  <c r="R39" i="5"/>
  <c r="N103" i="4"/>
  <c r="T39" i="5"/>
  <c r="O7" i="2"/>
  <c r="O103" i="4"/>
  <c r="U39" i="5"/>
  <c r="P103" i="4"/>
  <c r="W39" i="5"/>
  <c r="Q103" i="4"/>
  <c r="X39" i="5"/>
  <c r="AA39" i="5"/>
  <c r="AI103" i="4"/>
  <c r="T103" i="4" a="1"/>
  <c r="T103" i="4"/>
  <c r="AC39" i="5"/>
  <c r="U103" i="4" a="1"/>
  <c r="U103" i="4"/>
  <c r="AD39" i="5"/>
  <c r="X103" i="4"/>
  <c r="AI39" i="5"/>
  <c r="Y103" i="4"/>
  <c r="AJ39" i="5"/>
  <c r="Z103" i="4"/>
  <c r="AL39" i="5"/>
  <c r="F39" i="5"/>
  <c r="H39" i="5"/>
  <c r="I39" i="5"/>
  <c r="L39" i="5"/>
  <c r="N39" i="5"/>
  <c r="O39" i="5"/>
  <c r="Z39" i="5"/>
  <c r="AN39" i="5"/>
  <c r="AG40" i="5"/>
  <c r="AF40" i="5"/>
  <c r="B104" i="4"/>
  <c r="C104" i="4"/>
  <c r="C40" i="5"/>
  <c r="D104" i="4"/>
  <c r="E40" i="5"/>
  <c r="H104" i="4"/>
  <c r="K40" i="5"/>
  <c r="L104" i="4"/>
  <c r="Q40" i="5"/>
  <c r="M104" i="4"/>
  <c r="R40" i="5"/>
  <c r="T40" i="5"/>
  <c r="U40" i="5"/>
  <c r="P104" i="4"/>
  <c r="W40" i="5"/>
  <c r="Q104" i="4"/>
  <c r="X40" i="5"/>
  <c r="AA40" i="5"/>
  <c r="AI104" i="4"/>
  <c r="T104" i="4" a="1"/>
  <c r="T104" i="4"/>
  <c r="AC40" i="5"/>
  <c r="U104" i="4" a="1"/>
  <c r="U104" i="4"/>
  <c r="AD40" i="5"/>
  <c r="X104" i="4"/>
  <c r="AI40" i="5"/>
  <c r="Y104" i="4"/>
  <c r="AJ40" i="5"/>
  <c r="Z104" i="4"/>
  <c r="AL40" i="5"/>
  <c r="F40" i="5"/>
  <c r="H40" i="5"/>
  <c r="I40" i="5"/>
  <c r="L40" i="5"/>
  <c r="N40" i="5"/>
  <c r="O40" i="5"/>
  <c r="Z40" i="5"/>
  <c r="AN40" i="5"/>
  <c r="AG41" i="5"/>
  <c r="AF41" i="5"/>
  <c r="C29" i="4"/>
  <c r="C41" i="5"/>
  <c r="D29" i="4"/>
  <c r="E41" i="5"/>
  <c r="H29" i="4"/>
  <c r="K41" i="5"/>
  <c r="L29" i="4"/>
  <c r="Q41" i="5"/>
  <c r="M29" i="4"/>
  <c r="R41" i="5"/>
  <c r="T41" i="5"/>
  <c r="U41" i="5"/>
  <c r="P29" i="4"/>
  <c r="W41" i="5"/>
  <c r="Q29" i="4"/>
  <c r="X41" i="5"/>
  <c r="AA41" i="5"/>
  <c r="AI29" i="4"/>
  <c r="T29" i="4" a="1"/>
  <c r="T29" i="4"/>
  <c r="AC41" i="5"/>
  <c r="U29" i="4" a="1"/>
  <c r="U29" i="4"/>
  <c r="AD41" i="5"/>
  <c r="X29" i="4"/>
  <c r="AI41" i="5"/>
  <c r="Y29" i="4"/>
  <c r="AJ41" i="5"/>
  <c r="Z29" i="4"/>
  <c r="AL41" i="5"/>
  <c r="F41" i="5"/>
  <c r="H41" i="5"/>
  <c r="I41" i="5"/>
  <c r="L41" i="5"/>
  <c r="N41" i="5"/>
  <c r="O41" i="5"/>
  <c r="Z41" i="5"/>
  <c r="AN41" i="5"/>
  <c r="AG42" i="5"/>
  <c r="AF42" i="5"/>
  <c r="B58" i="4"/>
  <c r="C58" i="4"/>
  <c r="C42" i="5"/>
  <c r="D58" i="4"/>
  <c r="E42" i="5"/>
  <c r="H58" i="4"/>
  <c r="K42" i="5"/>
  <c r="L58" i="4"/>
  <c r="Q42" i="5"/>
  <c r="M58" i="4"/>
  <c r="R42" i="5"/>
  <c r="T42" i="5"/>
  <c r="U42" i="5"/>
  <c r="P58" i="4"/>
  <c r="W42" i="5"/>
  <c r="Q58" i="4"/>
  <c r="X42" i="5"/>
  <c r="AA42" i="5"/>
  <c r="AI58" i="4"/>
  <c r="T58" i="4" a="1"/>
  <c r="T58" i="4"/>
  <c r="AC42" i="5"/>
  <c r="U58" i="4" a="1"/>
  <c r="U58" i="4"/>
  <c r="AD42" i="5"/>
  <c r="X58" i="4"/>
  <c r="AI42" i="5"/>
  <c r="Y58" i="4"/>
  <c r="AJ42" i="5"/>
  <c r="Z58" i="4"/>
  <c r="AL42" i="5"/>
  <c r="F42" i="5"/>
  <c r="H42" i="5"/>
  <c r="I42" i="5"/>
  <c r="L42" i="5"/>
  <c r="N42" i="5"/>
  <c r="O42" i="5"/>
  <c r="Z42" i="5"/>
  <c r="AN42" i="5"/>
  <c r="AG43" i="5"/>
  <c r="AF43" i="5"/>
  <c r="B146" i="4"/>
  <c r="C146" i="4"/>
  <c r="C43" i="5"/>
  <c r="D146" i="4"/>
  <c r="E43" i="5"/>
  <c r="H146" i="4"/>
  <c r="K43" i="5"/>
  <c r="L146" i="4"/>
  <c r="Q43" i="5"/>
  <c r="M146" i="4"/>
  <c r="R43" i="5"/>
  <c r="T43" i="5"/>
  <c r="O146" i="4"/>
  <c r="U43" i="5"/>
  <c r="P146" i="4"/>
  <c r="W43" i="5"/>
  <c r="Q146" i="4"/>
  <c r="X43" i="5"/>
  <c r="AA43" i="5"/>
  <c r="AI146" i="4"/>
  <c r="T146" i="4" a="1"/>
  <c r="T146" i="4"/>
  <c r="AC43" i="5"/>
  <c r="U146" i="4" a="1"/>
  <c r="U146" i="4"/>
  <c r="AD43" i="5"/>
  <c r="X146" i="4"/>
  <c r="AI43" i="5"/>
  <c r="Y146" i="4"/>
  <c r="AJ43" i="5"/>
  <c r="Z146" i="4"/>
  <c r="AL43" i="5"/>
  <c r="F43" i="5"/>
  <c r="H43" i="5"/>
  <c r="I43" i="5"/>
  <c r="L43" i="5"/>
  <c r="N43" i="5"/>
  <c r="O43" i="5"/>
  <c r="Z43" i="5"/>
  <c r="AN43" i="5"/>
  <c r="AG44" i="5"/>
  <c r="AF44" i="5"/>
  <c r="C119" i="4"/>
  <c r="C44" i="5"/>
  <c r="N119" i="4"/>
  <c r="T44" i="5"/>
  <c r="O119" i="4"/>
  <c r="U44" i="5"/>
  <c r="P119" i="4"/>
  <c r="W44" i="5"/>
  <c r="Q119" i="4"/>
  <c r="X44" i="5"/>
  <c r="AA44" i="5"/>
  <c r="AI119" i="4"/>
  <c r="T119" i="4" a="1"/>
  <c r="T119" i="4"/>
  <c r="AC44" i="5"/>
  <c r="U119" i="4" a="1"/>
  <c r="U119" i="4"/>
  <c r="AD44" i="5"/>
  <c r="X119" i="4"/>
  <c r="AI44" i="5"/>
  <c r="Y119" i="4"/>
  <c r="AJ44" i="5"/>
  <c r="Z119" i="4"/>
  <c r="AL44" i="5"/>
  <c r="F44" i="5"/>
  <c r="H44" i="5"/>
  <c r="I44" i="5"/>
  <c r="L44" i="5"/>
  <c r="N44" i="5"/>
  <c r="O44" i="5"/>
  <c r="Z44" i="5"/>
  <c r="AN44" i="5"/>
  <c r="AG45" i="5"/>
  <c r="AF45" i="5"/>
  <c r="C147" i="4"/>
  <c r="C45" i="5"/>
  <c r="T45" i="5"/>
  <c r="O147" i="4"/>
  <c r="U45" i="5"/>
  <c r="P147" i="4"/>
  <c r="W45" i="5"/>
  <c r="Q147" i="4"/>
  <c r="X45" i="5"/>
  <c r="AA45" i="5"/>
  <c r="AI147" i="4"/>
  <c r="T147" i="4" a="1"/>
  <c r="T147" i="4"/>
  <c r="AC45" i="5"/>
  <c r="U147" i="4" a="1"/>
  <c r="U147" i="4"/>
  <c r="AD45" i="5"/>
  <c r="X147" i="4"/>
  <c r="AI45" i="5"/>
  <c r="Y147" i="4"/>
  <c r="AJ45" i="5"/>
  <c r="Z147" i="4"/>
  <c r="AL45" i="5"/>
  <c r="Z45" i="5"/>
  <c r="AN45" i="5"/>
  <c r="AG46" i="5"/>
  <c r="AF46" i="5"/>
  <c r="C30" i="4"/>
  <c r="C46" i="5"/>
  <c r="D30" i="4"/>
  <c r="E46" i="5"/>
  <c r="H30" i="4"/>
  <c r="K46" i="5"/>
  <c r="L30" i="4"/>
  <c r="Q46" i="5"/>
  <c r="M30" i="4"/>
  <c r="R46" i="5"/>
  <c r="T46" i="5"/>
  <c r="U46" i="5"/>
  <c r="P30" i="4"/>
  <c r="W46" i="5"/>
  <c r="Q30" i="4"/>
  <c r="X46" i="5"/>
  <c r="AA46" i="5"/>
  <c r="AI30" i="4"/>
  <c r="T30" i="4" a="1"/>
  <c r="T30" i="4"/>
  <c r="AC46" i="5"/>
  <c r="U30" i="4" a="1"/>
  <c r="U30" i="4"/>
  <c r="AD46" i="5"/>
  <c r="Y30" i="4"/>
  <c r="AJ46" i="5"/>
  <c r="Z30" i="4"/>
  <c r="AL46" i="5"/>
  <c r="F46" i="5"/>
  <c r="H46" i="5"/>
  <c r="I46" i="5"/>
  <c r="L46" i="5"/>
  <c r="N46" i="5"/>
  <c r="O46" i="5"/>
  <c r="Z46" i="5"/>
  <c r="AN46" i="5"/>
  <c r="AG47" i="5"/>
  <c r="AF47" i="5"/>
  <c r="C31" i="4"/>
  <c r="C47" i="5"/>
  <c r="D31" i="4"/>
  <c r="E47" i="5"/>
  <c r="H31" i="4"/>
  <c r="K47" i="5"/>
  <c r="L31" i="4"/>
  <c r="Q47" i="5"/>
  <c r="M31" i="4"/>
  <c r="R47" i="5"/>
  <c r="T47" i="5"/>
  <c r="O31" i="4"/>
  <c r="U47" i="5"/>
  <c r="P31" i="4"/>
  <c r="W47" i="5"/>
  <c r="Q31" i="4"/>
  <c r="X47" i="5"/>
  <c r="AA47" i="5"/>
  <c r="AI31" i="4"/>
  <c r="T31" i="4" a="1"/>
  <c r="T31" i="4"/>
  <c r="AC47" i="5"/>
  <c r="U31" i="4" a="1"/>
  <c r="U31" i="4"/>
  <c r="AD47" i="5"/>
  <c r="X31" i="4"/>
  <c r="AI47" i="5"/>
  <c r="Y31" i="4"/>
  <c r="AJ47" i="5"/>
  <c r="Z31" i="4"/>
  <c r="AL47" i="5"/>
  <c r="F47" i="5"/>
  <c r="H47" i="5"/>
  <c r="I47" i="5"/>
  <c r="L47" i="5"/>
  <c r="N47" i="5"/>
  <c r="O47" i="5"/>
  <c r="Z47" i="5"/>
  <c r="AN47" i="5"/>
  <c r="AG48" i="5"/>
  <c r="AF48" i="5"/>
  <c r="B13" i="4"/>
  <c r="C13" i="4"/>
  <c r="C48" i="5"/>
  <c r="D13" i="4"/>
  <c r="E48" i="5"/>
  <c r="H13" i="4"/>
  <c r="K48" i="5"/>
  <c r="L13" i="4"/>
  <c r="Q48" i="5"/>
  <c r="M13" i="4"/>
  <c r="R48" i="5"/>
  <c r="T48" i="5"/>
  <c r="U48" i="5"/>
  <c r="P13" i="4"/>
  <c r="W48" i="5"/>
  <c r="Q13" i="4"/>
  <c r="X48" i="5"/>
  <c r="AA48" i="5"/>
  <c r="AI13" i="4"/>
  <c r="T13" i="4" a="1"/>
  <c r="T13" i="4"/>
  <c r="AC48" i="5"/>
  <c r="U13" i="4" a="1"/>
  <c r="U13" i="4"/>
  <c r="AD48" i="5"/>
  <c r="X13" i="4"/>
  <c r="AI48" i="5"/>
  <c r="Y13" i="4"/>
  <c r="AJ48" i="5"/>
  <c r="Z13" i="4"/>
  <c r="AL48" i="5"/>
  <c r="F48" i="5"/>
  <c r="H48" i="5"/>
  <c r="I48" i="5"/>
  <c r="L48" i="5"/>
  <c r="N48" i="5"/>
  <c r="O48" i="5"/>
  <c r="Z48" i="5"/>
  <c r="AN48" i="5"/>
  <c r="AG49" i="5"/>
  <c r="AF49" i="5"/>
  <c r="B148" i="4"/>
  <c r="C148" i="4"/>
  <c r="C49" i="5"/>
  <c r="D148" i="4"/>
  <c r="E49" i="5"/>
  <c r="H148" i="4"/>
  <c r="K49" i="5"/>
  <c r="L148" i="4"/>
  <c r="Q49" i="5"/>
  <c r="M148" i="4"/>
  <c r="R49" i="5"/>
  <c r="T49" i="5"/>
  <c r="O148" i="4"/>
  <c r="U49" i="5"/>
  <c r="P148" i="4"/>
  <c r="W49" i="5"/>
  <c r="Q148" i="4"/>
  <c r="X49" i="5"/>
  <c r="AA49" i="5"/>
  <c r="AI148" i="4"/>
  <c r="T148" i="4" a="1"/>
  <c r="T148" i="4"/>
  <c r="AC49" i="5"/>
  <c r="U148" i="4" a="1"/>
  <c r="U148" i="4"/>
  <c r="AD49" i="5"/>
  <c r="X148" i="4"/>
  <c r="AI49" i="5"/>
  <c r="Y148" i="4"/>
  <c r="AJ49" i="5"/>
  <c r="Z148" i="4"/>
  <c r="AL49" i="5"/>
  <c r="F49" i="5"/>
  <c r="H49" i="5"/>
  <c r="I49" i="5"/>
  <c r="L49" i="5"/>
  <c r="N49" i="5"/>
  <c r="O49" i="5"/>
  <c r="Z49" i="5"/>
  <c r="AN49" i="5"/>
  <c r="AG50" i="5"/>
  <c r="AF50" i="5"/>
  <c r="B59" i="4"/>
  <c r="C59" i="4"/>
  <c r="C50" i="5"/>
  <c r="D59" i="4"/>
  <c r="E50" i="5"/>
  <c r="L59" i="4"/>
  <c r="Q50" i="5"/>
  <c r="M59" i="4"/>
  <c r="R50" i="5"/>
  <c r="T50" i="5"/>
  <c r="U50" i="5"/>
  <c r="P59" i="4"/>
  <c r="W50" i="5"/>
  <c r="Q59" i="4"/>
  <c r="X50" i="5"/>
  <c r="S14" i="2"/>
  <c r="S59" i="4"/>
  <c r="AA50" i="5"/>
  <c r="AI59" i="4"/>
  <c r="T59" i="4" a="1"/>
  <c r="T59" i="4"/>
  <c r="AC50" i="5"/>
  <c r="U59" i="4" a="1"/>
  <c r="U59" i="4"/>
  <c r="AD50" i="5"/>
  <c r="X14" i="2"/>
  <c r="X59" i="4"/>
  <c r="AI50" i="5"/>
  <c r="Y59" i="4"/>
  <c r="AJ50" i="5"/>
  <c r="Z59" i="4"/>
  <c r="AL50" i="5"/>
  <c r="L50" i="5"/>
  <c r="F50" i="5"/>
  <c r="H50" i="5"/>
  <c r="I50" i="5"/>
  <c r="N50" i="5"/>
  <c r="O50" i="5"/>
  <c r="Z50" i="5"/>
  <c r="AN50" i="5"/>
  <c r="AG51" i="5"/>
  <c r="AF51" i="5"/>
  <c r="C15" i="2"/>
  <c r="B105" i="4"/>
  <c r="C105" i="4"/>
  <c r="C51" i="5"/>
  <c r="D15" i="2"/>
  <c r="D105" i="4"/>
  <c r="E51" i="5"/>
  <c r="L15" i="2"/>
  <c r="L105" i="4"/>
  <c r="Q51" i="5"/>
  <c r="M15" i="2"/>
  <c r="M105" i="4"/>
  <c r="R51" i="5"/>
  <c r="N15" i="2"/>
  <c r="N105" i="4"/>
  <c r="T51" i="5"/>
  <c r="O15" i="2"/>
  <c r="O105" i="4"/>
  <c r="U51" i="5"/>
  <c r="P15" i="2"/>
  <c r="P105" i="4"/>
  <c r="W51" i="5"/>
  <c r="Q15" i="2"/>
  <c r="Q105" i="4"/>
  <c r="X51" i="5"/>
  <c r="S15" i="2"/>
  <c r="S105" i="4"/>
  <c r="AA51" i="5"/>
  <c r="AI105" i="4"/>
  <c r="T105" i="4" a="1"/>
  <c r="T105" i="4"/>
  <c r="AC51" i="5"/>
  <c r="U105" i="4" a="1"/>
  <c r="U105" i="4"/>
  <c r="AD51" i="5"/>
  <c r="X15" i="2"/>
  <c r="X105" i="4"/>
  <c r="AI51" i="5"/>
  <c r="Y15" i="2"/>
  <c r="Y105" i="4"/>
  <c r="AJ51" i="5"/>
  <c r="Z15" i="2"/>
  <c r="Z105" i="4"/>
  <c r="AL51" i="5"/>
  <c r="L51" i="5"/>
  <c r="F51" i="5"/>
  <c r="H51" i="5"/>
  <c r="I51" i="5"/>
  <c r="N51" i="5"/>
  <c r="O51" i="5"/>
  <c r="Z51" i="5"/>
  <c r="AN51" i="5"/>
  <c r="AG52" i="5"/>
  <c r="AF52" i="5"/>
  <c r="B120" i="4"/>
  <c r="C120" i="4"/>
  <c r="C52" i="5"/>
  <c r="D120" i="4"/>
  <c r="E52" i="5"/>
  <c r="L120" i="4"/>
  <c r="Q52" i="5"/>
  <c r="M120" i="4"/>
  <c r="R52" i="5"/>
  <c r="T52" i="5"/>
  <c r="U52" i="5"/>
  <c r="P120" i="4"/>
  <c r="W52" i="5"/>
  <c r="Q120" i="4"/>
  <c r="X52" i="5"/>
  <c r="S120" i="4"/>
  <c r="AA52" i="5"/>
  <c r="AI120" i="4"/>
  <c r="T120" i="4" a="1"/>
  <c r="T120" i="4"/>
  <c r="AC52" i="5"/>
  <c r="U120" i="4" a="1"/>
  <c r="U120" i="4"/>
  <c r="AD52" i="5"/>
  <c r="X120" i="4"/>
  <c r="AI52" i="5"/>
  <c r="Y120" i="4"/>
  <c r="AJ52" i="5"/>
  <c r="Z120" i="4"/>
  <c r="AL52" i="5"/>
  <c r="L52" i="5"/>
  <c r="F52" i="5"/>
  <c r="H52" i="5"/>
  <c r="I52" i="5"/>
  <c r="N52" i="5"/>
  <c r="O52" i="5"/>
  <c r="Z52" i="5"/>
  <c r="AN52" i="5"/>
  <c r="AG53" i="5"/>
  <c r="AF53" i="5"/>
  <c r="B14" i="4"/>
  <c r="C14" i="4"/>
  <c r="C53" i="5"/>
  <c r="D14" i="4"/>
  <c r="E53" i="5"/>
  <c r="L14" i="4"/>
  <c r="Q53" i="5"/>
  <c r="M14" i="4"/>
  <c r="R53" i="5"/>
  <c r="T53" i="5"/>
  <c r="U53" i="5"/>
  <c r="P14" i="4"/>
  <c r="W53" i="5"/>
  <c r="Q14" i="4"/>
  <c r="X53" i="5"/>
  <c r="S14" i="4"/>
  <c r="AA53" i="5"/>
  <c r="AI14" i="4"/>
  <c r="T14" i="4" a="1"/>
  <c r="T14" i="4"/>
  <c r="AC53" i="5"/>
  <c r="U14" i="4" a="1"/>
  <c r="U14" i="4"/>
  <c r="AD53" i="5"/>
  <c r="X14" i="4"/>
  <c r="AI53" i="5"/>
  <c r="Y14" i="4"/>
  <c r="AJ53" i="5"/>
  <c r="Z14" i="4"/>
  <c r="AL53" i="5"/>
  <c r="L53" i="5"/>
  <c r="F53" i="5"/>
  <c r="H53" i="5"/>
  <c r="I53" i="5"/>
  <c r="N53" i="5"/>
  <c r="O53" i="5"/>
  <c r="Z53" i="5"/>
  <c r="AN53" i="5"/>
  <c r="AG54" i="5"/>
  <c r="AF54" i="5"/>
  <c r="C233" i="4"/>
  <c r="C54" i="5"/>
  <c r="D233" i="4"/>
  <c r="E54" i="5"/>
  <c r="K54" i="5"/>
  <c r="I24" i="2"/>
  <c r="I3" i="2"/>
  <c r="I233" i="4"/>
  <c r="L54" i="5"/>
  <c r="J24" i="2"/>
  <c r="J3" i="2"/>
  <c r="J233" i="4"/>
  <c r="N54" i="5"/>
  <c r="O54" i="5"/>
  <c r="L233" i="4"/>
  <c r="Q54" i="5"/>
  <c r="M233" i="4"/>
  <c r="R54" i="5"/>
  <c r="T54" i="5"/>
  <c r="U54" i="5"/>
  <c r="P233" i="4"/>
  <c r="W54" i="5"/>
  <c r="Q233" i="4"/>
  <c r="X54" i="5"/>
  <c r="S233" i="4"/>
  <c r="AA54" i="5"/>
  <c r="AI233" i="4"/>
  <c r="T233" i="4" a="1"/>
  <c r="T233" i="4"/>
  <c r="AC54" i="5"/>
  <c r="U233" i="4" a="1"/>
  <c r="U233" i="4"/>
  <c r="AD54" i="5"/>
  <c r="X24" i="2"/>
  <c r="X233" i="4"/>
  <c r="AI54" i="5"/>
  <c r="Y233" i="4"/>
  <c r="AJ54" i="5"/>
  <c r="Z233" i="4"/>
  <c r="AL54" i="5"/>
  <c r="F54" i="5"/>
  <c r="H54" i="5"/>
  <c r="I54" i="5"/>
  <c r="Z54" i="5"/>
  <c r="AN54" i="5"/>
  <c r="AG55" i="5"/>
  <c r="AF55" i="5"/>
  <c r="C11" i="2"/>
  <c r="C32" i="4"/>
  <c r="C55" i="5"/>
  <c r="D11" i="2"/>
  <c r="D32" i="4"/>
  <c r="E55" i="5"/>
  <c r="H11" i="2"/>
  <c r="H32" i="4"/>
  <c r="K55" i="5"/>
  <c r="L11" i="2"/>
  <c r="L32" i="4"/>
  <c r="Q55" i="5"/>
  <c r="M11" i="2"/>
  <c r="M32" i="4"/>
  <c r="R55" i="5"/>
  <c r="N11" i="2"/>
  <c r="N32" i="4"/>
  <c r="T55" i="5"/>
  <c r="O11" i="2"/>
  <c r="O32" i="4"/>
  <c r="U55" i="5"/>
  <c r="P11" i="2"/>
  <c r="P32" i="4"/>
  <c r="W55" i="5"/>
  <c r="Q11" i="2"/>
  <c r="Q32" i="4"/>
  <c r="X55" i="5"/>
  <c r="AA55" i="5"/>
  <c r="AI32" i="4"/>
  <c r="T32" i="4" a="1"/>
  <c r="T32" i="4"/>
  <c r="AC55" i="5"/>
  <c r="U32" i="4" a="1"/>
  <c r="U32" i="4"/>
  <c r="AD55" i="5"/>
  <c r="X11" i="2"/>
  <c r="X32" i="4"/>
  <c r="AI55" i="5"/>
  <c r="Y11" i="2"/>
  <c r="Y32" i="4"/>
  <c r="AJ55" i="5"/>
  <c r="Z11" i="2"/>
  <c r="Z32" i="4"/>
  <c r="AL55" i="5"/>
  <c r="L55" i="5"/>
  <c r="N55" i="5"/>
  <c r="O55" i="5"/>
  <c r="F55" i="5"/>
  <c r="H55" i="5"/>
  <c r="I55" i="5"/>
  <c r="Z55" i="5"/>
  <c r="AN55" i="5"/>
  <c r="AG56" i="5"/>
  <c r="AF56" i="5"/>
  <c r="C13" i="2"/>
  <c r="C33" i="4"/>
  <c r="C56" i="5"/>
  <c r="D13" i="2"/>
  <c r="D33" i="4"/>
  <c r="E56" i="5"/>
  <c r="H13" i="2"/>
  <c r="H33" i="4"/>
  <c r="K56" i="5"/>
  <c r="L13" i="2"/>
  <c r="L33" i="4"/>
  <c r="Q56" i="5"/>
  <c r="M13" i="2"/>
  <c r="M33" i="4"/>
  <c r="R56" i="5"/>
  <c r="N13" i="2"/>
  <c r="N33" i="4"/>
  <c r="T56" i="5"/>
  <c r="O13" i="2"/>
  <c r="O33" i="4"/>
  <c r="U56" i="5"/>
  <c r="P13" i="2"/>
  <c r="P33" i="4"/>
  <c r="W56" i="5"/>
  <c r="Q13" i="2"/>
  <c r="Q33" i="4"/>
  <c r="X56" i="5"/>
  <c r="AA56" i="5"/>
  <c r="AI33" i="4"/>
  <c r="T33" i="4" a="1"/>
  <c r="T33" i="4"/>
  <c r="AC56" i="5"/>
  <c r="U33" i="4" a="1"/>
  <c r="U33" i="4"/>
  <c r="AD56" i="5"/>
  <c r="X13" i="2"/>
  <c r="X33" i="4"/>
  <c r="AI56" i="5"/>
  <c r="Y13" i="2"/>
  <c r="Y33" i="4"/>
  <c r="AJ56" i="5"/>
  <c r="Z13" i="2"/>
  <c r="Z33" i="4"/>
  <c r="AL56" i="5"/>
  <c r="L56" i="5"/>
  <c r="N56" i="5"/>
  <c r="O56" i="5"/>
  <c r="F56" i="5"/>
  <c r="H56" i="5"/>
  <c r="I56" i="5"/>
  <c r="Z56" i="5"/>
  <c r="AN56" i="5"/>
  <c r="AG57" i="5"/>
  <c r="AF57" i="5"/>
  <c r="C12" i="2"/>
  <c r="C34" i="4"/>
  <c r="C57" i="5"/>
  <c r="D12" i="2"/>
  <c r="D34" i="4"/>
  <c r="E57" i="5"/>
  <c r="H12" i="2"/>
  <c r="H34" i="4"/>
  <c r="K57" i="5"/>
  <c r="L12" i="2"/>
  <c r="L34" i="4"/>
  <c r="Q57" i="5"/>
  <c r="M12" i="2"/>
  <c r="M34" i="4"/>
  <c r="R57" i="5"/>
  <c r="T57" i="5"/>
  <c r="U57" i="5"/>
  <c r="P12" i="2"/>
  <c r="P34" i="4"/>
  <c r="W57" i="5"/>
  <c r="Q12" i="2"/>
  <c r="Q34" i="4"/>
  <c r="X57" i="5"/>
  <c r="AA57" i="5"/>
  <c r="AI34" i="4"/>
  <c r="T34" i="4" a="1"/>
  <c r="T34" i="4"/>
  <c r="AC57" i="5"/>
  <c r="U34" i="4" a="1"/>
  <c r="U34" i="4"/>
  <c r="AD57" i="5"/>
  <c r="X34" i="4"/>
  <c r="AI57" i="5"/>
  <c r="Y12" i="2"/>
  <c r="Y34" i="4"/>
  <c r="AJ57" i="5"/>
  <c r="Z12" i="2"/>
  <c r="Z34" i="4"/>
  <c r="AL57" i="5"/>
  <c r="L57" i="5"/>
  <c r="N57" i="5"/>
  <c r="O57" i="5"/>
  <c r="F57" i="5"/>
  <c r="H57" i="5"/>
  <c r="I57" i="5"/>
  <c r="Z57" i="5"/>
  <c r="AN57" i="5"/>
  <c r="AG58" i="5"/>
  <c r="AF58" i="5"/>
  <c r="C35" i="4"/>
  <c r="C58" i="5"/>
  <c r="D35" i="4"/>
  <c r="E58" i="5"/>
  <c r="H35" i="4"/>
  <c r="K58" i="5"/>
  <c r="I12" i="2"/>
  <c r="I35" i="4"/>
  <c r="L58" i="5"/>
  <c r="J12" i="2"/>
  <c r="J35" i="4"/>
  <c r="N58" i="5"/>
  <c r="O58" i="5"/>
  <c r="L35" i="4"/>
  <c r="Q58" i="5"/>
  <c r="M35" i="4"/>
  <c r="R58" i="5"/>
  <c r="N12" i="2"/>
  <c r="N35" i="4"/>
  <c r="T58" i="5"/>
  <c r="O12" i="2"/>
  <c r="O35" i="4"/>
  <c r="U58" i="5"/>
  <c r="P35" i="4"/>
  <c r="W58" i="5"/>
  <c r="Q35" i="4"/>
  <c r="X58" i="5"/>
  <c r="AA58" i="5"/>
  <c r="AI35" i="4"/>
  <c r="T35" i="4" a="1"/>
  <c r="T35" i="4"/>
  <c r="AC58" i="5"/>
  <c r="U35" i="4" a="1"/>
  <c r="U35" i="4"/>
  <c r="AD58" i="5"/>
  <c r="X35" i="4"/>
  <c r="AI58" i="5"/>
  <c r="Y35" i="4"/>
  <c r="AJ58" i="5"/>
  <c r="Z35" i="4"/>
  <c r="AL58" i="5"/>
  <c r="F58" i="5"/>
  <c r="H58" i="5"/>
  <c r="I58" i="5"/>
  <c r="Z58" i="5"/>
  <c r="AN58" i="5"/>
  <c r="AG59" i="5"/>
  <c r="AF59" i="5"/>
  <c r="C10" i="2"/>
  <c r="C36" i="4"/>
  <c r="C59" i="5"/>
  <c r="D10" i="2"/>
  <c r="D36" i="4"/>
  <c r="E59" i="5"/>
  <c r="H10" i="2"/>
  <c r="H36" i="4"/>
  <c r="K59" i="5"/>
  <c r="L10" i="2"/>
  <c r="L36" i="4"/>
  <c r="Q59" i="5"/>
  <c r="M10" i="2"/>
  <c r="M36" i="4"/>
  <c r="R59" i="5"/>
  <c r="N10" i="2"/>
  <c r="N36" i="4"/>
  <c r="T59" i="5"/>
  <c r="O10" i="2"/>
  <c r="O36" i="4"/>
  <c r="U59" i="5"/>
  <c r="P10" i="2"/>
  <c r="P36" i="4"/>
  <c r="W59" i="5"/>
  <c r="Q10" i="2"/>
  <c r="Q36" i="4"/>
  <c r="X59" i="5"/>
  <c r="AA59" i="5"/>
  <c r="AI36" i="4"/>
  <c r="T36" i="4" a="1"/>
  <c r="T36" i="4"/>
  <c r="AC59" i="5"/>
  <c r="U36" i="4" a="1"/>
  <c r="U36" i="4"/>
  <c r="AD59" i="5"/>
  <c r="X10" i="2"/>
  <c r="X36" i="4"/>
  <c r="AI59" i="5"/>
  <c r="Y10" i="2"/>
  <c r="Y36" i="4"/>
  <c r="AJ59" i="5"/>
  <c r="Z10" i="2"/>
  <c r="Z36" i="4"/>
  <c r="AL59" i="5"/>
  <c r="L59" i="5"/>
  <c r="N59" i="5"/>
  <c r="O59" i="5"/>
  <c r="F59" i="5"/>
  <c r="H59" i="5"/>
  <c r="I59" i="5"/>
  <c r="Z59" i="5"/>
  <c r="AN59" i="5"/>
  <c r="AG60" i="5"/>
  <c r="AF60" i="5"/>
  <c r="C37" i="4"/>
  <c r="C60" i="5"/>
  <c r="D37" i="4"/>
  <c r="E60" i="5"/>
  <c r="H37" i="4"/>
  <c r="K60" i="5"/>
  <c r="L37" i="4"/>
  <c r="Q60" i="5"/>
  <c r="M37" i="4"/>
  <c r="R60" i="5"/>
  <c r="T60" i="5"/>
  <c r="U60" i="5"/>
  <c r="P37" i="4"/>
  <c r="W60" i="5"/>
  <c r="Q37" i="4"/>
  <c r="X60" i="5"/>
  <c r="AA60" i="5"/>
  <c r="AI37" i="4"/>
  <c r="T37" i="4" a="1"/>
  <c r="T37" i="4"/>
  <c r="AC60" i="5"/>
  <c r="U37" i="4" a="1"/>
  <c r="U37" i="4"/>
  <c r="AD60" i="5"/>
  <c r="X37" i="4"/>
  <c r="AI60" i="5"/>
  <c r="Y37" i="4"/>
  <c r="AJ60" i="5"/>
  <c r="Z37" i="4"/>
  <c r="AL60" i="5"/>
  <c r="L60" i="5"/>
  <c r="N60" i="5"/>
  <c r="O60" i="5"/>
  <c r="F60" i="5"/>
  <c r="H60" i="5"/>
  <c r="I60" i="5"/>
  <c r="Z60" i="5"/>
  <c r="AN60" i="5"/>
  <c r="AA61" i="5"/>
  <c r="B149" i="4"/>
  <c r="P149" i="4"/>
  <c r="W61" i="5"/>
  <c r="O61" i="5"/>
  <c r="K61" i="5"/>
  <c r="AG61" i="5"/>
  <c r="AF61" i="5"/>
  <c r="C149" i="4"/>
  <c r="C61" i="5"/>
  <c r="D149" i="4"/>
  <c r="E61" i="5"/>
  <c r="L61" i="5"/>
  <c r="N61" i="5"/>
  <c r="L149" i="4"/>
  <c r="Q61" i="5"/>
  <c r="O149" i="4"/>
  <c r="U61" i="5"/>
  <c r="Q149" i="4"/>
  <c r="X61" i="5"/>
  <c r="R149" i="4"/>
  <c r="Z61" i="5"/>
  <c r="AI149" i="4"/>
  <c r="T149" i="4" a="1"/>
  <c r="T149" i="4"/>
  <c r="AC61" i="5"/>
  <c r="U149" i="4" a="1"/>
  <c r="U149" i="4"/>
  <c r="AD61" i="5"/>
  <c r="X149" i="4"/>
  <c r="AI61" i="5"/>
  <c r="Y149" i="4"/>
  <c r="AJ61" i="5"/>
  <c r="Z149" i="4"/>
  <c r="AL61" i="5"/>
  <c r="R61" i="5"/>
  <c r="T61" i="5"/>
  <c r="F61" i="5"/>
  <c r="H61" i="5"/>
  <c r="I61" i="5"/>
  <c r="AN61" i="5"/>
  <c r="AG62" i="5"/>
  <c r="AF62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I60" i="4"/>
  <c r="T60" i="4" a="1"/>
  <c r="T60" i="4"/>
  <c r="AC62" i="5"/>
  <c r="U60" i="4" a="1"/>
  <c r="U60" i="4"/>
  <c r="AD62" i="5"/>
  <c r="AI62" i="5"/>
  <c r="Y60" i="4"/>
  <c r="AJ62" i="5"/>
  <c r="Z60" i="4"/>
  <c r="AL62" i="5"/>
  <c r="F62" i="5"/>
  <c r="H62" i="5"/>
  <c r="I62" i="5"/>
  <c r="L62" i="5"/>
  <c r="N62" i="5"/>
  <c r="O62" i="5"/>
  <c r="Z62" i="5"/>
  <c r="AN62" i="5"/>
  <c r="AG63" i="5"/>
  <c r="AF63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I61" i="4"/>
  <c r="T61" i="4" a="1"/>
  <c r="T61" i="4"/>
  <c r="AC63" i="5"/>
  <c r="U61" i="4" a="1"/>
  <c r="U61" i="4"/>
  <c r="AD63" i="5"/>
  <c r="Y61" i="4"/>
  <c r="AJ63" i="5"/>
  <c r="Z61" i="4"/>
  <c r="AL63" i="5"/>
  <c r="F63" i="5"/>
  <c r="H63" i="5"/>
  <c r="I63" i="5"/>
  <c r="L63" i="5"/>
  <c r="N63" i="5"/>
  <c r="O63" i="5"/>
  <c r="Z63" i="5"/>
  <c r="AN63" i="5"/>
  <c r="AG64" i="5"/>
  <c r="AF64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I62" i="4"/>
  <c r="T62" i="4" a="1"/>
  <c r="T62" i="4"/>
  <c r="AC64" i="5"/>
  <c r="U62" i="4" a="1"/>
  <c r="U62" i="4"/>
  <c r="AD64" i="5"/>
  <c r="Y62" i="4"/>
  <c r="AJ64" i="5"/>
  <c r="Z62" i="4"/>
  <c r="AL64" i="5"/>
  <c r="F64" i="5"/>
  <c r="H64" i="5"/>
  <c r="I64" i="5"/>
  <c r="L64" i="5"/>
  <c r="N64" i="5"/>
  <c r="O64" i="5"/>
  <c r="Z64" i="5"/>
  <c r="AN64" i="5"/>
  <c r="AG65" i="5"/>
  <c r="AF65" i="5"/>
  <c r="B15" i="4"/>
  <c r="C15" i="4"/>
  <c r="C65" i="5"/>
  <c r="D15" i="4"/>
  <c r="E65" i="5"/>
  <c r="H15" i="4"/>
  <c r="K65" i="5"/>
  <c r="L15" i="4"/>
  <c r="Q65" i="5"/>
  <c r="M15" i="4"/>
  <c r="R65" i="5"/>
  <c r="T65" i="5"/>
  <c r="U65" i="5"/>
  <c r="P15" i="4"/>
  <c r="W65" i="5"/>
  <c r="Q15" i="4"/>
  <c r="X65" i="5"/>
  <c r="AA65" i="5"/>
  <c r="AI15" i="4"/>
  <c r="T15" i="4" a="1"/>
  <c r="T15" i="4"/>
  <c r="AC65" i="5"/>
  <c r="U15" i="4" a="1"/>
  <c r="U15" i="4"/>
  <c r="AD65" i="5"/>
  <c r="X15" i="4"/>
  <c r="AI65" i="5"/>
  <c r="Y15" i="4"/>
  <c r="AJ65" i="5"/>
  <c r="Z15" i="4"/>
  <c r="AL65" i="5"/>
  <c r="F65" i="5"/>
  <c r="H65" i="5"/>
  <c r="I65" i="5"/>
  <c r="L65" i="5"/>
  <c r="N65" i="5"/>
  <c r="O65" i="5"/>
  <c r="Z65" i="5"/>
  <c r="AN65" i="5"/>
  <c r="AG66" i="5"/>
  <c r="AF66" i="5"/>
  <c r="B106" i="4"/>
  <c r="C106" i="4"/>
  <c r="C66" i="5"/>
  <c r="D106" i="4"/>
  <c r="E66" i="5"/>
  <c r="H106" i="4"/>
  <c r="K66" i="5"/>
  <c r="L106" i="4"/>
  <c r="Q66" i="5"/>
  <c r="M106" i="4"/>
  <c r="R66" i="5"/>
  <c r="T66" i="5"/>
  <c r="U66" i="5"/>
  <c r="P106" i="4"/>
  <c r="W66" i="5"/>
  <c r="Q106" i="4"/>
  <c r="X66" i="5"/>
  <c r="AA66" i="5"/>
  <c r="AI106" i="4"/>
  <c r="T106" i="4" a="1"/>
  <c r="T106" i="4"/>
  <c r="AC66" i="5"/>
  <c r="U106" i="4" a="1"/>
  <c r="U106" i="4"/>
  <c r="AD66" i="5"/>
  <c r="X106" i="4"/>
  <c r="AI66" i="5"/>
  <c r="Y106" i="4"/>
  <c r="AJ66" i="5"/>
  <c r="Z106" i="4"/>
  <c r="AL66" i="5"/>
  <c r="F66" i="5"/>
  <c r="H66" i="5"/>
  <c r="I66" i="5"/>
  <c r="L66" i="5"/>
  <c r="N66" i="5"/>
  <c r="O66" i="5"/>
  <c r="Z66" i="5"/>
  <c r="AN66" i="5"/>
  <c r="AG67" i="5"/>
  <c r="AF67" i="5"/>
  <c r="B107" i="4"/>
  <c r="C107" i="4"/>
  <c r="C67" i="5"/>
  <c r="D107" i="4"/>
  <c r="E67" i="5"/>
  <c r="H107" i="4"/>
  <c r="K67" i="5"/>
  <c r="L107" i="4"/>
  <c r="Q67" i="5"/>
  <c r="M107" i="4"/>
  <c r="R67" i="5"/>
  <c r="T67" i="5"/>
  <c r="U67" i="5"/>
  <c r="P107" i="4"/>
  <c r="W67" i="5"/>
  <c r="Q107" i="4"/>
  <c r="X67" i="5"/>
  <c r="AA67" i="5"/>
  <c r="AI107" i="4"/>
  <c r="T107" i="4" a="1"/>
  <c r="T107" i="4"/>
  <c r="AC67" i="5"/>
  <c r="U107" i="4" a="1"/>
  <c r="U107" i="4"/>
  <c r="AD67" i="5"/>
  <c r="X107" i="4"/>
  <c r="AI67" i="5"/>
  <c r="Y107" i="4"/>
  <c r="AJ67" i="5"/>
  <c r="Z107" i="4"/>
  <c r="AL67" i="5"/>
  <c r="F67" i="5"/>
  <c r="H67" i="5"/>
  <c r="I67" i="5"/>
  <c r="L67" i="5"/>
  <c r="N67" i="5"/>
  <c r="O67" i="5"/>
  <c r="Z67" i="5"/>
  <c r="AN67" i="5"/>
  <c r="AG68" i="5"/>
  <c r="AF68" i="5"/>
  <c r="C38" i="4"/>
  <c r="C68" i="5"/>
  <c r="D38" i="4"/>
  <c r="E68" i="5"/>
  <c r="H38" i="4"/>
  <c r="K68" i="5"/>
  <c r="L38" i="4"/>
  <c r="Q68" i="5"/>
  <c r="M38" i="4"/>
  <c r="R68" i="5"/>
  <c r="T68" i="5"/>
  <c r="U68" i="5"/>
  <c r="P38" i="4"/>
  <c r="W68" i="5"/>
  <c r="Q38" i="4"/>
  <c r="X68" i="5"/>
  <c r="AA68" i="5"/>
  <c r="AI38" i="4"/>
  <c r="T38" i="4" a="1"/>
  <c r="T38" i="4"/>
  <c r="AC68" i="5"/>
  <c r="U38" i="4" a="1"/>
  <c r="U38" i="4"/>
  <c r="AD68" i="5"/>
  <c r="Y38" i="4"/>
  <c r="AJ68" i="5"/>
  <c r="Z38" i="4"/>
  <c r="AL68" i="5"/>
  <c r="F68" i="5"/>
  <c r="H68" i="5"/>
  <c r="I68" i="5"/>
  <c r="L68" i="5"/>
  <c r="N68" i="5"/>
  <c r="O68" i="5"/>
  <c r="Z68" i="5"/>
  <c r="AN68" i="5"/>
  <c r="AG69" i="5"/>
  <c r="AF69" i="5"/>
  <c r="C17" i="2"/>
  <c r="C39" i="4"/>
  <c r="C69" i="5"/>
  <c r="D17" i="2"/>
  <c r="D39" i="4"/>
  <c r="E69" i="5"/>
  <c r="H17" i="2"/>
  <c r="H39" i="4"/>
  <c r="K69" i="5"/>
  <c r="I17" i="2"/>
  <c r="I39" i="4"/>
  <c r="L69" i="5"/>
  <c r="J17" i="2"/>
  <c r="J39" i="4"/>
  <c r="N69" i="5"/>
  <c r="O69" i="5"/>
  <c r="L17" i="2"/>
  <c r="L39" i="4"/>
  <c r="Q69" i="5"/>
  <c r="M17" i="2"/>
  <c r="M39" i="4"/>
  <c r="R69" i="5"/>
  <c r="N17" i="2"/>
  <c r="N39" i="4"/>
  <c r="T69" i="5"/>
  <c r="O17" i="2"/>
  <c r="O39" i="4"/>
  <c r="U69" i="5"/>
  <c r="P17" i="2"/>
  <c r="P39" i="4"/>
  <c r="W69" i="5"/>
  <c r="Q17" i="2"/>
  <c r="Q39" i="4"/>
  <c r="X69" i="5"/>
  <c r="AA69" i="5"/>
  <c r="AI39" i="4"/>
  <c r="T39" i="4" a="1"/>
  <c r="T39" i="4"/>
  <c r="AC69" i="5"/>
  <c r="AD69" i="5"/>
  <c r="X17" i="2"/>
  <c r="X39" i="4"/>
  <c r="AI69" i="5"/>
  <c r="Y17" i="2"/>
  <c r="Y39" i="4"/>
  <c r="AJ69" i="5"/>
  <c r="Z17" i="2"/>
  <c r="Z39" i="4"/>
  <c r="AL69" i="5"/>
  <c r="F69" i="5"/>
  <c r="H69" i="5"/>
  <c r="I69" i="5"/>
  <c r="Z69" i="5"/>
  <c r="AN69" i="5"/>
  <c r="AG70" i="5"/>
  <c r="AF70" i="5"/>
  <c r="C40" i="4"/>
  <c r="C70" i="5"/>
  <c r="D40" i="4"/>
  <c r="E70" i="5"/>
  <c r="H40" i="4"/>
  <c r="K70" i="5"/>
  <c r="L40" i="4"/>
  <c r="Q70" i="5"/>
  <c r="M40" i="4"/>
  <c r="R70" i="5"/>
  <c r="N40" i="4"/>
  <c r="T70" i="5"/>
  <c r="O40" i="4"/>
  <c r="U70" i="5"/>
  <c r="P40" i="4"/>
  <c r="W70" i="5"/>
  <c r="Q40" i="4"/>
  <c r="X70" i="5"/>
  <c r="AA70" i="5"/>
  <c r="AI40" i="4"/>
  <c r="T40" i="4" a="1"/>
  <c r="T40" i="4"/>
  <c r="AC70" i="5"/>
  <c r="U40" i="4" a="1"/>
  <c r="U40" i="4"/>
  <c r="AD70" i="5"/>
  <c r="Y40" i="4"/>
  <c r="AJ70" i="5"/>
  <c r="Z40" i="4"/>
  <c r="AL70" i="5"/>
  <c r="F70" i="5"/>
  <c r="H70" i="5"/>
  <c r="I70" i="5"/>
  <c r="L70" i="5"/>
  <c r="N70" i="5"/>
  <c r="O70" i="5"/>
  <c r="Z70" i="5"/>
  <c r="AN70" i="5"/>
  <c r="AG71" i="5"/>
  <c r="AF71" i="5"/>
  <c r="B63" i="4"/>
  <c r="C63" i="4"/>
  <c r="C71" i="5"/>
  <c r="D63" i="4"/>
  <c r="E71" i="5"/>
  <c r="H63" i="4"/>
  <c r="K71" i="5"/>
  <c r="L63" i="4"/>
  <c r="Q71" i="5"/>
  <c r="M63" i="4"/>
  <c r="R71" i="5"/>
  <c r="T71" i="5"/>
  <c r="U71" i="5"/>
  <c r="P63" i="4"/>
  <c r="W71" i="5"/>
  <c r="Q63" i="4"/>
  <c r="X71" i="5"/>
  <c r="AA71" i="5"/>
  <c r="AI63" i="4"/>
  <c r="T63" i="4" a="1"/>
  <c r="T63" i="4"/>
  <c r="AC71" i="5"/>
  <c r="U63" i="4" a="1"/>
  <c r="U63" i="4"/>
  <c r="AD71" i="5"/>
  <c r="Y63" i="4"/>
  <c r="AJ71" i="5"/>
  <c r="Z63" i="4"/>
  <c r="AL71" i="5"/>
  <c r="F71" i="5"/>
  <c r="H71" i="5"/>
  <c r="I71" i="5"/>
  <c r="L71" i="5"/>
  <c r="N71" i="5"/>
  <c r="O71" i="5"/>
  <c r="Z71" i="5"/>
  <c r="AN71" i="5"/>
  <c r="AG72" i="5"/>
  <c r="AF72" i="5"/>
  <c r="C18" i="2"/>
  <c r="C234" i="4"/>
  <c r="C72" i="5"/>
  <c r="D234" i="4"/>
  <c r="E72" i="5"/>
  <c r="H234" i="4"/>
  <c r="K72" i="5"/>
  <c r="L234" i="4"/>
  <c r="Q72" i="5"/>
  <c r="M234" i="4"/>
  <c r="R72" i="5"/>
  <c r="T72" i="5"/>
  <c r="O18" i="2"/>
  <c r="O234" i="4"/>
  <c r="U72" i="5"/>
  <c r="P18" i="2"/>
  <c r="P234" i="4"/>
  <c r="W72" i="5"/>
  <c r="Q18" i="2"/>
  <c r="Q234" i="4"/>
  <c r="X72" i="5"/>
  <c r="S18" i="2"/>
  <c r="S234" i="4"/>
  <c r="AA72" i="5"/>
  <c r="AI234" i="4"/>
  <c r="T234" i="4" a="1"/>
  <c r="T234" i="4"/>
  <c r="AC72" i="5"/>
  <c r="U234" i="4" a="1"/>
  <c r="U234" i="4"/>
  <c r="AD72" i="5"/>
  <c r="X18" i="2"/>
  <c r="X234" i="4"/>
  <c r="AI72" i="5"/>
  <c r="Y18" i="2"/>
  <c r="Y234" i="4"/>
  <c r="AJ72" i="5"/>
  <c r="Z18" i="2"/>
  <c r="Z234" i="4"/>
  <c r="AL72" i="5"/>
  <c r="F72" i="5"/>
  <c r="H72" i="5"/>
  <c r="I72" i="5"/>
  <c r="L72" i="5"/>
  <c r="N72" i="5"/>
  <c r="O72" i="5"/>
  <c r="Z72" i="5"/>
  <c r="AN72" i="5"/>
  <c r="AG73" i="5"/>
  <c r="AF73" i="5"/>
  <c r="C20" i="2"/>
  <c r="C219" i="4"/>
  <c r="C73" i="5"/>
  <c r="D20" i="2"/>
  <c r="D219" i="4"/>
  <c r="E73" i="5"/>
  <c r="E20" i="2"/>
  <c r="E219" i="4"/>
  <c r="F73" i="5"/>
  <c r="F20" i="2"/>
  <c r="F219" i="4"/>
  <c r="H73" i="5"/>
  <c r="I73" i="5"/>
  <c r="H20" i="2"/>
  <c r="H219" i="4"/>
  <c r="K73" i="5"/>
  <c r="L20" i="2"/>
  <c r="L219" i="4"/>
  <c r="Q73" i="5"/>
  <c r="M20" i="2"/>
  <c r="M219" i="4"/>
  <c r="R73" i="5"/>
  <c r="T73" i="5"/>
  <c r="U73" i="5"/>
  <c r="P20" i="2"/>
  <c r="P219" i="4"/>
  <c r="W73" i="5"/>
  <c r="Q20" i="2"/>
  <c r="Q219" i="4"/>
  <c r="X73" i="5"/>
  <c r="S20" i="2"/>
  <c r="S219" i="4"/>
  <c r="AA73" i="5"/>
  <c r="AI219" i="4"/>
  <c r="T219" i="4" a="1"/>
  <c r="T219" i="4"/>
  <c r="AC73" i="5"/>
  <c r="U219" i="4" a="1"/>
  <c r="U219" i="4"/>
  <c r="AD73" i="5"/>
  <c r="X20" i="2"/>
  <c r="X219" i="4"/>
  <c r="AI73" i="5"/>
  <c r="Y20" i="2"/>
  <c r="Y219" i="4"/>
  <c r="AJ73" i="5"/>
  <c r="Z20" i="2"/>
  <c r="Z219" i="4"/>
  <c r="AL73" i="5"/>
  <c r="L73" i="5"/>
  <c r="N73" i="5"/>
  <c r="O73" i="5"/>
  <c r="Z73" i="5"/>
  <c r="AN73" i="5"/>
  <c r="AG74" i="5"/>
  <c r="AF74" i="5"/>
  <c r="C236" i="4"/>
  <c r="C74" i="5"/>
  <c r="D236" i="4"/>
  <c r="E74" i="5"/>
  <c r="H236" i="4"/>
  <c r="K74" i="5"/>
  <c r="L236" i="4"/>
  <c r="Q74" i="5"/>
  <c r="M236" i="4"/>
  <c r="R74" i="5"/>
  <c r="T74" i="5"/>
  <c r="U74" i="5"/>
  <c r="P236" i="4"/>
  <c r="W74" i="5"/>
  <c r="Q236" i="4"/>
  <c r="X74" i="5"/>
  <c r="S236" i="4"/>
  <c r="AA74" i="5"/>
  <c r="AI236" i="4"/>
  <c r="T236" i="4" a="1"/>
  <c r="T236" i="4"/>
  <c r="AC74" i="5"/>
  <c r="U236" i="4" a="1"/>
  <c r="U236" i="4"/>
  <c r="AD74" i="5"/>
  <c r="X236" i="4"/>
  <c r="AI74" i="5"/>
  <c r="Y236" i="4"/>
  <c r="AJ74" i="5"/>
  <c r="Z236" i="4"/>
  <c r="AL74" i="5"/>
  <c r="F74" i="5"/>
  <c r="H74" i="5"/>
  <c r="I74" i="5"/>
  <c r="L74" i="5"/>
  <c r="N74" i="5"/>
  <c r="O74" i="5"/>
  <c r="Z74" i="5"/>
  <c r="AN74" i="5"/>
  <c r="AG75" i="5"/>
  <c r="AF75" i="5"/>
  <c r="C237" i="4"/>
  <c r="C75" i="5"/>
  <c r="D237" i="4"/>
  <c r="E75" i="5"/>
  <c r="H237" i="4"/>
  <c r="K75" i="5"/>
  <c r="L237" i="4"/>
  <c r="Q75" i="5"/>
  <c r="R75" i="5"/>
  <c r="T75" i="5"/>
  <c r="O237" i="4"/>
  <c r="U75" i="5"/>
  <c r="P237" i="4"/>
  <c r="W75" i="5"/>
  <c r="Q237" i="4"/>
  <c r="X75" i="5"/>
  <c r="S237" i="4"/>
  <c r="AA75" i="5"/>
  <c r="AI237" i="4"/>
  <c r="T237" i="4" a="1"/>
  <c r="T237" i="4"/>
  <c r="AC75" i="5"/>
  <c r="U237" i="4" a="1"/>
  <c r="U237" i="4"/>
  <c r="AD75" i="5"/>
  <c r="X237" i="4"/>
  <c r="AI75" i="5"/>
  <c r="Y237" i="4"/>
  <c r="AJ75" i="5"/>
  <c r="Z237" i="4"/>
  <c r="AL75" i="5"/>
  <c r="F75" i="5"/>
  <c r="H75" i="5"/>
  <c r="I75" i="5"/>
  <c r="L75" i="5"/>
  <c r="N75" i="5"/>
  <c r="O75" i="5"/>
  <c r="Z75" i="5"/>
  <c r="AN75" i="5"/>
  <c r="AG76" i="5"/>
  <c r="AF76" i="5"/>
  <c r="C25" i="2"/>
  <c r="B202" i="4"/>
  <c r="C202" i="4"/>
  <c r="C76" i="5"/>
  <c r="D25" i="2"/>
  <c r="D202" i="4"/>
  <c r="E76" i="5"/>
  <c r="H25" i="2"/>
  <c r="H202" i="4"/>
  <c r="K76" i="5"/>
  <c r="L25" i="2"/>
  <c r="L202" i="4"/>
  <c r="Q76" i="5"/>
  <c r="M25" i="2"/>
  <c r="M202" i="4"/>
  <c r="R76" i="5"/>
  <c r="T76" i="5"/>
  <c r="U76" i="5"/>
  <c r="P25" i="2"/>
  <c r="P202" i="4"/>
  <c r="W76" i="5"/>
  <c r="Q25" i="2"/>
  <c r="Q202" i="4"/>
  <c r="X76" i="5"/>
  <c r="S25" i="2"/>
  <c r="S202" i="4"/>
  <c r="AA76" i="5"/>
  <c r="AI202" i="4"/>
  <c r="T202" i="4" a="1"/>
  <c r="T202" i="4"/>
  <c r="AC76" i="5"/>
  <c r="U202" i="4" a="1"/>
  <c r="U202" i="4"/>
  <c r="AD76" i="5"/>
  <c r="X25" i="2"/>
  <c r="X202" i="4"/>
  <c r="AI76" i="5"/>
  <c r="Y25" i="2"/>
  <c r="Y202" i="4"/>
  <c r="AJ76" i="5"/>
  <c r="Z25" i="2"/>
  <c r="Z202" i="4"/>
  <c r="AL76" i="5"/>
  <c r="F76" i="5"/>
  <c r="H76" i="5"/>
  <c r="I76" i="5"/>
  <c r="L76" i="5"/>
  <c r="N76" i="5"/>
  <c r="O76" i="5"/>
  <c r="Z76" i="5"/>
  <c r="AN76" i="5"/>
  <c r="AG77" i="5"/>
  <c r="AF77" i="5"/>
  <c r="B186" i="4"/>
  <c r="C32" i="2"/>
  <c r="C186" i="4"/>
  <c r="C77" i="5"/>
  <c r="D32" i="2"/>
  <c r="D186" i="4"/>
  <c r="E77" i="5"/>
  <c r="E32" i="2"/>
  <c r="E186" i="4"/>
  <c r="F77" i="5"/>
  <c r="F32" i="2"/>
  <c r="F186" i="4"/>
  <c r="H77" i="5"/>
  <c r="I77" i="5"/>
  <c r="H32" i="2"/>
  <c r="H186" i="4"/>
  <c r="K77" i="5"/>
  <c r="L32" i="2"/>
  <c r="L186" i="4"/>
  <c r="Q77" i="5"/>
  <c r="M32" i="2"/>
  <c r="M186" i="4"/>
  <c r="R77" i="5"/>
  <c r="T77" i="5"/>
  <c r="U77" i="5"/>
  <c r="P32" i="2"/>
  <c r="P186" i="4"/>
  <c r="W77" i="5"/>
  <c r="Q32" i="2"/>
  <c r="Q186" i="4"/>
  <c r="X77" i="5"/>
  <c r="S32" i="2"/>
  <c r="S186" i="4"/>
  <c r="AA77" i="5"/>
  <c r="AI186" i="4"/>
  <c r="T186" i="4" a="1"/>
  <c r="T186" i="4"/>
  <c r="AC77" i="5"/>
  <c r="AD77" i="5"/>
  <c r="X32" i="2"/>
  <c r="X186" i="4"/>
  <c r="AI77" i="5"/>
  <c r="Y32" i="2"/>
  <c r="Y186" i="4"/>
  <c r="AJ77" i="5"/>
  <c r="Z32" i="2"/>
  <c r="Z186" i="4"/>
  <c r="AL77" i="5"/>
  <c r="L77" i="5"/>
  <c r="N77" i="5"/>
  <c r="O77" i="5"/>
  <c r="Z77" i="5"/>
  <c r="AN77" i="5"/>
  <c r="AG78" i="5"/>
  <c r="AF78" i="5"/>
  <c r="C187" i="4"/>
  <c r="C78" i="5"/>
  <c r="T78" i="5"/>
  <c r="U78" i="5"/>
  <c r="P187" i="4"/>
  <c r="W78" i="5"/>
  <c r="Q187" i="4"/>
  <c r="X78" i="5"/>
  <c r="S187" i="4"/>
  <c r="AA78" i="5"/>
  <c r="X187" i="4"/>
  <c r="AI78" i="5"/>
  <c r="Y187" i="4"/>
  <c r="AJ78" i="5"/>
  <c r="Z187" i="4"/>
  <c r="AL78" i="5"/>
  <c r="Z78" i="5"/>
  <c r="AN78" i="5"/>
  <c r="AG79" i="5"/>
  <c r="AF79" i="5"/>
  <c r="B188" i="4"/>
  <c r="C188" i="4"/>
  <c r="C79" i="5"/>
  <c r="D188" i="4"/>
  <c r="E79" i="5"/>
  <c r="E188" i="4"/>
  <c r="F79" i="5"/>
  <c r="F188" i="4"/>
  <c r="H79" i="5"/>
  <c r="I79" i="5"/>
  <c r="H188" i="4"/>
  <c r="K79" i="5"/>
  <c r="L188" i="4"/>
  <c r="Q79" i="5"/>
  <c r="M188" i="4"/>
  <c r="R79" i="5"/>
  <c r="T79" i="5"/>
  <c r="U79" i="5"/>
  <c r="P188" i="4"/>
  <c r="W79" i="5"/>
  <c r="Q188" i="4"/>
  <c r="X79" i="5"/>
  <c r="S188" i="4"/>
  <c r="AA79" i="5"/>
  <c r="AI188" i="4"/>
  <c r="T188" i="4" a="1"/>
  <c r="T188" i="4"/>
  <c r="AC79" i="5"/>
  <c r="AD79" i="5"/>
  <c r="X188" i="4"/>
  <c r="AI79" i="5"/>
  <c r="Y188" i="4"/>
  <c r="AJ79" i="5"/>
  <c r="Z188" i="4"/>
  <c r="AL79" i="5"/>
  <c r="L79" i="5"/>
  <c r="N79" i="5"/>
  <c r="O79" i="5"/>
  <c r="Z79" i="5"/>
  <c r="AN79" i="5"/>
  <c r="AG80" i="5"/>
  <c r="AF80" i="5"/>
  <c r="B150" i="4"/>
  <c r="C150" i="4"/>
  <c r="C80" i="5"/>
  <c r="D150" i="4"/>
  <c r="E80" i="5"/>
  <c r="H150" i="4"/>
  <c r="K80" i="5"/>
  <c r="L150" i="4"/>
  <c r="Q80" i="5"/>
  <c r="M150" i="4"/>
  <c r="R80" i="5"/>
  <c r="T80" i="5"/>
  <c r="O150" i="4"/>
  <c r="U80" i="5"/>
  <c r="P150" i="4"/>
  <c r="W80" i="5"/>
  <c r="Q150" i="4"/>
  <c r="X80" i="5"/>
  <c r="S150" i="4"/>
  <c r="AA80" i="5"/>
  <c r="AI150" i="4"/>
  <c r="T150" i="4" a="1"/>
  <c r="T150" i="4"/>
  <c r="AC80" i="5"/>
  <c r="U150" i="4" a="1"/>
  <c r="U150" i="4"/>
  <c r="AD80" i="5"/>
  <c r="X150" i="4"/>
  <c r="AI80" i="5"/>
  <c r="Y150" i="4"/>
  <c r="AJ80" i="5"/>
  <c r="Z150" i="4"/>
  <c r="AL80" i="5"/>
  <c r="F80" i="5"/>
  <c r="H80" i="5"/>
  <c r="I80" i="5"/>
  <c r="L80" i="5"/>
  <c r="N80" i="5"/>
  <c r="O80" i="5"/>
  <c r="Z80" i="5"/>
  <c r="AN80" i="5"/>
  <c r="AG81" i="5"/>
  <c r="AF81" i="5"/>
  <c r="C238" i="4"/>
  <c r="C81" i="5"/>
  <c r="D238" i="4"/>
  <c r="E81" i="5"/>
  <c r="K81" i="5"/>
  <c r="L238" i="4"/>
  <c r="Q81" i="5"/>
  <c r="R81" i="5"/>
  <c r="T81" i="5"/>
  <c r="O238" i="4"/>
  <c r="U81" i="5"/>
  <c r="P238" i="4"/>
  <c r="W81" i="5"/>
  <c r="Q238" i="4"/>
  <c r="X81" i="5"/>
  <c r="S238" i="4"/>
  <c r="AA81" i="5"/>
  <c r="AI238" i="4"/>
  <c r="T238" i="4" a="1"/>
  <c r="T238" i="4"/>
  <c r="AC81" i="5"/>
  <c r="U238" i="4" a="1"/>
  <c r="U238" i="4"/>
  <c r="AD81" i="5"/>
  <c r="X238" i="4"/>
  <c r="AI81" i="5"/>
  <c r="Y238" i="4"/>
  <c r="AJ81" i="5"/>
  <c r="Z238" i="4"/>
  <c r="AL81" i="5"/>
  <c r="F81" i="5"/>
  <c r="H81" i="5"/>
  <c r="I81" i="5"/>
  <c r="L81" i="5"/>
  <c r="N81" i="5"/>
  <c r="O81" i="5"/>
  <c r="Z81" i="5"/>
  <c r="AN81" i="5"/>
  <c r="AG82" i="5"/>
  <c r="AF82" i="5"/>
  <c r="C239" i="4"/>
  <c r="C82" i="5"/>
  <c r="D239" i="4"/>
  <c r="E82" i="5"/>
  <c r="K82" i="5"/>
  <c r="L239" i="4"/>
  <c r="Q82" i="5"/>
  <c r="M239" i="4"/>
  <c r="R82" i="5"/>
  <c r="T82" i="5"/>
  <c r="O239" i="4"/>
  <c r="U82" i="5"/>
  <c r="P239" i="4"/>
  <c r="W82" i="5"/>
  <c r="Q239" i="4"/>
  <c r="X82" i="5"/>
  <c r="S239" i="4"/>
  <c r="AA82" i="5"/>
  <c r="AI239" i="4"/>
  <c r="T239" i="4" a="1"/>
  <c r="T239" i="4"/>
  <c r="AC82" i="5"/>
  <c r="U239" i="4" a="1"/>
  <c r="U239" i="4"/>
  <c r="AD82" i="5"/>
  <c r="X239" i="4"/>
  <c r="AI82" i="5"/>
  <c r="Y239" i="4"/>
  <c r="AJ82" i="5"/>
  <c r="Z239" i="4"/>
  <c r="AL82" i="5"/>
  <c r="F82" i="5"/>
  <c r="H82" i="5"/>
  <c r="I82" i="5"/>
  <c r="L82" i="5"/>
  <c r="N82" i="5"/>
  <c r="O82" i="5"/>
  <c r="Z82" i="5"/>
  <c r="AN82" i="5"/>
  <c r="AG83" i="5"/>
  <c r="AF83" i="5"/>
  <c r="C240" i="4"/>
  <c r="C83" i="5"/>
  <c r="D240" i="4"/>
  <c r="E83" i="5"/>
  <c r="K83" i="5"/>
  <c r="L240" i="4"/>
  <c r="Q83" i="5"/>
  <c r="M240" i="4"/>
  <c r="R83" i="5"/>
  <c r="T83" i="5"/>
  <c r="O240" i="4"/>
  <c r="U83" i="5"/>
  <c r="P240" i="4"/>
  <c r="W83" i="5"/>
  <c r="Q240" i="4"/>
  <c r="X83" i="5"/>
  <c r="S240" i="4"/>
  <c r="AA83" i="5"/>
  <c r="AI240" i="4"/>
  <c r="T240" i="4" a="1"/>
  <c r="T240" i="4"/>
  <c r="AC83" i="5"/>
  <c r="U240" i="4" a="1"/>
  <c r="U240" i="4"/>
  <c r="AD83" i="5"/>
  <c r="X240" i="4"/>
  <c r="AI83" i="5"/>
  <c r="Y240" i="4"/>
  <c r="AJ83" i="5"/>
  <c r="Z240" i="4"/>
  <c r="AL83" i="5"/>
  <c r="F83" i="5"/>
  <c r="H83" i="5"/>
  <c r="I83" i="5"/>
  <c r="L83" i="5"/>
  <c r="N83" i="5"/>
  <c r="O83" i="5"/>
  <c r="Z83" i="5"/>
  <c r="AN83" i="5"/>
  <c r="AG84" i="5"/>
  <c r="AF84" i="5"/>
  <c r="C241" i="4"/>
  <c r="C84" i="5"/>
  <c r="D241" i="4"/>
  <c r="E84" i="5"/>
  <c r="K84" i="5"/>
  <c r="L241" i="4"/>
  <c r="Q84" i="5"/>
  <c r="M241" i="4"/>
  <c r="R84" i="5"/>
  <c r="T84" i="5"/>
  <c r="U84" i="5"/>
  <c r="P241" i="4"/>
  <c r="W84" i="5"/>
  <c r="Q241" i="4"/>
  <c r="X84" i="5"/>
  <c r="S241" i="4"/>
  <c r="AA84" i="5"/>
  <c r="AI241" i="4"/>
  <c r="T241" i="4" a="1"/>
  <c r="T241" i="4"/>
  <c r="AC84" i="5"/>
  <c r="U241" i="4" a="1"/>
  <c r="U241" i="4"/>
  <c r="AD84" i="5"/>
  <c r="X241" i="4"/>
  <c r="AI84" i="5"/>
  <c r="Y241" i="4"/>
  <c r="AJ84" i="5"/>
  <c r="Z241" i="4"/>
  <c r="AL84" i="5"/>
  <c r="F84" i="5"/>
  <c r="H84" i="5"/>
  <c r="I84" i="5"/>
  <c r="L84" i="5"/>
  <c r="N84" i="5"/>
  <c r="O84" i="5"/>
  <c r="Z84" i="5"/>
  <c r="AN84" i="5"/>
  <c r="AG85" i="5"/>
  <c r="AF85" i="5"/>
  <c r="C242" i="4"/>
  <c r="C85" i="5"/>
  <c r="D242" i="4"/>
  <c r="E85" i="5"/>
  <c r="K85" i="5"/>
  <c r="L242" i="4"/>
  <c r="Q85" i="5"/>
  <c r="M242" i="4"/>
  <c r="R85" i="5"/>
  <c r="T85" i="5"/>
  <c r="O242" i="4"/>
  <c r="U85" i="5"/>
  <c r="P242" i="4"/>
  <c r="W85" i="5"/>
  <c r="Q242" i="4"/>
  <c r="X85" i="5"/>
  <c r="S242" i="4"/>
  <c r="AA85" i="5"/>
  <c r="AI242" i="4"/>
  <c r="T242" i="4" a="1"/>
  <c r="T242" i="4"/>
  <c r="AC85" i="5"/>
  <c r="U242" i="4" a="1"/>
  <c r="U242" i="4"/>
  <c r="AD85" i="5"/>
  <c r="X242" i="4"/>
  <c r="AI85" i="5"/>
  <c r="Y242" i="4"/>
  <c r="AJ85" i="5"/>
  <c r="Z242" i="4"/>
  <c r="AL85" i="5"/>
  <c r="F85" i="5"/>
  <c r="H85" i="5"/>
  <c r="I85" i="5"/>
  <c r="L85" i="5"/>
  <c r="N85" i="5"/>
  <c r="O85" i="5"/>
  <c r="Z85" i="5"/>
  <c r="AN85" i="5"/>
  <c r="AG86" i="5"/>
  <c r="AF86" i="5"/>
  <c r="B244" i="4"/>
  <c r="C244" i="4"/>
  <c r="C86" i="5"/>
  <c r="D244" i="4"/>
  <c r="E86" i="5"/>
  <c r="K86" i="5"/>
  <c r="L244" i="4"/>
  <c r="Q86" i="5"/>
  <c r="M244" i="4"/>
  <c r="R86" i="5"/>
  <c r="T86" i="5"/>
  <c r="U86" i="5"/>
  <c r="P244" i="4"/>
  <c r="W86" i="5"/>
  <c r="Q244" i="4"/>
  <c r="X86" i="5"/>
  <c r="S244" i="4"/>
  <c r="AA86" i="5"/>
  <c r="AI244" i="4"/>
  <c r="T244" i="4" a="1"/>
  <c r="T244" i="4"/>
  <c r="AC86" i="5"/>
  <c r="U244" i="4" a="1"/>
  <c r="U244" i="4"/>
  <c r="AD86" i="5"/>
  <c r="X244" i="4"/>
  <c r="AI86" i="5"/>
  <c r="Y244" i="4"/>
  <c r="AJ86" i="5"/>
  <c r="Z244" i="4"/>
  <c r="AL86" i="5"/>
  <c r="F86" i="5"/>
  <c r="H86" i="5"/>
  <c r="I86" i="5"/>
  <c r="L86" i="5"/>
  <c r="N86" i="5"/>
  <c r="O86" i="5"/>
  <c r="Z86" i="5"/>
  <c r="AN86" i="5"/>
  <c r="AG87" i="5"/>
  <c r="AF87" i="5"/>
  <c r="B246" i="4"/>
  <c r="C246" i="4"/>
  <c r="C87" i="5"/>
  <c r="D246" i="4"/>
  <c r="E87" i="5"/>
  <c r="E246" i="4"/>
  <c r="F87" i="5"/>
  <c r="F246" i="4"/>
  <c r="H87" i="5"/>
  <c r="I87" i="5"/>
  <c r="H41" i="2"/>
  <c r="H246" i="4"/>
  <c r="K87" i="5"/>
  <c r="L246" i="4"/>
  <c r="Q87" i="5"/>
  <c r="M246" i="4"/>
  <c r="R87" i="5"/>
  <c r="T87" i="5"/>
  <c r="O246" i="4"/>
  <c r="U87" i="5"/>
  <c r="P246" i="4"/>
  <c r="W87" i="5"/>
  <c r="Q246" i="4"/>
  <c r="X87" i="5"/>
  <c r="S246" i="4"/>
  <c r="AA87" i="5"/>
  <c r="AI246" i="4"/>
  <c r="T246" i="4" a="1"/>
  <c r="T246" i="4"/>
  <c r="AC87" i="5"/>
  <c r="U246" i="4" a="1"/>
  <c r="U246" i="4"/>
  <c r="AD87" i="5"/>
  <c r="X246" i="4"/>
  <c r="AI87" i="5"/>
  <c r="Y246" i="4"/>
  <c r="AJ87" i="5"/>
  <c r="Z246" i="4"/>
  <c r="AL87" i="5"/>
  <c r="L87" i="5"/>
  <c r="N87" i="5"/>
  <c r="O87" i="5"/>
  <c r="Z87" i="5"/>
  <c r="AN87" i="5"/>
  <c r="AG88" i="5"/>
  <c r="AF88" i="5"/>
  <c r="B189" i="4"/>
  <c r="C189" i="4"/>
  <c r="C88" i="5"/>
  <c r="D189" i="4"/>
  <c r="E88" i="5"/>
  <c r="E189" i="4"/>
  <c r="F88" i="5"/>
  <c r="F189" i="4"/>
  <c r="H88" i="5"/>
  <c r="I88" i="5"/>
  <c r="H189" i="4"/>
  <c r="K88" i="5"/>
  <c r="L189" i="4"/>
  <c r="Q88" i="5"/>
  <c r="M189" i="4"/>
  <c r="R88" i="5"/>
  <c r="T88" i="5"/>
  <c r="O189" i="4"/>
  <c r="U88" i="5"/>
  <c r="P189" i="4"/>
  <c r="W88" i="5"/>
  <c r="Q189" i="4"/>
  <c r="X88" i="5"/>
  <c r="S189" i="4"/>
  <c r="AA88" i="5"/>
  <c r="AI189" i="4"/>
  <c r="T189" i="4" a="1"/>
  <c r="T189" i="4"/>
  <c r="AC88" i="5"/>
  <c r="U189" i="4" a="1"/>
  <c r="U189" i="4"/>
  <c r="AD88" i="5"/>
  <c r="X189" i="4"/>
  <c r="AI88" i="5"/>
  <c r="Y189" i="4"/>
  <c r="AJ88" i="5"/>
  <c r="Z189" i="4"/>
  <c r="AL88" i="5"/>
  <c r="L88" i="5"/>
  <c r="N88" i="5"/>
  <c r="O88" i="5"/>
  <c r="Z88" i="5"/>
  <c r="AN88" i="5"/>
  <c r="AG89" i="5"/>
  <c r="AF89" i="5"/>
  <c r="B121" i="4"/>
  <c r="C121" i="4"/>
  <c r="C89" i="5"/>
  <c r="D121" i="4"/>
  <c r="E89" i="5"/>
  <c r="E121" i="4"/>
  <c r="F89" i="5"/>
  <c r="F121" i="4"/>
  <c r="H89" i="5"/>
  <c r="I89" i="5"/>
  <c r="H121" i="4"/>
  <c r="K89" i="5"/>
  <c r="L121" i="4"/>
  <c r="Q89" i="5"/>
  <c r="M121" i="4"/>
  <c r="R89" i="5"/>
  <c r="T89" i="5"/>
  <c r="U89" i="5"/>
  <c r="P121" i="4"/>
  <c r="W89" i="5"/>
  <c r="Q121" i="4"/>
  <c r="X89" i="5"/>
  <c r="S121" i="4"/>
  <c r="AA89" i="5"/>
  <c r="AI121" i="4"/>
  <c r="T121" i="4" a="1"/>
  <c r="T121" i="4"/>
  <c r="AC89" i="5"/>
  <c r="U121" i="4" a="1"/>
  <c r="U121" i="4"/>
  <c r="AD89" i="5"/>
  <c r="X121" i="4"/>
  <c r="AI89" i="5"/>
  <c r="Y121" i="4"/>
  <c r="AJ89" i="5"/>
  <c r="Z121" i="4"/>
  <c r="AL89" i="5"/>
  <c r="L89" i="5"/>
  <c r="N89" i="5"/>
  <c r="O89" i="5"/>
  <c r="Z89" i="5"/>
  <c r="AN89" i="5"/>
  <c r="S21" i="2"/>
  <c r="B64" i="4"/>
  <c r="S64" i="4"/>
  <c r="AA90" i="5"/>
  <c r="P21" i="2"/>
  <c r="P64" i="4"/>
  <c r="W90" i="5"/>
  <c r="K21" i="2"/>
  <c r="K64" i="4"/>
  <c r="O90" i="5"/>
  <c r="H21" i="2"/>
  <c r="H64" i="4"/>
  <c r="K90" i="5"/>
  <c r="W21" i="2"/>
  <c r="W64" i="4"/>
  <c r="AG90" i="5"/>
  <c r="V64" i="4"/>
  <c r="AF90" i="5"/>
  <c r="C21" i="2"/>
  <c r="C64" i="4"/>
  <c r="C90" i="5"/>
  <c r="D21" i="2"/>
  <c r="D64" i="4"/>
  <c r="E90" i="5"/>
  <c r="G21" i="2"/>
  <c r="G64" i="4"/>
  <c r="I90" i="5"/>
  <c r="I21" i="2"/>
  <c r="I64" i="4"/>
  <c r="L90" i="5"/>
  <c r="J21" i="2"/>
  <c r="J64" i="4"/>
  <c r="N90" i="5"/>
  <c r="L21" i="2"/>
  <c r="L64" i="4"/>
  <c r="Q90" i="5"/>
  <c r="O21" i="2"/>
  <c r="O64" i="4"/>
  <c r="U90" i="5"/>
  <c r="Q64" i="4"/>
  <c r="X90" i="5"/>
  <c r="R21" i="2"/>
  <c r="R64" i="4"/>
  <c r="Z90" i="5"/>
  <c r="AI64" i="4"/>
  <c r="T64" i="4" a="1"/>
  <c r="T64" i="4"/>
  <c r="AC90" i="5"/>
  <c r="U64" i="4" a="1"/>
  <c r="U64" i="4"/>
  <c r="AD90" i="5"/>
  <c r="X21" i="2"/>
  <c r="X64" i="4"/>
  <c r="AI90" i="5"/>
  <c r="Y21" i="2"/>
  <c r="Y64" i="4"/>
  <c r="AJ90" i="5"/>
  <c r="Z21" i="2"/>
  <c r="Z64" i="4"/>
  <c r="AL90" i="5"/>
  <c r="R90" i="5"/>
  <c r="T90" i="5"/>
  <c r="F90" i="5"/>
  <c r="H90" i="5"/>
  <c r="AN90" i="5"/>
  <c r="S65" i="4"/>
  <c r="AA91" i="5"/>
  <c r="P65" i="4"/>
  <c r="W91" i="5"/>
  <c r="O91" i="5"/>
  <c r="K91" i="5"/>
  <c r="AG91" i="5"/>
  <c r="AF91" i="5"/>
  <c r="C65" i="4"/>
  <c r="C91" i="5"/>
  <c r="D65" i="4"/>
  <c r="E91" i="5"/>
  <c r="L91" i="5"/>
  <c r="N91" i="5"/>
  <c r="L65" i="4"/>
  <c r="Q91" i="5"/>
  <c r="O65" i="4"/>
  <c r="U91" i="5"/>
  <c r="Q65" i="4"/>
  <c r="X91" i="5"/>
  <c r="R65" i="4"/>
  <c r="Z91" i="5"/>
  <c r="AI65" i="4"/>
  <c r="T65" i="4" a="1"/>
  <c r="T65" i="4"/>
  <c r="AC91" i="5"/>
  <c r="U65" i="4" a="1"/>
  <c r="U65" i="4"/>
  <c r="AD91" i="5"/>
  <c r="X65" i="4"/>
  <c r="AI91" i="5"/>
  <c r="Y65" i="4"/>
  <c r="AJ91" i="5"/>
  <c r="Z65" i="4"/>
  <c r="AL91" i="5"/>
  <c r="R91" i="5"/>
  <c r="T91" i="5"/>
  <c r="F91" i="5"/>
  <c r="H91" i="5"/>
  <c r="I91" i="5"/>
  <c r="AN91" i="5"/>
  <c r="O92" i="5"/>
  <c r="K92" i="5"/>
  <c r="AG92" i="5"/>
  <c r="AF92" i="5"/>
  <c r="B247" i="4"/>
  <c r="C247" i="4"/>
  <c r="C92" i="5"/>
  <c r="D247" i="4"/>
  <c r="E92" i="5"/>
  <c r="I247" i="4"/>
  <c r="L92" i="5"/>
  <c r="J247" i="4"/>
  <c r="N92" i="5"/>
  <c r="L247" i="4"/>
  <c r="Q92" i="5"/>
  <c r="M247" i="4"/>
  <c r="R92" i="5"/>
  <c r="T92" i="5"/>
  <c r="U92" i="5"/>
  <c r="P247" i="4"/>
  <c r="W92" i="5"/>
  <c r="Q247" i="4"/>
  <c r="X92" i="5"/>
  <c r="S247" i="4"/>
  <c r="AA92" i="5"/>
  <c r="AI247" i="4"/>
  <c r="T247" i="4" a="1"/>
  <c r="T247" i="4"/>
  <c r="AC92" i="5"/>
  <c r="U247" i="4" a="1"/>
  <c r="U247" i="4"/>
  <c r="AD92" i="5"/>
  <c r="X247" i="4"/>
  <c r="AI92" i="5"/>
  <c r="Y247" i="4"/>
  <c r="AJ92" i="5"/>
  <c r="Z247" i="4"/>
  <c r="AL92" i="5"/>
  <c r="F92" i="5"/>
  <c r="H92" i="5"/>
  <c r="I92" i="5"/>
  <c r="Z92" i="5"/>
  <c r="AN92" i="5"/>
  <c r="AG93" i="5"/>
  <c r="AF93" i="5"/>
  <c r="C22" i="2"/>
  <c r="B271" i="4"/>
  <c r="C271" i="4"/>
  <c r="C93" i="5"/>
  <c r="D22" i="2"/>
  <c r="D271" i="4"/>
  <c r="E93" i="5"/>
  <c r="K93" i="5"/>
  <c r="L22" i="2"/>
  <c r="L271" i="4"/>
  <c r="Q93" i="5"/>
  <c r="M22" i="2"/>
  <c r="M271" i="4"/>
  <c r="R93" i="5"/>
  <c r="T93" i="5"/>
  <c r="U93" i="5"/>
  <c r="P22" i="2"/>
  <c r="P271" i="4"/>
  <c r="W93" i="5"/>
  <c r="Q22" i="2"/>
  <c r="Q271" i="4"/>
  <c r="X93" i="5"/>
  <c r="S22" i="2"/>
  <c r="S271" i="4"/>
  <c r="AA93" i="5"/>
  <c r="AI271" i="4"/>
  <c r="T271" i="4" a="1"/>
  <c r="T271" i="4"/>
  <c r="AC93" i="5"/>
  <c r="U271" i="4" a="1"/>
  <c r="U271" i="4"/>
  <c r="AD93" i="5"/>
  <c r="X22" i="2"/>
  <c r="X271" i="4"/>
  <c r="AI93" i="5"/>
  <c r="Y22" i="2"/>
  <c r="Y271" i="4"/>
  <c r="AJ93" i="5"/>
  <c r="Z22" i="2"/>
  <c r="Z271" i="4"/>
  <c r="AL93" i="5"/>
  <c r="F93" i="5"/>
  <c r="H93" i="5"/>
  <c r="I93" i="5"/>
  <c r="L93" i="5"/>
  <c r="N93" i="5"/>
  <c r="O93" i="5"/>
  <c r="Z93" i="5"/>
  <c r="AN93" i="5"/>
  <c r="AG94" i="5"/>
  <c r="AF94" i="5"/>
  <c r="B272" i="4"/>
  <c r="C272" i="4"/>
  <c r="C94" i="5"/>
  <c r="D272" i="4"/>
  <c r="E94" i="5"/>
  <c r="K94" i="5"/>
  <c r="L272" i="4"/>
  <c r="Q94" i="5"/>
  <c r="M272" i="4"/>
  <c r="R94" i="5"/>
  <c r="N272" i="4"/>
  <c r="T94" i="5"/>
  <c r="O22" i="2"/>
  <c r="O272" i="4"/>
  <c r="U94" i="5"/>
  <c r="P272" i="4"/>
  <c r="W94" i="5"/>
  <c r="Q272" i="4"/>
  <c r="X94" i="5"/>
  <c r="S272" i="4"/>
  <c r="AA94" i="5"/>
  <c r="X272" i="4"/>
  <c r="AI94" i="5"/>
  <c r="Y272" i="4"/>
  <c r="AJ94" i="5"/>
  <c r="Z272" i="4"/>
  <c r="AL94" i="5"/>
  <c r="F94" i="5"/>
  <c r="H94" i="5"/>
  <c r="I94" i="5"/>
  <c r="L94" i="5"/>
  <c r="N94" i="5"/>
  <c r="O94" i="5"/>
  <c r="Z94" i="5"/>
  <c r="AN94" i="5"/>
  <c r="AG95" i="5"/>
  <c r="AF95" i="5"/>
  <c r="B273" i="4"/>
  <c r="C273" i="4"/>
  <c r="C95" i="5"/>
  <c r="D273" i="4"/>
  <c r="E95" i="5"/>
  <c r="K95" i="5"/>
  <c r="L273" i="4"/>
  <c r="Q95" i="5"/>
  <c r="M273" i="4"/>
  <c r="R95" i="5"/>
  <c r="T95" i="5"/>
  <c r="U95" i="5"/>
  <c r="P273" i="4"/>
  <c r="W95" i="5"/>
  <c r="Q273" i="4"/>
  <c r="X95" i="5"/>
  <c r="S273" i="4"/>
  <c r="AA95" i="5"/>
  <c r="AI273" i="4"/>
  <c r="T273" i="4" a="1"/>
  <c r="T273" i="4"/>
  <c r="AC95" i="5"/>
  <c r="U273" i="4" a="1"/>
  <c r="U273" i="4"/>
  <c r="AD95" i="5"/>
  <c r="X273" i="4"/>
  <c r="AI95" i="5"/>
  <c r="Y273" i="4"/>
  <c r="AJ95" i="5"/>
  <c r="Z273" i="4"/>
  <c r="AL95" i="5"/>
  <c r="F95" i="5"/>
  <c r="H95" i="5"/>
  <c r="I95" i="5"/>
  <c r="L95" i="5"/>
  <c r="N95" i="5"/>
  <c r="O95" i="5"/>
  <c r="Z95" i="5"/>
  <c r="AN95" i="5"/>
  <c r="AG96" i="5"/>
  <c r="AF96" i="5"/>
  <c r="B203" i="4"/>
  <c r="C203" i="4"/>
  <c r="C96" i="5"/>
  <c r="D203" i="4"/>
  <c r="E96" i="5"/>
  <c r="K96" i="5"/>
  <c r="L203" i="4"/>
  <c r="Q96" i="5"/>
  <c r="M203" i="4"/>
  <c r="R96" i="5"/>
  <c r="T96" i="5"/>
  <c r="U96" i="5"/>
  <c r="P203" i="4"/>
  <c r="W96" i="5"/>
  <c r="Q203" i="4"/>
  <c r="X96" i="5"/>
  <c r="AA96" i="5"/>
  <c r="AI203" i="4"/>
  <c r="T203" i="4" a="1"/>
  <c r="T203" i="4"/>
  <c r="AC96" i="5"/>
  <c r="U203" i="4" a="1"/>
  <c r="U203" i="4"/>
  <c r="AD96" i="5"/>
  <c r="Y203" i="4"/>
  <c r="AJ96" i="5"/>
  <c r="Z203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74" i="4"/>
  <c r="C274" i="4"/>
  <c r="C98" i="5"/>
  <c r="D274" i="4"/>
  <c r="E98" i="5"/>
  <c r="K98" i="5"/>
  <c r="L274" i="4"/>
  <c r="Q98" i="5"/>
  <c r="M274" i="4"/>
  <c r="R98" i="5"/>
  <c r="T98" i="5"/>
  <c r="U98" i="5"/>
  <c r="P274" i="4"/>
  <c r="W98" i="5"/>
  <c r="Q274" i="4"/>
  <c r="X98" i="5"/>
  <c r="AA98" i="5"/>
  <c r="AI274" i="4"/>
  <c r="T274" i="4" a="1"/>
  <c r="T274" i="4"/>
  <c r="AC98" i="5"/>
  <c r="U274" i="4" a="1"/>
  <c r="U274" i="4"/>
  <c r="AD98" i="5"/>
  <c r="Y274" i="4"/>
  <c r="AJ98" i="5"/>
  <c r="Z274" i="4"/>
  <c r="AL98" i="5"/>
  <c r="F98" i="5"/>
  <c r="H98" i="5"/>
  <c r="I98" i="5"/>
  <c r="L98" i="5"/>
  <c r="N98" i="5"/>
  <c r="O98" i="5"/>
  <c r="Z98" i="5"/>
  <c r="AN98" i="5"/>
  <c r="AG99" i="5"/>
  <c r="AF99" i="5"/>
  <c r="B275" i="4"/>
  <c r="C275" i="4"/>
  <c r="C99" i="5"/>
  <c r="D275" i="4"/>
  <c r="E99" i="5"/>
  <c r="K99" i="5"/>
  <c r="L275" i="4"/>
  <c r="Q99" i="5"/>
  <c r="M275" i="4"/>
  <c r="R99" i="5"/>
  <c r="T99" i="5"/>
  <c r="O25" i="2"/>
  <c r="O275" i="4"/>
  <c r="U99" i="5"/>
  <c r="P275" i="4"/>
  <c r="W99" i="5"/>
  <c r="Q275" i="4"/>
  <c r="X99" i="5"/>
  <c r="S275" i="4"/>
  <c r="AA99" i="5"/>
  <c r="AI275" i="4"/>
  <c r="T275" i="4" a="1"/>
  <c r="T275" i="4"/>
  <c r="AC99" i="5"/>
  <c r="U275" i="4" a="1"/>
  <c r="U275" i="4"/>
  <c r="AD99" i="5"/>
  <c r="X275" i="4"/>
  <c r="AI99" i="5"/>
  <c r="Y275" i="4"/>
  <c r="AJ99" i="5"/>
  <c r="Z275" i="4"/>
  <c r="AL99" i="5"/>
  <c r="F99" i="5"/>
  <c r="I99" i="5"/>
  <c r="L99" i="5"/>
  <c r="N99" i="5"/>
  <c r="O99" i="5"/>
  <c r="Z99" i="5"/>
  <c r="AN99" i="5"/>
  <c r="AG100" i="5"/>
  <c r="AF100" i="5"/>
  <c r="B276" i="4"/>
  <c r="C276" i="4"/>
  <c r="C100" i="5"/>
  <c r="D276" i="4"/>
  <c r="E100" i="5"/>
  <c r="H276" i="4"/>
  <c r="K100" i="5"/>
  <c r="L276" i="4"/>
  <c r="Q100" i="5"/>
  <c r="M276" i="4"/>
  <c r="R100" i="5"/>
  <c r="N276" i="4"/>
  <c r="T100" i="5"/>
  <c r="O276" i="4"/>
  <c r="U100" i="5"/>
  <c r="P276" i="4"/>
  <c r="W100" i="5"/>
  <c r="Q276" i="4"/>
  <c r="X100" i="5"/>
  <c r="S276" i="4"/>
  <c r="AA100" i="5"/>
  <c r="AI276" i="4"/>
  <c r="T276" i="4" a="1"/>
  <c r="T276" i="4"/>
  <c r="AC100" i="5"/>
  <c r="U276" i="4" a="1"/>
  <c r="U276" i="4"/>
  <c r="AD100" i="5"/>
  <c r="X276" i="4"/>
  <c r="AI100" i="5"/>
  <c r="Y276" i="4"/>
  <c r="AJ100" i="5"/>
  <c r="Z276" i="4"/>
  <c r="AL100" i="5"/>
  <c r="F100" i="5"/>
  <c r="I100" i="5"/>
  <c r="L100" i="5"/>
  <c r="N100" i="5"/>
  <c r="O100" i="5"/>
  <c r="Z100" i="5"/>
  <c r="AN100" i="5"/>
  <c r="O101" i="5"/>
  <c r="B152" i="4"/>
  <c r="H152" i="4"/>
  <c r="K101" i="5"/>
  <c r="AG101" i="5"/>
  <c r="AF101" i="5"/>
  <c r="C152" i="4"/>
  <c r="C101" i="5"/>
  <c r="D152" i="4"/>
  <c r="E101" i="5"/>
  <c r="I25" i="2"/>
  <c r="I152" i="4"/>
  <c r="L101" i="5"/>
  <c r="J25" i="2"/>
  <c r="J152" i="4"/>
  <c r="N101" i="5"/>
  <c r="L152" i="4"/>
  <c r="Q101" i="5"/>
  <c r="M152" i="4"/>
  <c r="R101" i="5"/>
  <c r="T101" i="5"/>
  <c r="U101" i="5"/>
  <c r="P152" i="4"/>
  <c r="W101" i="5"/>
  <c r="Q152" i="4"/>
  <c r="X101" i="5"/>
  <c r="S152" i="4"/>
  <c r="AA101" i="5"/>
  <c r="AI152" i="4"/>
  <c r="T152" i="4" a="1"/>
  <c r="T152" i="4"/>
  <c r="AC101" i="5"/>
  <c r="U152" i="4" a="1"/>
  <c r="U152" i="4"/>
  <c r="AD101" i="5"/>
  <c r="X152" i="4"/>
  <c r="AI101" i="5"/>
  <c r="Y152" i="4"/>
  <c r="AJ101" i="5"/>
  <c r="Z152" i="4"/>
  <c r="AL101" i="5"/>
  <c r="H101" i="5"/>
  <c r="I101" i="5"/>
  <c r="F101" i="5"/>
  <c r="Z101" i="5"/>
  <c r="AN101" i="5"/>
  <c r="AG102" i="5"/>
  <c r="AF102" i="5"/>
  <c r="C26" i="2"/>
  <c r="B16" i="4"/>
  <c r="C16" i="4"/>
  <c r="C102" i="5"/>
  <c r="D26" i="2"/>
  <c r="D16" i="4"/>
  <c r="E102" i="5"/>
  <c r="E26" i="2"/>
  <c r="E16" i="4"/>
  <c r="F102" i="5"/>
  <c r="F26" i="2"/>
  <c r="F16" i="4"/>
  <c r="H102" i="5"/>
  <c r="I102" i="5"/>
  <c r="H26" i="2"/>
  <c r="H16" i="4"/>
  <c r="K102" i="5"/>
  <c r="L26" i="2"/>
  <c r="L16" i="4"/>
  <c r="Q102" i="5"/>
  <c r="M26" i="2"/>
  <c r="M16" i="4"/>
  <c r="R102" i="5"/>
  <c r="N26" i="2"/>
  <c r="N16" i="4"/>
  <c r="T102" i="5"/>
  <c r="O26" i="2"/>
  <c r="O16" i="4"/>
  <c r="U102" i="5"/>
  <c r="P26" i="2"/>
  <c r="P16" i="4"/>
  <c r="W102" i="5"/>
  <c r="Q26" i="2"/>
  <c r="Q16" i="4"/>
  <c r="X102" i="5"/>
  <c r="S26" i="2"/>
  <c r="S16" i="4"/>
  <c r="AA102" i="5"/>
  <c r="AI16" i="4"/>
  <c r="T16" i="4" a="1"/>
  <c r="T16" i="4"/>
  <c r="AC102" i="5"/>
  <c r="U16" i="4" a="1"/>
  <c r="U16" i="4"/>
  <c r="AD102" i="5"/>
  <c r="X26" i="2"/>
  <c r="X16" i="4"/>
  <c r="AI102" i="5"/>
  <c r="Y26" i="2"/>
  <c r="Y16" i="4"/>
  <c r="AJ102" i="5"/>
  <c r="Z26" i="2"/>
  <c r="Z16" i="4"/>
  <c r="AL102" i="5"/>
  <c r="L102" i="5"/>
  <c r="N102" i="5"/>
  <c r="O102" i="5"/>
  <c r="Z102" i="5"/>
  <c r="AN102" i="5"/>
  <c r="AG103" i="5"/>
  <c r="AF103" i="5"/>
  <c r="B8" i="4"/>
  <c r="C8" i="4"/>
  <c r="C103" i="5"/>
  <c r="D8" i="4"/>
  <c r="E103" i="5"/>
  <c r="E8" i="4"/>
  <c r="F103" i="5"/>
  <c r="F8" i="4"/>
  <c r="H103" i="5"/>
  <c r="I103" i="5"/>
  <c r="H8" i="4"/>
  <c r="K103" i="5"/>
  <c r="L8" i="4"/>
  <c r="Q103" i="5"/>
  <c r="M8" i="4"/>
  <c r="R103" i="5"/>
  <c r="T103" i="5"/>
  <c r="O8" i="4"/>
  <c r="U103" i="5"/>
  <c r="P8" i="4"/>
  <c r="W103" i="5"/>
  <c r="Q8" i="4"/>
  <c r="X103" i="5"/>
  <c r="S8" i="4"/>
  <c r="AA103" i="5"/>
  <c r="AI8" i="4"/>
  <c r="T8" i="4" a="1"/>
  <c r="T8" i="4"/>
  <c r="AC103" i="5"/>
  <c r="U8" i="4" a="1"/>
  <c r="U8" i="4"/>
  <c r="AD103" i="5"/>
  <c r="X8" i="4"/>
  <c r="AI103" i="5"/>
  <c r="Y8" i="4"/>
  <c r="AJ103" i="5"/>
  <c r="Z8" i="4"/>
  <c r="AL103" i="5"/>
  <c r="L103" i="5"/>
  <c r="N103" i="5"/>
  <c r="O103" i="5"/>
  <c r="Z103" i="5"/>
  <c r="AN103" i="5"/>
  <c r="AG104" i="5"/>
  <c r="AF104" i="5"/>
  <c r="C43" i="2"/>
  <c r="B9" i="4"/>
  <c r="C9" i="4"/>
  <c r="C104" i="5"/>
  <c r="D43" i="2"/>
  <c r="D9" i="4"/>
  <c r="E104" i="5"/>
  <c r="E43" i="2"/>
  <c r="E9" i="4"/>
  <c r="F104" i="5"/>
  <c r="F43" i="2"/>
  <c r="F9" i="4"/>
  <c r="H104" i="5"/>
  <c r="I104" i="5"/>
  <c r="H43" i="2"/>
  <c r="H9" i="4"/>
  <c r="K104" i="5"/>
  <c r="L43" i="2"/>
  <c r="L9" i="4"/>
  <c r="Q104" i="5"/>
  <c r="M43" i="2"/>
  <c r="M9" i="4"/>
  <c r="R104" i="5"/>
  <c r="T104" i="5"/>
  <c r="O43" i="2"/>
  <c r="O9" i="4"/>
  <c r="U104" i="5"/>
  <c r="P43" i="2"/>
  <c r="P9" i="4"/>
  <c r="W104" i="5"/>
  <c r="Q43" i="2"/>
  <c r="Q9" i="4"/>
  <c r="X104" i="5"/>
  <c r="S43" i="2"/>
  <c r="S9" i="4"/>
  <c r="AA104" i="5"/>
  <c r="AI9" i="4"/>
  <c r="T9" i="4" a="1"/>
  <c r="T9" i="4"/>
  <c r="AC104" i="5"/>
  <c r="U9" i="4" a="1"/>
  <c r="U9" i="4"/>
  <c r="AD104" i="5"/>
  <c r="X43" i="2"/>
  <c r="X9" i="4"/>
  <c r="AI104" i="5"/>
  <c r="Y43" i="2"/>
  <c r="Y9" i="4"/>
  <c r="AJ104" i="5"/>
  <c r="Z43" i="2"/>
  <c r="Z9" i="4"/>
  <c r="AL104" i="5"/>
  <c r="L104" i="5"/>
  <c r="N104" i="5"/>
  <c r="O104" i="5"/>
  <c r="Z104" i="5"/>
  <c r="AN104" i="5"/>
  <c r="AG105" i="5"/>
  <c r="AF105" i="5"/>
  <c r="B153" i="4"/>
  <c r="C153" i="4"/>
  <c r="C105" i="5"/>
  <c r="D153" i="4"/>
  <c r="E105" i="5"/>
  <c r="E39" i="2"/>
  <c r="E153" i="4"/>
  <c r="F105" i="5"/>
  <c r="F39" i="2"/>
  <c r="F153" i="4"/>
  <c r="H105" i="5"/>
  <c r="I105" i="5"/>
  <c r="K105" i="5"/>
  <c r="L153" i="4"/>
  <c r="Q105" i="5"/>
  <c r="M153" i="4"/>
  <c r="R105" i="5"/>
  <c r="T105" i="5"/>
  <c r="O153" i="4"/>
  <c r="U105" i="5"/>
  <c r="P153" i="4"/>
  <c r="W105" i="5"/>
  <c r="Q153" i="4"/>
  <c r="X105" i="5"/>
  <c r="S153" i="4"/>
  <c r="AA105" i="5"/>
  <c r="AI153" i="4"/>
  <c r="T153" i="4" a="1"/>
  <c r="T153" i="4"/>
  <c r="AC105" i="5"/>
  <c r="U153" i="4" a="1"/>
  <c r="U153" i="4"/>
  <c r="AD105" i="5"/>
  <c r="X153" i="4"/>
  <c r="AI105" i="5"/>
  <c r="Y153" i="4"/>
  <c r="AJ105" i="5"/>
  <c r="Z153" i="4"/>
  <c r="AL105" i="5"/>
  <c r="L105" i="5"/>
  <c r="N105" i="5"/>
  <c r="O105" i="5"/>
  <c r="Z105" i="5"/>
  <c r="AN105" i="5"/>
  <c r="AG106" i="5"/>
  <c r="AF106" i="5"/>
  <c r="B210" i="4"/>
  <c r="C210" i="4"/>
  <c r="C106" i="5"/>
  <c r="D210" i="4"/>
  <c r="E106" i="5"/>
  <c r="E210" i="4"/>
  <c r="F106" i="5"/>
  <c r="F210" i="4"/>
  <c r="H106" i="5"/>
  <c r="I106" i="5"/>
  <c r="H210" i="4"/>
  <c r="K106" i="5"/>
  <c r="L210" i="4"/>
  <c r="Q106" i="5"/>
  <c r="M210" i="4"/>
  <c r="R106" i="5"/>
  <c r="T106" i="5"/>
  <c r="U106" i="5"/>
  <c r="P210" i="4"/>
  <c r="W106" i="5"/>
  <c r="Q210" i="4"/>
  <c r="X106" i="5"/>
  <c r="S210" i="4"/>
  <c r="AA106" i="5"/>
  <c r="AI210" i="4"/>
  <c r="T210" i="4" a="1"/>
  <c r="T210" i="4"/>
  <c r="AC106" i="5"/>
  <c r="U210" i="4" a="1"/>
  <c r="U210" i="4"/>
  <c r="AD106" i="5"/>
  <c r="X210" i="4"/>
  <c r="AI106" i="5"/>
  <c r="Y210" i="4"/>
  <c r="AJ106" i="5"/>
  <c r="Z210" i="4"/>
  <c r="AL106" i="5"/>
  <c r="L106" i="5"/>
  <c r="N106" i="5"/>
  <c r="O106" i="5"/>
  <c r="Z106" i="5"/>
  <c r="AN106" i="5"/>
  <c r="AG107" i="5"/>
  <c r="AF107" i="5"/>
  <c r="C220" i="4"/>
  <c r="C107" i="5"/>
  <c r="D220" i="4"/>
  <c r="E107" i="5"/>
  <c r="E22" i="2"/>
  <c r="E220" i="4"/>
  <c r="F107" i="5"/>
  <c r="F22" i="2"/>
  <c r="F220" i="4"/>
  <c r="H107" i="5"/>
  <c r="I107" i="5"/>
  <c r="H22" i="2"/>
  <c r="H220" i="4"/>
  <c r="K107" i="5"/>
  <c r="L220" i="4"/>
  <c r="Q107" i="5"/>
  <c r="M220" i="4"/>
  <c r="R107" i="5"/>
  <c r="T107" i="5"/>
  <c r="U107" i="5"/>
  <c r="P220" i="4"/>
  <c r="W107" i="5"/>
  <c r="Q220" i="4"/>
  <c r="X107" i="5"/>
  <c r="S220" i="4"/>
  <c r="AA107" i="5"/>
  <c r="AI220" i="4"/>
  <c r="T220" i="4" a="1"/>
  <c r="T220" i="4"/>
  <c r="AC107" i="5"/>
  <c r="U220" i="4" a="1"/>
  <c r="U220" i="4"/>
  <c r="AD107" i="5"/>
  <c r="AI107" i="5"/>
  <c r="Y220" i="4"/>
  <c r="AJ107" i="5"/>
  <c r="Z220" i="4"/>
  <c r="AL107" i="5"/>
  <c r="L107" i="5"/>
  <c r="N107" i="5"/>
  <c r="O107" i="5"/>
  <c r="Z107" i="5"/>
  <c r="AN107" i="5"/>
  <c r="AG108" i="5"/>
  <c r="AF108" i="5"/>
  <c r="C221" i="4"/>
  <c r="C108" i="5"/>
  <c r="D221" i="4"/>
  <c r="E108" i="5"/>
  <c r="E221" i="4"/>
  <c r="F108" i="5"/>
  <c r="F221" i="4"/>
  <c r="H108" i="5"/>
  <c r="I108" i="5"/>
  <c r="H221" i="4"/>
  <c r="K108" i="5"/>
  <c r="L221" i="4"/>
  <c r="Q108" i="5"/>
  <c r="M221" i="4"/>
  <c r="R108" i="5"/>
  <c r="T108" i="5"/>
  <c r="U108" i="5"/>
  <c r="P221" i="4"/>
  <c r="W108" i="5"/>
  <c r="Q221" i="4"/>
  <c r="X108" i="5"/>
  <c r="S221" i="4"/>
  <c r="AA108" i="5"/>
  <c r="AI221" i="4"/>
  <c r="T221" i="4" a="1"/>
  <c r="T221" i="4"/>
  <c r="AC108" i="5"/>
  <c r="U221" i="4" a="1"/>
  <c r="U221" i="4"/>
  <c r="AD108" i="5"/>
  <c r="AI108" i="5"/>
  <c r="Y221" i="4"/>
  <c r="AJ108" i="5"/>
  <c r="Z221" i="4"/>
  <c r="AL108" i="5"/>
  <c r="L108" i="5"/>
  <c r="N108" i="5"/>
  <c r="O108" i="5"/>
  <c r="Z108" i="5"/>
  <c r="AN108" i="5"/>
  <c r="AG109" i="5"/>
  <c r="AF109" i="5"/>
  <c r="B68" i="4"/>
  <c r="C68" i="4"/>
  <c r="C109" i="5"/>
  <c r="D68" i="4"/>
  <c r="E109" i="5"/>
  <c r="H15" i="2"/>
  <c r="H68" i="4"/>
  <c r="K109" i="5"/>
  <c r="L68" i="4"/>
  <c r="Q109" i="5"/>
  <c r="M68" i="4"/>
  <c r="R109" i="5"/>
  <c r="T109" i="5"/>
  <c r="O68" i="4"/>
  <c r="U109" i="5"/>
  <c r="P68" i="4"/>
  <c r="W109" i="5"/>
  <c r="Q68" i="4"/>
  <c r="X109" i="5"/>
  <c r="S68" i="4"/>
  <c r="AA109" i="5"/>
  <c r="AI68" i="4"/>
  <c r="T68" i="4" a="1"/>
  <c r="T68" i="4"/>
  <c r="AC109" i="5"/>
  <c r="U68" i="4" a="1"/>
  <c r="U68" i="4"/>
  <c r="AD109" i="5"/>
  <c r="X68" i="4"/>
  <c r="AI109" i="5"/>
  <c r="Y68" i="4"/>
  <c r="AJ109" i="5"/>
  <c r="Z68" i="4"/>
  <c r="AL109" i="5"/>
  <c r="F109" i="5"/>
  <c r="H109" i="5"/>
  <c r="I109" i="5"/>
  <c r="L109" i="5"/>
  <c r="N109" i="5"/>
  <c r="O109" i="5"/>
  <c r="Z109" i="5"/>
  <c r="AN109" i="5"/>
  <c r="AG110" i="5"/>
  <c r="AF110" i="5"/>
  <c r="B122" i="4"/>
  <c r="C122" i="4"/>
  <c r="C110" i="5"/>
  <c r="D122" i="4"/>
  <c r="E110" i="5"/>
  <c r="E40" i="2"/>
  <c r="E122" i="4"/>
  <c r="F110" i="5"/>
  <c r="F40" i="2"/>
  <c r="F122" i="4"/>
  <c r="H110" i="5"/>
  <c r="I110" i="5"/>
  <c r="H122" i="4"/>
  <c r="K110" i="5"/>
  <c r="L122" i="4"/>
  <c r="Q110" i="5"/>
  <c r="M122" i="4"/>
  <c r="R110" i="5"/>
  <c r="T110" i="5"/>
  <c r="O32" i="2"/>
  <c r="O122" i="4"/>
  <c r="U110" i="5"/>
  <c r="P122" i="4"/>
  <c r="W110" i="5"/>
  <c r="Q122" i="4"/>
  <c r="X110" i="5"/>
  <c r="S122" i="4"/>
  <c r="AA110" i="5"/>
  <c r="AI122" i="4"/>
  <c r="T122" i="4" a="1"/>
  <c r="T122" i="4"/>
  <c r="AC110" i="5"/>
  <c r="U122" i="4" a="1"/>
  <c r="U122" i="4"/>
  <c r="AD110" i="5"/>
  <c r="X122" i="4"/>
  <c r="AI110" i="5"/>
  <c r="Y122" i="4"/>
  <c r="AJ110" i="5"/>
  <c r="Z122" i="4"/>
  <c r="AL110" i="5"/>
  <c r="L110" i="5"/>
  <c r="N110" i="5"/>
  <c r="O110" i="5"/>
  <c r="Z110" i="5"/>
  <c r="AN110" i="5"/>
  <c r="AG111" i="5"/>
  <c r="AF111" i="5"/>
  <c r="B123" i="4"/>
  <c r="C123" i="4"/>
  <c r="C111" i="5"/>
  <c r="D123" i="4"/>
  <c r="E111" i="5"/>
  <c r="H123" i="4"/>
  <c r="K111" i="5"/>
  <c r="L123" i="4"/>
  <c r="Q111" i="5"/>
  <c r="M123" i="4"/>
  <c r="R111" i="5"/>
  <c r="T111" i="5"/>
  <c r="O123" i="4"/>
  <c r="U111" i="5"/>
  <c r="P123" i="4"/>
  <c r="W111" i="5"/>
  <c r="Q123" i="4"/>
  <c r="X111" i="5"/>
  <c r="S123" i="4"/>
  <c r="AA111" i="5"/>
  <c r="AI123" i="4"/>
  <c r="T123" i="4" a="1"/>
  <c r="T123" i="4"/>
  <c r="AC111" i="5"/>
  <c r="U123" i="4" a="1"/>
  <c r="U123" i="4"/>
  <c r="AD111" i="5"/>
  <c r="X123" i="4"/>
  <c r="AI111" i="5"/>
  <c r="Y123" i="4"/>
  <c r="AJ111" i="5"/>
  <c r="Z123" i="4"/>
  <c r="AL111" i="5"/>
  <c r="F111" i="5"/>
  <c r="H111" i="5"/>
  <c r="I111" i="5"/>
  <c r="L111" i="5"/>
  <c r="N111" i="5"/>
  <c r="O111" i="5"/>
  <c r="Z111" i="5"/>
  <c r="AN111" i="5"/>
  <c r="AG112" i="5"/>
  <c r="AF112" i="5"/>
  <c r="B124" i="4"/>
  <c r="C124" i="4"/>
  <c r="C112" i="5"/>
  <c r="D124" i="4"/>
  <c r="E112" i="5"/>
  <c r="H124" i="4"/>
  <c r="K112" i="5"/>
  <c r="L124" i="4"/>
  <c r="Q112" i="5"/>
  <c r="M124" i="4"/>
  <c r="R112" i="5"/>
  <c r="T112" i="5"/>
  <c r="O124" i="4"/>
  <c r="U112" i="5"/>
  <c r="P124" i="4"/>
  <c r="W112" i="5"/>
  <c r="Q124" i="4"/>
  <c r="X112" i="5"/>
  <c r="S124" i="4"/>
  <c r="AA112" i="5"/>
  <c r="AI124" i="4"/>
  <c r="T124" i="4" a="1"/>
  <c r="T124" i="4"/>
  <c r="AC112" i="5"/>
  <c r="U124" i="4" a="1"/>
  <c r="U124" i="4"/>
  <c r="AD112" i="5"/>
  <c r="X124" i="4"/>
  <c r="AI112" i="5"/>
  <c r="Y124" i="4"/>
  <c r="AJ112" i="5"/>
  <c r="Z124" i="4"/>
  <c r="AL112" i="5"/>
  <c r="F112" i="5"/>
  <c r="H112" i="5"/>
  <c r="I112" i="5"/>
  <c r="L112" i="5"/>
  <c r="N112" i="5"/>
  <c r="O112" i="5"/>
  <c r="Z112" i="5"/>
  <c r="AN112" i="5"/>
  <c r="AG113" i="5"/>
  <c r="AF113" i="5"/>
  <c r="B154" i="4"/>
  <c r="C154" i="4"/>
  <c r="C113" i="5"/>
  <c r="D154" i="4"/>
  <c r="E113" i="5"/>
  <c r="H154" i="4"/>
  <c r="K113" i="5"/>
  <c r="L154" i="4"/>
  <c r="Q113" i="5"/>
  <c r="M154" i="4"/>
  <c r="R113" i="5"/>
  <c r="T113" i="5"/>
  <c r="O154" i="4"/>
  <c r="U113" i="5"/>
  <c r="P154" i="4"/>
  <c r="W113" i="5"/>
  <c r="Q154" i="4"/>
  <c r="X113" i="5"/>
  <c r="S154" i="4"/>
  <c r="AA113" i="5"/>
  <c r="AI154" i="4"/>
  <c r="T154" i="4" a="1"/>
  <c r="T154" i="4"/>
  <c r="AC113" i="5"/>
  <c r="U154" i="4" a="1"/>
  <c r="U154" i="4"/>
  <c r="AD113" i="5"/>
  <c r="X154" i="4"/>
  <c r="AI113" i="5"/>
  <c r="Y154" i="4"/>
  <c r="AJ113" i="5"/>
  <c r="Z154" i="4"/>
  <c r="AL113" i="5"/>
  <c r="F113" i="5"/>
  <c r="H113" i="5"/>
  <c r="I113" i="5"/>
  <c r="L113" i="5"/>
  <c r="N113" i="5"/>
  <c r="O113" i="5"/>
  <c r="Z113" i="5"/>
  <c r="AN113" i="5"/>
  <c r="AG114" i="5"/>
  <c r="AF114" i="5"/>
  <c r="B211" i="4"/>
  <c r="C211" i="4"/>
  <c r="C114" i="5"/>
  <c r="D211" i="4"/>
  <c r="E114" i="5"/>
  <c r="K114" i="5"/>
  <c r="L211" i="4"/>
  <c r="Q114" i="5"/>
  <c r="M211" i="4"/>
  <c r="R114" i="5"/>
  <c r="T114" i="5"/>
  <c r="O211" i="4"/>
  <c r="U114" i="5"/>
  <c r="P211" i="4"/>
  <c r="W114" i="5"/>
  <c r="Q211" i="4"/>
  <c r="X114" i="5"/>
  <c r="S211" i="4"/>
  <c r="AA114" i="5"/>
  <c r="AI211" i="4"/>
  <c r="T211" i="4" a="1"/>
  <c r="T211" i="4"/>
  <c r="AC114" i="5"/>
  <c r="U211" i="4" a="1"/>
  <c r="U211" i="4"/>
  <c r="AD114" i="5"/>
  <c r="X211" i="4"/>
  <c r="AI114" i="5"/>
  <c r="Y211" i="4"/>
  <c r="AJ114" i="5"/>
  <c r="Z211" i="4"/>
  <c r="AL114" i="5"/>
  <c r="F114" i="5"/>
  <c r="H114" i="5"/>
  <c r="I114" i="5"/>
  <c r="L114" i="5"/>
  <c r="N114" i="5"/>
  <c r="O114" i="5"/>
  <c r="Z114" i="5"/>
  <c r="AN114" i="5"/>
  <c r="AG115" i="5"/>
  <c r="AF115" i="5"/>
  <c r="B108" i="4"/>
  <c r="C108" i="4"/>
  <c r="C115" i="5"/>
  <c r="D108" i="4"/>
  <c r="E115" i="5"/>
  <c r="H24" i="2"/>
  <c r="H108" i="4"/>
  <c r="K115" i="5"/>
  <c r="L108" i="4"/>
  <c r="Q115" i="5"/>
  <c r="M108" i="4"/>
  <c r="R115" i="5"/>
  <c r="T115" i="5"/>
  <c r="U115" i="5"/>
  <c r="P108" i="4"/>
  <c r="W115" i="5"/>
  <c r="Q108" i="4"/>
  <c r="X115" i="5"/>
  <c r="AA115" i="5"/>
  <c r="AI108" i="4"/>
  <c r="T108" i="4" a="1"/>
  <c r="T108" i="4"/>
  <c r="AC115" i="5"/>
  <c r="U108" i="4" a="1"/>
  <c r="U108" i="4"/>
  <c r="AD115" i="5"/>
  <c r="X108" i="4"/>
  <c r="AI115" i="5"/>
  <c r="Y108" i="4"/>
  <c r="AJ115" i="5"/>
  <c r="Z108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69" i="4"/>
  <c r="C69" i="4"/>
  <c r="C116" i="5"/>
  <c r="D69" i="4"/>
  <c r="E116" i="5"/>
  <c r="E14" i="2"/>
  <c r="E11" i="2"/>
  <c r="E69" i="4"/>
  <c r="F116" i="5"/>
  <c r="F14" i="2"/>
  <c r="F11" i="2"/>
  <c r="F69" i="4"/>
  <c r="H116" i="5"/>
  <c r="I116" i="5"/>
  <c r="I11" i="2"/>
  <c r="I69" i="4"/>
  <c r="L116" i="5"/>
  <c r="J11" i="2"/>
  <c r="J69" i="4"/>
  <c r="N116" i="5"/>
  <c r="L69" i="4"/>
  <c r="Q116" i="5"/>
  <c r="M69" i="4"/>
  <c r="R116" i="5"/>
  <c r="T116" i="5"/>
  <c r="U116" i="5"/>
  <c r="P69" i="4"/>
  <c r="W116" i="5"/>
  <c r="AA116" i="5"/>
  <c r="AI69" i="4"/>
  <c r="T69" i="4" a="1"/>
  <c r="T69" i="4"/>
  <c r="AC116" i="5"/>
  <c r="U69" i="4" a="1"/>
  <c r="U69" i="4"/>
  <c r="AD116" i="5"/>
  <c r="Y69" i="4"/>
  <c r="AJ116" i="5"/>
  <c r="Z69" i="4"/>
  <c r="AL116" i="5"/>
  <c r="X116" i="5"/>
  <c r="Z116" i="5"/>
  <c r="AN116" i="5"/>
  <c r="AG117" i="5"/>
  <c r="AF117" i="5"/>
  <c r="B190" i="4"/>
  <c r="C190" i="4"/>
  <c r="C117" i="5"/>
  <c r="D190" i="4"/>
  <c r="E117" i="5"/>
  <c r="K117" i="5"/>
  <c r="L190" i="4"/>
  <c r="Q117" i="5"/>
  <c r="M190" i="4"/>
  <c r="R117" i="5"/>
  <c r="T117" i="5"/>
  <c r="U117" i="5"/>
  <c r="P190" i="4"/>
  <c r="W117" i="5"/>
  <c r="Q190" i="4"/>
  <c r="X117" i="5"/>
  <c r="S190" i="4"/>
  <c r="AA117" i="5"/>
  <c r="AI190" i="4"/>
  <c r="T190" i="4" a="1"/>
  <c r="T190" i="4"/>
  <c r="AC117" i="5"/>
  <c r="U190" i="4" a="1"/>
  <c r="U190" i="4"/>
  <c r="AD117" i="5"/>
  <c r="X190" i="4"/>
  <c r="AI117" i="5"/>
  <c r="F117" i="5"/>
  <c r="H117" i="5"/>
  <c r="I117" i="5"/>
  <c r="L117" i="5"/>
  <c r="N117" i="5"/>
  <c r="O117" i="5"/>
  <c r="Z117" i="5"/>
  <c r="AN117" i="5"/>
  <c r="AA118" i="5"/>
  <c r="B2" i="4"/>
  <c r="P2" i="4"/>
  <c r="W118" i="5"/>
  <c r="AG118" i="5"/>
  <c r="AF118" i="5"/>
  <c r="C2" i="4"/>
  <c r="C118" i="5"/>
  <c r="D2" i="4"/>
  <c r="E118" i="5"/>
  <c r="K118" i="5"/>
  <c r="L2" i="4"/>
  <c r="Q118" i="5"/>
  <c r="M2" i="4"/>
  <c r="R118" i="5"/>
  <c r="T118" i="5"/>
  <c r="U118" i="5"/>
  <c r="Q2" i="4"/>
  <c r="X118" i="5"/>
  <c r="R7" i="2"/>
  <c r="R20" i="2"/>
  <c r="R2" i="4"/>
  <c r="Z118" i="5"/>
  <c r="AI2" i="4"/>
  <c r="T2" i="4" a="1"/>
  <c r="T2" i="4"/>
  <c r="AC118" i="5"/>
  <c r="U2" i="4" a="1"/>
  <c r="U2" i="4"/>
  <c r="AD118" i="5"/>
  <c r="Y2" i="4"/>
  <c r="AJ118" i="5"/>
  <c r="Z2" i="4"/>
  <c r="AL118" i="5"/>
  <c r="F118" i="5"/>
  <c r="H118" i="5"/>
  <c r="I118" i="5"/>
  <c r="L118" i="5"/>
  <c r="N118" i="5"/>
  <c r="O118" i="5"/>
  <c r="AN118" i="5"/>
  <c r="AG119" i="5"/>
  <c r="AF119" i="5"/>
  <c r="B191" i="4"/>
  <c r="C191" i="4"/>
  <c r="C119" i="5"/>
  <c r="D191" i="4"/>
  <c r="E119" i="5"/>
  <c r="E191" i="4"/>
  <c r="F119" i="5"/>
  <c r="F191" i="4"/>
  <c r="H119" i="5"/>
  <c r="I119" i="5"/>
  <c r="K119" i="5"/>
  <c r="L191" i="4"/>
  <c r="Q119" i="5"/>
  <c r="M191" i="4"/>
  <c r="R119" i="5"/>
  <c r="T119" i="5"/>
  <c r="O191" i="4"/>
  <c r="U119" i="5"/>
  <c r="P191" i="4"/>
  <c r="W119" i="5"/>
  <c r="Q191" i="4"/>
  <c r="X119" i="5"/>
  <c r="AA119" i="5"/>
  <c r="AI191" i="4"/>
  <c r="T191" i="4" a="1"/>
  <c r="T191" i="4"/>
  <c r="AC119" i="5"/>
  <c r="U191" i="4" a="1"/>
  <c r="U191" i="4"/>
  <c r="AD119" i="5"/>
  <c r="X191" i="4"/>
  <c r="AI119" i="5"/>
  <c r="Y191" i="4"/>
  <c r="AJ119" i="5"/>
  <c r="Z191" i="4"/>
  <c r="AL119" i="5"/>
  <c r="L119" i="5"/>
  <c r="N119" i="5"/>
  <c r="O119" i="5"/>
  <c r="Z119" i="5"/>
  <c r="AN119" i="5"/>
  <c r="AG120" i="5"/>
  <c r="AF120" i="5"/>
  <c r="B18" i="4"/>
  <c r="C18" i="4"/>
  <c r="C120" i="5"/>
  <c r="D18" i="4"/>
  <c r="E120" i="5"/>
  <c r="H18" i="4"/>
  <c r="K120" i="5"/>
  <c r="L18" i="4"/>
  <c r="Q120" i="5"/>
  <c r="M18" i="4"/>
  <c r="R120" i="5"/>
  <c r="T120" i="5"/>
  <c r="O18" i="4"/>
  <c r="U120" i="5"/>
  <c r="W120" i="5"/>
  <c r="Q18" i="4"/>
  <c r="X120" i="5"/>
  <c r="AA120" i="5"/>
  <c r="AI18" i="4"/>
  <c r="T18" i="4" a="1"/>
  <c r="T18" i="4"/>
  <c r="AC120" i="5"/>
  <c r="U18" i="4" a="1"/>
  <c r="U18" i="4"/>
  <c r="AD120" i="5"/>
  <c r="Y18" i="4"/>
  <c r="AJ120" i="5"/>
  <c r="Z18" i="4"/>
  <c r="AL120" i="5"/>
  <c r="F120" i="5"/>
  <c r="H120" i="5"/>
  <c r="I120" i="5"/>
  <c r="L120" i="5"/>
  <c r="N120" i="5"/>
  <c r="O120" i="5"/>
  <c r="Z120" i="5"/>
  <c r="AN120" i="5"/>
  <c r="AG121" i="5"/>
  <c r="AF121" i="5"/>
  <c r="B70" i="4"/>
  <c r="C70" i="4"/>
  <c r="C121" i="5"/>
  <c r="D70" i="4"/>
  <c r="E121" i="5"/>
  <c r="H70" i="4"/>
  <c r="K121" i="5"/>
  <c r="L70" i="4"/>
  <c r="Q121" i="5"/>
  <c r="M70" i="4"/>
  <c r="R121" i="5"/>
  <c r="N70" i="4"/>
  <c r="T121" i="5"/>
  <c r="U121" i="5"/>
  <c r="W121" i="5"/>
  <c r="Q70" i="4"/>
  <c r="X121" i="5"/>
  <c r="AA121" i="5"/>
  <c r="AI70" i="4"/>
  <c r="T70" i="4" a="1"/>
  <c r="T70" i="4"/>
  <c r="AC121" i="5"/>
  <c r="U70" i="4" a="1"/>
  <c r="U70" i="4"/>
  <c r="AD121" i="5"/>
  <c r="X70" i="4"/>
  <c r="AI121" i="5"/>
  <c r="Y70" i="4"/>
  <c r="AJ121" i="5"/>
  <c r="Z70" i="4"/>
  <c r="AL121" i="5"/>
  <c r="F121" i="5"/>
  <c r="H121" i="5"/>
  <c r="I121" i="5"/>
  <c r="L121" i="5"/>
  <c r="N121" i="5"/>
  <c r="O121" i="5"/>
  <c r="Z121" i="5"/>
  <c r="AN121" i="5"/>
  <c r="AG122" i="5"/>
  <c r="AF122" i="5"/>
  <c r="B19" i="4"/>
  <c r="C19" i="4"/>
  <c r="C122" i="5"/>
  <c r="D19" i="4"/>
  <c r="E122" i="5"/>
  <c r="H19" i="4"/>
  <c r="K122" i="5"/>
  <c r="L19" i="4"/>
  <c r="Q122" i="5"/>
  <c r="R122" i="5"/>
  <c r="T122" i="5"/>
  <c r="O19" i="4"/>
  <c r="U122" i="5"/>
  <c r="P19" i="4"/>
  <c r="W122" i="5"/>
  <c r="Q19" i="4"/>
  <c r="X122" i="5"/>
  <c r="AA122" i="5"/>
  <c r="AI19" i="4"/>
  <c r="T19" i="4" a="1"/>
  <c r="T19" i="4"/>
  <c r="AC122" i="5"/>
  <c r="U19" i="4" a="1"/>
  <c r="U19" i="4"/>
  <c r="AD122" i="5"/>
  <c r="Y19" i="4"/>
  <c r="AJ122" i="5"/>
  <c r="Z19" i="4"/>
  <c r="AL122" i="5"/>
  <c r="F122" i="5"/>
  <c r="H122" i="5"/>
  <c r="I122" i="5"/>
  <c r="L122" i="5"/>
  <c r="N122" i="5"/>
  <c r="O122" i="5"/>
  <c r="Z122" i="5"/>
  <c r="AN122" i="5"/>
  <c r="O123" i="5"/>
  <c r="B248" i="4"/>
  <c r="H248" i="4"/>
  <c r="K123" i="5"/>
  <c r="AG123" i="5"/>
  <c r="AF123" i="5"/>
  <c r="C42" i="2"/>
  <c r="C248" i="4"/>
  <c r="C123" i="5"/>
  <c r="D248" i="4"/>
  <c r="E123" i="5"/>
  <c r="E248" i="4"/>
  <c r="F123" i="5"/>
  <c r="F248" i="4"/>
  <c r="H123" i="5"/>
  <c r="I123" i="5"/>
  <c r="I42" i="2"/>
  <c r="I248" i="4"/>
  <c r="L123" i="5"/>
  <c r="J42" i="2"/>
  <c r="J248" i="4"/>
  <c r="N123" i="5"/>
  <c r="L248" i="4"/>
  <c r="Q123" i="5"/>
  <c r="M248" i="4"/>
  <c r="R123" i="5"/>
  <c r="T123" i="5"/>
  <c r="O42" i="2"/>
  <c r="O248" i="4"/>
  <c r="U123" i="5"/>
  <c r="P42" i="2"/>
  <c r="P248" i="4"/>
  <c r="W123" i="5"/>
  <c r="Q42" i="2"/>
  <c r="Q248" i="4"/>
  <c r="X123" i="5"/>
  <c r="S248" i="4"/>
  <c r="AA123" i="5"/>
  <c r="AI248" i="4"/>
  <c r="T248" i="4" a="1"/>
  <c r="T248" i="4"/>
  <c r="AC123" i="5"/>
  <c r="U248" i="4" a="1"/>
  <c r="U248" i="4"/>
  <c r="AD123" i="5"/>
  <c r="X42" i="2"/>
  <c r="X248" i="4"/>
  <c r="AI123" i="5"/>
  <c r="Y42" i="2"/>
  <c r="Y248" i="4"/>
  <c r="AJ123" i="5"/>
  <c r="Z42" i="2"/>
  <c r="Z248" i="4"/>
  <c r="AL123" i="5"/>
  <c r="Z123" i="5"/>
  <c r="AN123" i="5"/>
  <c r="AG124" i="5"/>
  <c r="AF124" i="5"/>
  <c r="B71" i="4"/>
  <c r="C71" i="4"/>
  <c r="C124" i="5"/>
  <c r="D71" i="4"/>
  <c r="E124" i="5"/>
  <c r="H71" i="4"/>
  <c r="K124" i="5"/>
  <c r="L71" i="4"/>
  <c r="Q124" i="5"/>
  <c r="M71" i="4"/>
  <c r="R124" i="5"/>
  <c r="T124" i="5"/>
  <c r="O71" i="4"/>
  <c r="U124" i="5"/>
  <c r="P71" i="4"/>
  <c r="W124" i="5"/>
  <c r="Q71" i="4"/>
  <c r="X124" i="5"/>
  <c r="AA124" i="5"/>
  <c r="AI71" i="4"/>
  <c r="T71" i="4" a="1"/>
  <c r="T71" i="4"/>
  <c r="AC124" i="5"/>
  <c r="U71" i="4" a="1"/>
  <c r="U71" i="4"/>
  <c r="AD124" i="5"/>
  <c r="X71" i="4"/>
  <c r="AI124" i="5"/>
  <c r="Y71" i="4"/>
  <c r="AJ124" i="5"/>
  <c r="Z71" i="4"/>
  <c r="AL124" i="5"/>
  <c r="F124" i="5"/>
  <c r="H124" i="5"/>
  <c r="I124" i="5"/>
  <c r="L124" i="5"/>
  <c r="N124" i="5"/>
  <c r="O124" i="5"/>
  <c r="Z124" i="5"/>
  <c r="AN124" i="5"/>
  <c r="AG125" i="5"/>
  <c r="AF125" i="5"/>
  <c r="B250" i="4"/>
  <c r="C250" i="4"/>
  <c r="C125" i="5"/>
  <c r="D250" i="4"/>
  <c r="E125" i="5"/>
  <c r="H250" i="4"/>
  <c r="K125" i="5"/>
  <c r="L250" i="4"/>
  <c r="Q125" i="5"/>
  <c r="M250" i="4"/>
  <c r="R125" i="5"/>
  <c r="T125" i="5"/>
  <c r="U125" i="5"/>
  <c r="P250" i="4"/>
  <c r="W125" i="5"/>
  <c r="Q250" i="4"/>
  <c r="X125" i="5"/>
  <c r="S250" i="4"/>
  <c r="AA125" i="5"/>
  <c r="AI250" i="4"/>
  <c r="T250" i="4" a="1"/>
  <c r="T250" i="4"/>
  <c r="AC125" i="5"/>
  <c r="U250" i="4" a="1"/>
  <c r="U250" i="4"/>
  <c r="AD125" i="5"/>
  <c r="X250" i="4"/>
  <c r="AI125" i="5"/>
  <c r="Y250" i="4"/>
  <c r="AJ125" i="5"/>
  <c r="Z250" i="4"/>
  <c r="AL125" i="5"/>
  <c r="F125" i="5"/>
  <c r="H125" i="5"/>
  <c r="I125" i="5"/>
  <c r="L125" i="5"/>
  <c r="N125" i="5"/>
  <c r="O125" i="5"/>
  <c r="Z125" i="5"/>
  <c r="AN125" i="5"/>
  <c r="AG126" i="5"/>
  <c r="AF126" i="5"/>
  <c r="B289" i="4"/>
  <c r="C289" i="4"/>
  <c r="C126" i="5"/>
  <c r="D289" i="4"/>
  <c r="E126" i="5"/>
  <c r="H289" i="4"/>
  <c r="K126" i="5"/>
  <c r="L289" i="4"/>
  <c r="Q126" i="5"/>
  <c r="M289" i="4"/>
  <c r="R126" i="5"/>
  <c r="T126" i="5"/>
  <c r="O289" i="4"/>
  <c r="U126" i="5"/>
  <c r="P289" i="4"/>
  <c r="W126" i="5"/>
  <c r="Q289" i="4"/>
  <c r="X126" i="5"/>
  <c r="S289" i="4"/>
  <c r="AA126" i="5"/>
  <c r="AI289" i="4"/>
  <c r="T289" i="4" a="1"/>
  <c r="T289" i="4"/>
  <c r="AC126" i="5"/>
  <c r="U289" i="4" a="1"/>
  <c r="U289" i="4"/>
  <c r="AD126" i="5"/>
  <c r="X289" i="4"/>
  <c r="AI126" i="5"/>
  <c r="Y289" i="4"/>
  <c r="AJ126" i="5"/>
  <c r="Z289" i="4"/>
  <c r="AL126" i="5"/>
  <c r="F126" i="5"/>
  <c r="H126" i="5"/>
  <c r="I126" i="5"/>
  <c r="L126" i="5"/>
  <c r="N126" i="5"/>
  <c r="O126" i="5"/>
  <c r="Z126" i="5"/>
  <c r="AN126" i="5"/>
  <c r="AG127" i="5"/>
  <c r="AF127" i="5"/>
  <c r="B295" i="4"/>
  <c r="C295" i="4"/>
  <c r="C127" i="5"/>
  <c r="D295" i="4"/>
  <c r="E127" i="5"/>
  <c r="K127" i="5"/>
  <c r="L295" i="4"/>
  <c r="Q127" i="5"/>
  <c r="M295" i="4"/>
  <c r="R127" i="5"/>
  <c r="T127" i="5"/>
  <c r="O295" i="4"/>
  <c r="U127" i="5"/>
  <c r="P295" i="4"/>
  <c r="W127" i="5"/>
  <c r="Q295" i="4"/>
  <c r="X127" i="5"/>
  <c r="AA127" i="5"/>
  <c r="AI295" i="4"/>
  <c r="T295" i="4" a="1"/>
  <c r="T295" i="4"/>
  <c r="AC127" i="5"/>
  <c r="U295" i="4" a="1"/>
  <c r="U295" i="4"/>
  <c r="AD127" i="5"/>
  <c r="X295" i="4"/>
  <c r="AI127" i="5"/>
  <c r="Y295" i="4"/>
  <c r="AJ127" i="5"/>
  <c r="Z295" i="4"/>
  <c r="AL127" i="5"/>
  <c r="F127" i="5"/>
  <c r="H127" i="5"/>
  <c r="I127" i="5"/>
  <c r="L127" i="5"/>
  <c r="N127" i="5"/>
  <c r="O127" i="5"/>
  <c r="Z127" i="5"/>
  <c r="AN127" i="5"/>
  <c r="AG128" i="5"/>
  <c r="AF128" i="5"/>
  <c r="B192" i="4"/>
  <c r="C192" i="4"/>
  <c r="C128" i="5"/>
  <c r="D192" i="4"/>
  <c r="E128" i="5"/>
  <c r="E192" i="4"/>
  <c r="F128" i="5"/>
  <c r="F192" i="4"/>
  <c r="H128" i="5"/>
  <c r="I128" i="5"/>
  <c r="H192" i="4"/>
  <c r="K128" i="5"/>
  <c r="L192" i="4"/>
  <c r="Q128" i="5"/>
  <c r="M192" i="4"/>
  <c r="R128" i="5"/>
  <c r="T128" i="5"/>
  <c r="U128" i="5"/>
  <c r="P192" i="4"/>
  <c r="W128" i="5"/>
  <c r="Q192" i="4"/>
  <c r="X128" i="5"/>
  <c r="S192" i="4"/>
  <c r="AA128" i="5"/>
  <c r="AI192" i="4"/>
  <c r="T192" i="4" a="1"/>
  <c r="T192" i="4"/>
  <c r="AC128" i="5"/>
  <c r="U192" i="4" a="1"/>
  <c r="U192" i="4"/>
  <c r="AD128" i="5"/>
  <c r="X192" i="4"/>
  <c r="AI128" i="5"/>
  <c r="Y192" i="4"/>
  <c r="AJ128" i="5"/>
  <c r="Z192" i="4"/>
  <c r="AL128" i="5"/>
  <c r="L128" i="5"/>
  <c r="N128" i="5"/>
  <c r="O128" i="5"/>
  <c r="Z128" i="5"/>
  <c r="AN128" i="5"/>
  <c r="B4" i="4"/>
  <c r="S4" i="4"/>
  <c r="AA129" i="5"/>
  <c r="P4" i="4"/>
  <c r="W129" i="5"/>
  <c r="AG129" i="5"/>
  <c r="AF129" i="5"/>
  <c r="C4" i="4"/>
  <c r="C129" i="5"/>
  <c r="D4" i="4"/>
  <c r="E129" i="5"/>
  <c r="E4" i="4"/>
  <c r="F129" i="5"/>
  <c r="F4" i="4"/>
  <c r="H129" i="5"/>
  <c r="I129" i="5"/>
  <c r="K129" i="5"/>
  <c r="L4" i="4"/>
  <c r="Q129" i="5"/>
  <c r="U129" i="5"/>
  <c r="Q4" i="4"/>
  <c r="X129" i="5"/>
  <c r="R4" i="4"/>
  <c r="Z129" i="5"/>
  <c r="AI4" i="4"/>
  <c r="T4" i="4" a="1"/>
  <c r="T4" i="4"/>
  <c r="AC129" i="5"/>
  <c r="U4" i="4" a="1"/>
  <c r="U4" i="4"/>
  <c r="AD129" i="5"/>
  <c r="X4" i="4"/>
  <c r="AI129" i="5"/>
  <c r="Y4" i="4"/>
  <c r="AJ129" i="5"/>
  <c r="Z4" i="4"/>
  <c r="AL129" i="5"/>
  <c r="R129" i="5"/>
  <c r="T129" i="5"/>
  <c r="L129" i="5"/>
  <c r="N129" i="5"/>
  <c r="O129" i="5"/>
  <c r="AN129" i="5"/>
  <c r="AG130" i="5"/>
  <c r="AF130" i="5"/>
  <c r="C222" i="4"/>
  <c r="C130" i="5"/>
  <c r="D222" i="4"/>
  <c r="E130" i="5"/>
  <c r="E222" i="4"/>
  <c r="F130" i="5"/>
  <c r="F222" i="4"/>
  <c r="H130" i="5"/>
  <c r="I130" i="5"/>
  <c r="H222" i="4"/>
  <c r="K130" i="5"/>
  <c r="L222" i="4"/>
  <c r="Q130" i="5"/>
  <c r="M222" i="4"/>
  <c r="R130" i="5"/>
  <c r="T130" i="5"/>
  <c r="U130" i="5"/>
  <c r="P222" i="4"/>
  <c r="W130" i="5"/>
  <c r="Q222" i="4"/>
  <c r="X130" i="5"/>
  <c r="S222" i="4"/>
  <c r="AA130" i="5"/>
  <c r="AI222" i="4"/>
  <c r="T222" i="4" a="1"/>
  <c r="T222" i="4"/>
  <c r="AC130" i="5"/>
  <c r="U222" i="4" a="1"/>
  <c r="U222" i="4"/>
  <c r="AD130" i="5"/>
  <c r="X222" i="4"/>
  <c r="AI130" i="5"/>
  <c r="Y222" i="4"/>
  <c r="AJ130" i="5"/>
  <c r="Z222" i="4"/>
  <c r="AL130" i="5"/>
  <c r="Z130" i="5"/>
  <c r="L130" i="5"/>
  <c r="N130" i="5"/>
  <c r="O130" i="5"/>
  <c r="AN130" i="5"/>
  <c r="AG131" i="5"/>
  <c r="AF131" i="5"/>
  <c r="B251" i="4"/>
  <c r="C251" i="4"/>
  <c r="C131" i="5"/>
  <c r="D251" i="4"/>
  <c r="E131" i="5"/>
  <c r="E251" i="4"/>
  <c r="F131" i="5"/>
  <c r="F251" i="4"/>
  <c r="H131" i="5"/>
  <c r="I131" i="5"/>
  <c r="H251" i="4"/>
  <c r="K131" i="5"/>
  <c r="L251" i="4"/>
  <c r="Q131" i="5"/>
  <c r="M251" i="4"/>
  <c r="R131" i="5"/>
  <c r="T131" i="5"/>
  <c r="O20" i="2"/>
  <c r="O251" i="4"/>
  <c r="U131" i="5"/>
  <c r="P251" i="4"/>
  <c r="W131" i="5"/>
  <c r="Q251" i="4"/>
  <c r="X131" i="5"/>
  <c r="S251" i="4"/>
  <c r="AA131" i="5"/>
  <c r="AI251" i="4"/>
  <c r="T251" i="4" a="1"/>
  <c r="T251" i="4"/>
  <c r="AC131" i="5"/>
  <c r="U251" i="4" a="1"/>
  <c r="U251" i="4"/>
  <c r="AD131" i="5"/>
  <c r="X251" i="4"/>
  <c r="AI131" i="5"/>
  <c r="Y251" i="4"/>
  <c r="AJ131" i="5"/>
  <c r="Z251" i="4"/>
  <c r="AL131" i="5"/>
  <c r="Z131" i="5"/>
  <c r="L131" i="5"/>
  <c r="N131" i="5"/>
  <c r="O131" i="5"/>
  <c r="AN131" i="5"/>
  <c r="AG132" i="5"/>
  <c r="AF132" i="5"/>
  <c r="B73" i="4"/>
  <c r="C73" i="4"/>
  <c r="C132" i="5"/>
  <c r="D73" i="4"/>
  <c r="E132" i="5"/>
  <c r="E73" i="4"/>
  <c r="F132" i="5"/>
  <c r="F73" i="4"/>
  <c r="H132" i="5"/>
  <c r="I132" i="5"/>
  <c r="K132" i="5"/>
  <c r="L73" i="4"/>
  <c r="Q132" i="5"/>
  <c r="M73" i="4"/>
  <c r="R132" i="5"/>
  <c r="T132" i="5"/>
  <c r="U132" i="5"/>
  <c r="P73" i="4"/>
  <c r="W132" i="5"/>
  <c r="Q73" i="4"/>
  <c r="X132" i="5"/>
  <c r="S73" i="4"/>
  <c r="AA132" i="5"/>
  <c r="AI73" i="4"/>
  <c r="T73" i="4" a="1"/>
  <c r="T73" i="4"/>
  <c r="AC132" i="5"/>
  <c r="U73" i="4" a="1"/>
  <c r="U73" i="4"/>
  <c r="AD132" i="5"/>
  <c r="X73" i="4"/>
  <c r="AI132" i="5"/>
  <c r="Y73" i="4"/>
  <c r="AJ132" i="5"/>
  <c r="Z73" i="4"/>
  <c r="AL132" i="5"/>
  <c r="Z132" i="5"/>
  <c r="L132" i="5"/>
  <c r="N132" i="5"/>
  <c r="O132" i="5"/>
  <c r="AN132" i="5"/>
  <c r="AA133" i="5"/>
  <c r="B129" i="4"/>
  <c r="P129" i="4"/>
  <c r="W133" i="5"/>
  <c r="O133" i="5"/>
  <c r="K133" i="5"/>
  <c r="AG133" i="5"/>
  <c r="AF133" i="5"/>
  <c r="C129" i="4"/>
  <c r="C133" i="5"/>
  <c r="D129" i="4"/>
  <c r="E133" i="5"/>
  <c r="I32" i="2"/>
  <c r="I44" i="2"/>
  <c r="I129" i="4"/>
  <c r="L133" i="5"/>
  <c r="J32" i="2"/>
  <c r="J44" i="2"/>
  <c r="J129" i="4"/>
  <c r="N133" i="5"/>
  <c r="L129" i="4"/>
  <c r="Q133" i="5"/>
  <c r="M129" i="4"/>
  <c r="R133" i="5"/>
  <c r="T133" i="5"/>
  <c r="U133" i="5"/>
  <c r="Q129" i="4"/>
  <c r="X133" i="5"/>
  <c r="R32" i="2"/>
  <c r="R44" i="2"/>
  <c r="R129" i="4"/>
  <c r="Z133" i="5"/>
  <c r="AI129" i="4"/>
  <c r="T129" i="4" a="1"/>
  <c r="T129" i="4"/>
  <c r="AC133" i="5"/>
  <c r="U129" i="4" a="1"/>
  <c r="U129" i="4"/>
  <c r="AD133" i="5"/>
  <c r="X129" i="4"/>
  <c r="AI133" i="5"/>
  <c r="Y129" i="4"/>
  <c r="AJ133" i="5"/>
  <c r="Z129" i="4"/>
  <c r="AL133" i="5"/>
  <c r="F133" i="5"/>
  <c r="H133" i="5"/>
  <c r="I133" i="5"/>
  <c r="AN133" i="5"/>
  <c r="O134" i="5"/>
  <c r="K134" i="5"/>
  <c r="AG134" i="5"/>
  <c r="AF134" i="5"/>
  <c r="B20" i="4"/>
  <c r="C20" i="4"/>
  <c r="C134" i="5"/>
  <c r="D20" i="4"/>
  <c r="E134" i="5"/>
  <c r="I20" i="4"/>
  <c r="L134" i="5"/>
  <c r="J20" i="4"/>
  <c r="N134" i="5"/>
  <c r="L20" i="4"/>
  <c r="Q134" i="5"/>
  <c r="M20" i="4"/>
  <c r="R134" i="5"/>
  <c r="T134" i="5"/>
  <c r="U134" i="5"/>
  <c r="P20" i="4"/>
  <c r="W134" i="5"/>
  <c r="Q20" i="4"/>
  <c r="X134" i="5"/>
  <c r="AA134" i="5"/>
  <c r="AI20" i="4"/>
  <c r="T20" i="4" a="1"/>
  <c r="T20" i="4"/>
  <c r="AC134" i="5"/>
  <c r="U20" i="4" a="1"/>
  <c r="U20" i="4"/>
  <c r="AD134" i="5"/>
  <c r="X20" i="4"/>
  <c r="AI134" i="5"/>
  <c r="Y20" i="4"/>
  <c r="AJ134" i="5"/>
  <c r="Z20" i="4"/>
  <c r="AL134" i="5"/>
  <c r="Z134" i="5"/>
  <c r="F134" i="5"/>
  <c r="H134" i="5"/>
  <c r="I134" i="5"/>
  <c r="AN134" i="5"/>
  <c r="AG135" i="5"/>
  <c r="AF135" i="5"/>
  <c r="B278" i="4"/>
  <c r="C278" i="4"/>
  <c r="C135" i="5"/>
  <c r="D278" i="4"/>
  <c r="E135" i="5"/>
  <c r="H278" i="4"/>
  <c r="K135" i="5"/>
  <c r="L278" i="4"/>
  <c r="Q135" i="5"/>
  <c r="M278" i="4"/>
  <c r="R135" i="5"/>
  <c r="T135" i="5"/>
  <c r="O278" i="4"/>
  <c r="U135" i="5"/>
  <c r="P278" i="4"/>
  <c r="W135" i="5"/>
  <c r="Q278" i="4"/>
  <c r="X135" i="5"/>
  <c r="S278" i="4"/>
  <c r="AA135" i="5"/>
  <c r="AI278" i="4"/>
  <c r="T278" i="4" a="1"/>
  <c r="T278" i="4"/>
  <c r="AC135" i="5"/>
  <c r="U278" i="4" a="1"/>
  <c r="U278" i="4"/>
  <c r="AD135" i="5"/>
  <c r="X278" i="4"/>
  <c r="AI135" i="5"/>
  <c r="Y278" i="4"/>
  <c r="AJ135" i="5"/>
  <c r="Z278" i="4"/>
  <c r="AL135" i="5"/>
  <c r="L135" i="5"/>
  <c r="N135" i="5"/>
  <c r="O135" i="5"/>
  <c r="Z135" i="5"/>
  <c r="F135" i="5"/>
  <c r="H135" i="5"/>
  <c r="I135" i="5"/>
  <c r="AN135" i="5"/>
  <c r="O136" i="5"/>
  <c r="B43" i="4"/>
  <c r="H43" i="4"/>
  <c r="K136" i="5"/>
  <c r="AG136" i="5"/>
  <c r="AF136" i="5"/>
  <c r="C43" i="4"/>
  <c r="C136" i="5"/>
  <c r="D43" i="4"/>
  <c r="E136" i="5"/>
  <c r="I39" i="2"/>
  <c r="I43" i="4"/>
  <c r="L136" i="5"/>
  <c r="J39" i="2"/>
  <c r="J43" i="4"/>
  <c r="N136" i="5"/>
  <c r="L43" i="4"/>
  <c r="Q136" i="5"/>
  <c r="M43" i="4"/>
  <c r="R136" i="5"/>
  <c r="T136" i="5"/>
  <c r="U136" i="5"/>
  <c r="P43" i="4"/>
  <c r="W136" i="5"/>
  <c r="Q43" i="4"/>
  <c r="X136" i="5"/>
  <c r="AA136" i="5"/>
  <c r="AI43" i="4"/>
  <c r="T43" i="4" a="1"/>
  <c r="T43" i="4"/>
  <c r="AC136" i="5"/>
  <c r="U43" i="4" a="1"/>
  <c r="U43" i="4"/>
  <c r="AD136" i="5"/>
  <c r="X43" i="4"/>
  <c r="AI136" i="5"/>
  <c r="Y43" i="4"/>
  <c r="AJ136" i="5"/>
  <c r="Z43" i="4"/>
  <c r="AL136" i="5"/>
  <c r="Z136" i="5"/>
  <c r="F136" i="5"/>
  <c r="H136" i="5"/>
  <c r="I136" i="5"/>
  <c r="AN136" i="5"/>
  <c r="B5" i="4"/>
  <c r="S5" i="4"/>
  <c r="AA137" i="5"/>
  <c r="P5" i="4"/>
  <c r="W137" i="5"/>
  <c r="AG137" i="5"/>
  <c r="AF137" i="5"/>
  <c r="C5" i="4"/>
  <c r="C137" i="5"/>
  <c r="D5" i="4"/>
  <c r="E137" i="5"/>
  <c r="K137" i="5"/>
  <c r="L5" i="4"/>
  <c r="Q137" i="5"/>
  <c r="U137" i="5"/>
  <c r="Q5" i="4"/>
  <c r="X137" i="5"/>
  <c r="R5" i="4"/>
  <c r="Z137" i="5"/>
  <c r="AI5" i="4"/>
  <c r="T5" i="4" a="1"/>
  <c r="T5" i="4"/>
  <c r="AC137" i="5"/>
  <c r="U5" i="4" a="1"/>
  <c r="U5" i="4"/>
  <c r="AD137" i="5"/>
  <c r="X5" i="4"/>
  <c r="AI137" i="5"/>
  <c r="Y5" i="4"/>
  <c r="AJ137" i="5"/>
  <c r="Z5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212" i="4"/>
  <c r="C31" i="2"/>
  <c r="C212" i="4"/>
  <c r="C138" i="5"/>
  <c r="D35" i="2"/>
  <c r="D31" i="2"/>
  <c r="D212" i="4"/>
  <c r="E138" i="5"/>
  <c r="H35" i="2"/>
  <c r="H31" i="2"/>
  <c r="H212" i="4"/>
  <c r="K138" i="5"/>
  <c r="L35" i="2"/>
  <c r="L31" i="2"/>
  <c r="L212" i="4"/>
  <c r="Q138" i="5"/>
  <c r="M35" i="2"/>
  <c r="M31" i="2"/>
  <c r="M212" i="4"/>
  <c r="R138" i="5"/>
  <c r="T138" i="5"/>
  <c r="O35" i="2"/>
  <c r="O31" i="2"/>
  <c r="O212" i="4"/>
  <c r="U138" i="5"/>
  <c r="P35" i="2"/>
  <c r="P31" i="2"/>
  <c r="P212" i="4"/>
  <c r="W138" i="5"/>
  <c r="Q35" i="2"/>
  <c r="Q31" i="2"/>
  <c r="Q212" i="4"/>
  <c r="X138" i="5"/>
  <c r="S35" i="2"/>
  <c r="S31" i="2"/>
  <c r="S212" i="4"/>
  <c r="AA138" i="5"/>
  <c r="AI212" i="4"/>
  <c r="T212" i="4" a="1"/>
  <c r="T212" i="4"/>
  <c r="AC138" i="5"/>
  <c r="U212" i="4" a="1"/>
  <c r="U212" i="4"/>
  <c r="AD138" i="5"/>
  <c r="X35" i="2"/>
  <c r="X31" i="2"/>
  <c r="X212" i="4"/>
  <c r="AI138" i="5"/>
  <c r="Y35" i="2"/>
  <c r="Y31" i="2"/>
  <c r="Y212" i="4"/>
  <c r="AJ138" i="5"/>
  <c r="Z35" i="2"/>
  <c r="Z31" i="2"/>
  <c r="Z212" i="4"/>
  <c r="AL138" i="5"/>
  <c r="L138" i="5"/>
  <c r="N138" i="5"/>
  <c r="O138" i="5"/>
  <c r="F138" i="5"/>
  <c r="H138" i="5"/>
  <c r="I138" i="5"/>
  <c r="Z138" i="5"/>
  <c r="AN138" i="5"/>
  <c r="AG139" i="5"/>
  <c r="AF139" i="5"/>
  <c r="B213" i="4"/>
  <c r="C213" i="4"/>
  <c r="C139" i="5"/>
  <c r="D213" i="4"/>
  <c r="E139" i="5"/>
  <c r="E35" i="2"/>
  <c r="E213" i="4"/>
  <c r="F139" i="5"/>
  <c r="F35" i="2"/>
  <c r="F213" i="4"/>
  <c r="H139" i="5"/>
  <c r="I139" i="5"/>
  <c r="K139" i="5"/>
  <c r="L213" i="4"/>
  <c r="Q139" i="5"/>
  <c r="M213" i="4"/>
  <c r="R139" i="5"/>
  <c r="T139" i="5"/>
  <c r="U139" i="5"/>
  <c r="P213" i="4"/>
  <c r="W139" i="5"/>
  <c r="Q213" i="4"/>
  <c r="X139" i="5"/>
  <c r="S213" i="4"/>
  <c r="AA139" i="5"/>
  <c r="AI213" i="4"/>
  <c r="T213" i="4" a="1"/>
  <c r="T213" i="4"/>
  <c r="AC139" i="5"/>
  <c r="U213" i="4" a="1"/>
  <c r="U213" i="4"/>
  <c r="AD139" i="5"/>
  <c r="X213" i="4"/>
  <c r="AI139" i="5"/>
  <c r="Y213" i="4"/>
  <c r="AJ139" i="5"/>
  <c r="Z213" i="4"/>
  <c r="AL139" i="5"/>
  <c r="L139" i="5"/>
  <c r="N139" i="5"/>
  <c r="O139" i="5"/>
  <c r="Z139" i="5"/>
  <c r="AN139" i="5"/>
  <c r="AG140" i="5"/>
  <c r="AF140" i="5"/>
  <c r="B77" i="4"/>
  <c r="C77" i="4"/>
  <c r="C140" i="5"/>
  <c r="D77" i="4"/>
  <c r="E140" i="5"/>
  <c r="E77" i="4"/>
  <c r="F140" i="5"/>
  <c r="F77" i="4"/>
  <c r="H140" i="5"/>
  <c r="I140" i="5"/>
  <c r="H77" i="4"/>
  <c r="K140" i="5"/>
  <c r="L77" i="4"/>
  <c r="Q140" i="5"/>
  <c r="M77" i="4"/>
  <c r="R140" i="5"/>
  <c r="T140" i="5"/>
  <c r="U140" i="5"/>
  <c r="P77" i="4"/>
  <c r="W140" i="5"/>
  <c r="Q77" i="4"/>
  <c r="X140" i="5"/>
  <c r="S77" i="4"/>
  <c r="AA140" i="5"/>
  <c r="AI77" i="4"/>
  <c r="T77" i="4" a="1"/>
  <c r="T77" i="4"/>
  <c r="AC140" i="5"/>
  <c r="U77" i="4" a="1"/>
  <c r="U77" i="4"/>
  <c r="AD140" i="5"/>
  <c r="X77" i="4"/>
  <c r="AI140" i="5"/>
  <c r="Y77" i="4"/>
  <c r="AJ140" i="5"/>
  <c r="Z77" i="4"/>
  <c r="AL140" i="5"/>
  <c r="L140" i="5"/>
  <c r="N140" i="5"/>
  <c r="O140" i="5"/>
  <c r="Z140" i="5"/>
  <c r="AN140" i="5"/>
  <c r="AG141" i="5"/>
  <c r="AF141" i="5"/>
  <c r="C223" i="4"/>
  <c r="C141" i="5"/>
  <c r="D223" i="4"/>
  <c r="E141" i="5"/>
  <c r="E223" i="4"/>
  <c r="F141" i="5"/>
  <c r="F223" i="4"/>
  <c r="H141" i="5"/>
  <c r="I141" i="5"/>
  <c r="H223" i="4"/>
  <c r="K141" i="5"/>
  <c r="L223" i="4"/>
  <c r="Q141" i="5"/>
  <c r="M223" i="4"/>
  <c r="R141" i="5"/>
  <c r="T141" i="5"/>
  <c r="O223" i="4"/>
  <c r="U141" i="5"/>
  <c r="P223" i="4"/>
  <c r="W141" i="5"/>
  <c r="Q223" i="4"/>
  <c r="X141" i="5"/>
  <c r="S223" i="4"/>
  <c r="AA141" i="5"/>
  <c r="AI223" i="4"/>
  <c r="T223" i="4" a="1"/>
  <c r="T223" i="4"/>
  <c r="AC141" i="5"/>
  <c r="U223" i="4" a="1"/>
  <c r="U223" i="4"/>
  <c r="AD141" i="5"/>
  <c r="X223" i="4"/>
  <c r="AI141" i="5"/>
  <c r="Y223" i="4"/>
  <c r="AJ141" i="5"/>
  <c r="Z223" i="4"/>
  <c r="AL141" i="5"/>
  <c r="L141" i="5"/>
  <c r="N141" i="5"/>
  <c r="O141" i="5"/>
  <c r="Z141" i="5"/>
  <c r="AN141" i="5"/>
  <c r="O142" i="5"/>
  <c r="K142" i="5"/>
  <c r="AG142" i="5"/>
  <c r="AF142" i="5"/>
  <c r="B204" i="4"/>
  <c r="C204" i="4"/>
  <c r="C142" i="5"/>
  <c r="D204" i="4"/>
  <c r="E142" i="5"/>
  <c r="I204" i="4"/>
  <c r="L142" i="5"/>
  <c r="J204" i="4"/>
  <c r="N142" i="5"/>
  <c r="L204" i="4"/>
  <c r="Q142" i="5"/>
  <c r="M204" i="4"/>
  <c r="R142" i="5"/>
  <c r="T142" i="5"/>
  <c r="U142" i="5"/>
  <c r="P204" i="4"/>
  <c r="W142" i="5"/>
  <c r="Q204" i="4"/>
  <c r="X142" i="5"/>
  <c r="AA142" i="5"/>
  <c r="AI204" i="4"/>
  <c r="T204" i="4" a="1"/>
  <c r="T204" i="4"/>
  <c r="AC142" i="5"/>
  <c r="U204" i="4" a="1"/>
  <c r="U204" i="4"/>
  <c r="AD142" i="5"/>
  <c r="X204" i="4"/>
  <c r="AI142" i="5"/>
  <c r="Y204" i="4"/>
  <c r="AJ142" i="5"/>
  <c r="Z204" i="4"/>
  <c r="AL142" i="5"/>
  <c r="F142" i="5"/>
  <c r="H142" i="5"/>
  <c r="I142" i="5"/>
  <c r="Z142" i="5"/>
  <c r="AN142" i="5"/>
  <c r="AG143" i="5"/>
  <c r="AF143" i="5"/>
  <c r="B158" i="4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I158" i="4"/>
  <c r="T158" i="4" a="1"/>
  <c r="T158" i="4"/>
  <c r="AC143" i="5"/>
  <c r="U158" i="4" a="1"/>
  <c r="U158" i="4"/>
  <c r="AD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Z143" i="5"/>
  <c r="AN143" i="5"/>
  <c r="O144" i="5"/>
  <c r="H224" i="4"/>
  <c r="K144" i="5"/>
  <c r="AG144" i="5"/>
  <c r="AF144" i="5"/>
  <c r="C224" i="4"/>
  <c r="C144" i="5"/>
  <c r="D224" i="4"/>
  <c r="E144" i="5"/>
  <c r="E224" i="4"/>
  <c r="F144" i="5"/>
  <c r="F224" i="4"/>
  <c r="H144" i="5"/>
  <c r="I144" i="5"/>
  <c r="I30" i="2"/>
  <c r="I224" i="4"/>
  <c r="L144" i="5"/>
  <c r="J30" i="2"/>
  <c r="J224" i="4"/>
  <c r="N144" i="5"/>
  <c r="L224" i="4"/>
  <c r="Q144" i="5"/>
  <c r="M224" i="4"/>
  <c r="R144" i="5"/>
  <c r="T144" i="5"/>
  <c r="O224" i="4"/>
  <c r="U144" i="5"/>
  <c r="P224" i="4"/>
  <c r="W144" i="5"/>
  <c r="Q224" i="4"/>
  <c r="X144" i="5"/>
  <c r="AA144" i="5"/>
  <c r="AI224" i="4"/>
  <c r="T224" i="4" a="1"/>
  <c r="T224" i="4"/>
  <c r="AC144" i="5"/>
  <c r="U224" i="4" a="1"/>
  <c r="U224" i="4"/>
  <c r="AD144" i="5"/>
  <c r="X224" i="4"/>
  <c r="AI144" i="5"/>
  <c r="Y224" i="4"/>
  <c r="AJ144" i="5"/>
  <c r="Z224" i="4"/>
  <c r="AL144" i="5"/>
  <c r="Z144" i="5"/>
  <c r="AN144" i="5"/>
  <c r="AG145" i="5"/>
  <c r="AF145" i="5"/>
  <c r="B252" i="4"/>
  <c r="C252" i="4"/>
  <c r="C145" i="5"/>
  <c r="D252" i="4"/>
  <c r="E145" i="5"/>
  <c r="E252" i="4"/>
  <c r="F145" i="5"/>
  <c r="F252" i="4"/>
  <c r="H145" i="5"/>
  <c r="I145" i="5"/>
  <c r="H252" i="4"/>
  <c r="K145" i="5"/>
  <c r="L252" i="4"/>
  <c r="Q145" i="5"/>
  <c r="M252" i="4"/>
  <c r="R145" i="5"/>
  <c r="T145" i="5"/>
  <c r="O252" i="4"/>
  <c r="U145" i="5"/>
  <c r="P252" i="4"/>
  <c r="W145" i="5"/>
  <c r="Q252" i="4"/>
  <c r="X145" i="5"/>
  <c r="S252" i="4"/>
  <c r="AA145" i="5"/>
  <c r="AI252" i="4"/>
  <c r="T252" i="4" a="1"/>
  <c r="T252" i="4"/>
  <c r="AC145" i="5"/>
  <c r="U252" i="4" a="1"/>
  <c r="U252" i="4"/>
  <c r="AD145" i="5"/>
  <c r="X252" i="4"/>
  <c r="AI145" i="5"/>
  <c r="Y252" i="4"/>
  <c r="AJ145" i="5"/>
  <c r="Z252" i="4"/>
  <c r="AL145" i="5"/>
  <c r="L145" i="5"/>
  <c r="N145" i="5"/>
  <c r="O145" i="5"/>
  <c r="Z145" i="5"/>
  <c r="AN145" i="5"/>
  <c r="AG146" i="5"/>
  <c r="AF146" i="5"/>
  <c r="B10" i="4"/>
  <c r="C10" i="4"/>
  <c r="C146" i="5"/>
  <c r="D10" i="4"/>
  <c r="E146" i="5"/>
  <c r="E10" i="4"/>
  <c r="F146" i="5"/>
  <c r="F10" i="4"/>
  <c r="H146" i="5"/>
  <c r="I146" i="5"/>
  <c r="H10" i="4"/>
  <c r="K146" i="5"/>
  <c r="L10" i="4"/>
  <c r="Q146" i="5"/>
  <c r="M10" i="4"/>
  <c r="R146" i="5"/>
  <c r="T146" i="5"/>
  <c r="O10" i="4"/>
  <c r="U146" i="5"/>
  <c r="P10" i="4"/>
  <c r="W146" i="5"/>
  <c r="Q10" i="4"/>
  <c r="X146" i="5"/>
  <c r="S10" i="4"/>
  <c r="AA146" i="5"/>
  <c r="AI10" i="4"/>
  <c r="T10" i="4" a="1"/>
  <c r="T10" i="4"/>
  <c r="AC146" i="5"/>
  <c r="U10" i="4" a="1"/>
  <c r="U10" i="4"/>
  <c r="AD146" i="5"/>
  <c r="X10" i="4"/>
  <c r="AI146" i="5"/>
  <c r="Y10" i="4"/>
  <c r="AJ146" i="5"/>
  <c r="Z10" i="4"/>
  <c r="AL146" i="5"/>
  <c r="L146" i="5"/>
  <c r="N146" i="5"/>
  <c r="O146" i="5"/>
  <c r="Z146" i="5"/>
  <c r="AN146" i="5"/>
  <c r="O147" i="5"/>
  <c r="K147" i="5"/>
  <c r="AG147" i="5"/>
  <c r="AF147" i="5"/>
  <c r="B21" i="4"/>
  <c r="C21" i="4"/>
  <c r="C147" i="5"/>
  <c r="D21" i="4"/>
  <c r="E147" i="5"/>
  <c r="I21" i="4"/>
  <c r="L147" i="5"/>
  <c r="J21" i="4"/>
  <c r="N147" i="5"/>
  <c r="L21" i="4"/>
  <c r="Q147" i="5"/>
  <c r="M21" i="4"/>
  <c r="R147" i="5"/>
  <c r="T147" i="5"/>
  <c r="U147" i="5"/>
  <c r="P21" i="4"/>
  <c r="W147" i="5"/>
  <c r="Q21" i="4"/>
  <c r="X147" i="5"/>
  <c r="AA147" i="5"/>
  <c r="AI21" i="4"/>
  <c r="T21" i="4" a="1"/>
  <c r="T21" i="4"/>
  <c r="AC147" i="5"/>
  <c r="U21" i="4" a="1"/>
  <c r="U21" i="4"/>
  <c r="AD147" i="5"/>
  <c r="X21" i="4"/>
  <c r="AI147" i="5"/>
  <c r="Y21" i="4"/>
  <c r="AJ147" i="5"/>
  <c r="Z21" i="4"/>
  <c r="AL147" i="5"/>
  <c r="F147" i="5"/>
  <c r="H147" i="5"/>
  <c r="I147" i="5"/>
  <c r="Z147" i="5"/>
  <c r="AN147" i="5"/>
  <c r="O148" i="5"/>
  <c r="K148" i="5"/>
  <c r="AG148" i="5"/>
  <c r="AF148" i="5"/>
  <c r="B253" i="4"/>
  <c r="C253" i="4"/>
  <c r="C148" i="5"/>
  <c r="D253" i="4"/>
  <c r="E148" i="5"/>
  <c r="E253" i="4"/>
  <c r="F148" i="5"/>
  <c r="F253" i="4"/>
  <c r="H148" i="5"/>
  <c r="I148" i="5"/>
  <c r="I253" i="4"/>
  <c r="L148" i="5"/>
  <c r="J253" i="4"/>
  <c r="N148" i="5"/>
  <c r="L253" i="4"/>
  <c r="Q148" i="5"/>
  <c r="M253" i="4"/>
  <c r="R148" i="5"/>
  <c r="T148" i="5"/>
  <c r="U148" i="5"/>
  <c r="P253" i="4"/>
  <c r="W148" i="5"/>
  <c r="Q253" i="4"/>
  <c r="X148" i="5"/>
  <c r="S253" i="4"/>
  <c r="AA148" i="5"/>
  <c r="AI253" i="4"/>
  <c r="T253" i="4" a="1"/>
  <c r="T253" i="4"/>
  <c r="AC148" i="5"/>
  <c r="U253" i="4" a="1"/>
  <c r="U253" i="4"/>
  <c r="AD148" i="5"/>
  <c r="X253" i="4"/>
  <c r="AI148" i="5"/>
  <c r="Y253" i="4"/>
  <c r="AJ148" i="5"/>
  <c r="Z253" i="4"/>
  <c r="AL148" i="5"/>
  <c r="Z148" i="5"/>
  <c r="AN148" i="5"/>
  <c r="B6" i="4"/>
  <c r="S6" i="4"/>
  <c r="AA149" i="5"/>
  <c r="P6" i="4"/>
  <c r="W149" i="5"/>
  <c r="AG149" i="5"/>
  <c r="AF149" i="5"/>
  <c r="C6" i="4"/>
  <c r="C149" i="5"/>
  <c r="D6" i="4"/>
  <c r="E149" i="5"/>
  <c r="K149" i="5"/>
  <c r="L6" i="4"/>
  <c r="Q149" i="5"/>
  <c r="U149" i="5"/>
  <c r="Q6" i="4"/>
  <c r="X149" i="5"/>
  <c r="R6" i="4"/>
  <c r="Z149" i="5"/>
  <c r="AI6" i="4"/>
  <c r="T6" i="4" a="1"/>
  <c r="T6" i="4"/>
  <c r="AC149" i="5"/>
  <c r="U6" i="4" a="1"/>
  <c r="U6" i="4"/>
  <c r="AD149" i="5"/>
  <c r="X6" i="4"/>
  <c r="AI149" i="5"/>
  <c r="Y6" i="4"/>
  <c r="AJ149" i="5"/>
  <c r="Z6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78" i="4"/>
  <c r="C78" i="4"/>
  <c r="C150" i="5"/>
  <c r="D78" i="4"/>
  <c r="E150" i="5"/>
  <c r="E78" i="4"/>
  <c r="F150" i="5"/>
  <c r="F78" i="4"/>
  <c r="H150" i="5"/>
  <c r="I150" i="5"/>
  <c r="H78" i="4"/>
  <c r="K150" i="5"/>
  <c r="L78" i="4"/>
  <c r="Q150" i="5"/>
  <c r="M78" i="4"/>
  <c r="R150" i="5"/>
  <c r="T150" i="5"/>
  <c r="O78" i="4"/>
  <c r="U150" i="5"/>
  <c r="P78" i="4"/>
  <c r="W150" i="5"/>
  <c r="Q78" i="4"/>
  <c r="X150" i="5"/>
  <c r="AA150" i="5"/>
  <c r="AI78" i="4"/>
  <c r="T78" i="4" a="1"/>
  <c r="T78" i="4"/>
  <c r="AC150" i="5"/>
  <c r="U78" i="4" a="1"/>
  <c r="U78" i="4"/>
  <c r="AD150" i="5"/>
  <c r="X78" i="4"/>
  <c r="AI150" i="5"/>
  <c r="Y78" i="4"/>
  <c r="AJ150" i="5"/>
  <c r="Z78" i="4"/>
  <c r="AL150" i="5"/>
  <c r="L150" i="5"/>
  <c r="N150" i="5"/>
  <c r="O150" i="5"/>
  <c r="Z150" i="5"/>
  <c r="AN150" i="5"/>
  <c r="O151" i="5"/>
  <c r="B44" i="4"/>
  <c r="H44" i="4"/>
  <c r="K151" i="5"/>
  <c r="AG151" i="5"/>
  <c r="AF151" i="5"/>
  <c r="C44" i="4"/>
  <c r="C151" i="5"/>
  <c r="D44" i="4"/>
  <c r="E151" i="5"/>
  <c r="I40" i="2"/>
  <c r="I44" i="4"/>
  <c r="L151" i="5"/>
  <c r="J40" i="2"/>
  <c r="J44" i="4"/>
  <c r="N151" i="5"/>
  <c r="L44" i="4"/>
  <c r="Q151" i="5"/>
  <c r="M44" i="4"/>
  <c r="R151" i="5"/>
  <c r="T151" i="5"/>
  <c r="U151" i="5"/>
  <c r="P44" i="4"/>
  <c r="W151" i="5"/>
  <c r="Q44" i="4"/>
  <c r="X151" i="5"/>
  <c r="S44" i="4"/>
  <c r="AA151" i="5"/>
  <c r="AI44" i="4"/>
  <c r="T44" i="4" a="1"/>
  <c r="T44" i="4"/>
  <c r="AC151" i="5"/>
  <c r="U44" i="4" a="1"/>
  <c r="U44" i="4"/>
  <c r="AD151" i="5"/>
  <c r="X44" i="4"/>
  <c r="AI151" i="5"/>
  <c r="Y44" i="4"/>
  <c r="AJ151" i="5"/>
  <c r="Z44" i="4"/>
  <c r="AL151" i="5"/>
  <c r="F151" i="5"/>
  <c r="H151" i="5"/>
  <c r="I151" i="5"/>
  <c r="Z151" i="5"/>
  <c r="AN151" i="5"/>
  <c r="S34" i="2"/>
  <c r="B214" i="4"/>
  <c r="S214" i="4"/>
  <c r="AA152" i="5"/>
  <c r="P34" i="2"/>
  <c r="P214" i="4"/>
  <c r="W152" i="5"/>
  <c r="AG152" i="5"/>
  <c r="AF152" i="5"/>
  <c r="C34" i="2"/>
  <c r="C214" i="4"/>
  <c r="C152" i="5"/>
  <c r="D34" i="2"/>
  <c r="D214" i="4"/>
  <c r="E152" i="5"/>
  <c r="E34" i="2"/>
  <c r="E214" i="4"/>
  <c r="F152" i="5"/>
  <c r="F34" i="2"/>
  <c r="F214" i="4"/>
  <c r="H152" i="5"/>
  <c r="I152" i="5"/>
  <c r="K152" i="5"/>
  <c r="L34" i="2"/>
  <c r="L214" i="4"/>
  <c r="Q152" i="5"/>
  <c r="M34" i="2"/>
  <c r="M214" i="4"/>
  <c r="R152" i="5"/>
  <c r="T152" i="5"/>
  <c r="O34" i="2"/>
  <c r="O214" i="4"/>
  <c r="U152" i="5"/>
  <c r="Q34" i="2"/>
  <c r="Q214" i="4"/>
  <c r="X152" i="5"/>
  <c r="R34" i="2"/>
  <c r="R35" i="2"/>
  <c r="R214" i="4"/>
  <c r="Z152" i="5"/>
  <c r="AI214" i="4"/>
  <c r="T214" i="4" a="1"/>
  <c r="T214" i="4"/>
  <c r="AC152" i="5"/>
  <c r="U214" i="4" a="1"/>
  <c r="U214" i="4"/>
  <c r="AD152" i="5"/>
  <c r="X34" i="2"/>
  <c r="X214" i="4"/>
  <c r="AI152" i="5"/>
  <c r="Y34" i="2"/>
  <c r="Y214" i="4"/>
  <c r="AJ152" i="5"/>
  <c r="Z34" i="2"/>
  <c r="Z214" i="4"/>
  <c r="AL152" i="5"/>
  <c r="L152" i="5"/>
  <c r="N152" i="5"/>
  <c r="O152" i="5"/>
  <c r="AN152" i="5"/>
  <c r="O153" i="5"/>
  <c r="B11" i="4"/>
  <c r="H11" i="4"/>
  <c r="K153" i="5"/>
  <c r="AG153" i="5"/>
  <c r="AF153" i="5"/>
  <c r="C11" i="4"/>
  <c r="C153" i="5"/>
  <c r="D11" i="4"/>
  <c r="E153" i="5"/>
  <c r="I11" i="4"/>
  <c r="L153" i="5"/>
  <c r="J11" i="4"/>
  <c r="N153" i="5"/>
  <c r="L11" i="4"/>
  <c r="Q153" i="5"/>
  <c r="M11" i="4"/>
  <c r="R153" i="5"/>
  <c r="T153" i="5"/>
  <c r="U153" i="5"/>
  <c r="P11" i="4"/>
  <c r="W153" i="5"/>
  <c r="Q11" i="4"/>
  <c r="X153" i="5"/>
  <c r="S11" i="4"/>
  <c r="AA153" i="5"/>
  <c r="AI11" i="4"/>
  <c r="T11" i="4" a="1"/>
  <c r="T11" i="4"/>
  <c r="AC153" i="5"/>
  <c r="U11" i="4" a="1"/>
  <c r="U11" i="4"/>
  <c r="AD153" i="5"/>
  <c r="X11" i="4"/>
  <c r="AI153" i="5"/>
  <c r="Y11" i="4"/>
  <c r="AJ153" i="5"/>
  <c r="Z11" i="4"/>
  <c r="AL153" i="5"/>
  <c r="F153" i="5"/>
  <c r="H153" i="5"/>
  <c r="I153" i="5"/>
  <c r="Z153" i="5"/>
  <c r="AN153" i="5"/>
  <c r="AG154" i="5"/>
  <c r="AF154" i="5"/>
  <c r="B79" i="4"/>
  <c r="C79" i="4"/>
  <c r="C154" i="5"/>
  <c r="D79" i="4"/>
  <c r="E154" i="5"/>
  <c r="H79" i="4"/>
  <c r="K154" i="5"/>
  <c r="L79" i="4"/>
  <c r="Q154" i="5"/>
  <c r="M79" i="4"/>
  <c r="R154" i="5"/>
  <c r="T154" i="5"/>
  <c r="O79" i="4"/>
  <c r="U154" i="5"/>
  <c r="P79" i="4"/>
  <c r="W154" i="5"/>
  <c r="Q79" i="4"/>
  <c r="X154" i="5"/>
  <c r="AA154" i="5"/>
  <c r="AI79" i="4"/>
  <c r="T79" i="4" a="1"/>
  <c r="T79" i="4"/>
  <c r="AC154" i="5"/>
  <c r="U79" i="4" a="1"/>
  <c r="U79" i="4"/>
  <c r="AD154" i="5"/>
  <c r="X79" i="4"/>
  <c r="AI154" i="5"/>
  <c r="Y79" i="4"/>
  <c r="AJ154" i="5"/>
  <c r="Z79" i="4"/>
  <c r="AL154" i="5"/>
  <c r="F154" i="5"/>
  <c r="H154" i="5"/>
  <c r="I154" i="5"/>
  <c r="L154" i="5"/>
  <c r="N154" i="5"/>
  <c r="O154" i="5"/>
  <c r="Z154" i="5"/>
  <c r="AN154" i="5"/>
  <c r="AG155" i="5"/>
  <c r="AF155" i="5"/>
  <c r="B254" i="4"/>
  <c r="C254" i="4"/>
  <c r="C155" i="5"/>
  <c r="D254" i="4"/>
  <c r="E155" i="5"/>
  <c r="E254" i="4"/>
  <c r="F155" i="5"/>
  <c r="F254" i="4"/>
  <c r="H155" i="5"/>
  <c r="I155" i="5"/>
  <c r="H254" i="4"/>
  <c r="K155" i="5"/>
  <c r="L254" i="4"/>
  <c r="Q155" i="5"/>
  <c r="M254" i="4"/>
  <c r="R155" i="5"/>
  <c r="T155" i="5"/>
  <c r="O254" i="4"/>
  <c r="U155" i="5"/>
  <c r="P254" i="4"/>
  <c r="W155" i="5"/>
  <c r="Q254" i="4"/>
  <c r="X155" i="5"/>
  <c r="S254" i="4"/>
  <c r="AA155" i="5"/>
  <c r="AI254" i="4"/>
  <c r="T254" i="4" a="1"/>
  <c r="T254" i="4"/>
  <c r="AC155" i="5"/>
  <c r="U254" i="4" a="1"/>
  <c r="U254" i="4"/>
  <c r="AD155" i="5"/>
  <c r="X254" i="4"/>
  <c r="AI155" i="5"/>
  <c r="Y254" i="4"/>
  <c r="AJ155" i="5"/>
  <c r="Z254" i="4"/>
  <c r="AL155" i="5"/>
  <c r="L155" i="5"/>
  <c r="N155" i="5"/>
  <c r="O155" i="5"/>
  <c r="Z155" i="5"/>
  <c r="AN155" i="5"/>
  <c r="AA156" i="5"/>
  <c r="B22" i="4"/>
  <c r="P22" i="4"/>
  <c r="W156" i="5"/>
  <c r="O156" i="5"/>
  <c r="H22" i="4"/>
  <c r="K156" i="5"/>
  <c r="AG156" i="5"/>
  <c r="AF156" i="5"/>
  <c r="C22" i="4"/>
  <c r="C156" i="5"/>
  <c r="D22" i="4"/>
  <c r="E156" i="5"/>
  <c r="I22" i="4"/>
  <c r="L156" i="5"/>
  <c r="J22" i="4"/>
  <c r="N156" i="5"/>
  <c r="L22" i="4"/>
  <c r="Q156" i="5"/>
  <c r="M22" i="4"/>
  <c r="R156" i="5"/>
  <c r="T156" i="5"/>
  <c r="O22" i="4"/>
  <c r="U156" i="5"/>
  <c r="Q22" i="4"/>
  <c r="X156" i="5"/>
  <c r="R40" i="2"/>
  <c r="R22" i="4"/>
  <c r="Z156" i="5"/>
  <c r="AI22" i="4"/>
  <c r="T22" i="4" a="1"/>
  <c r="T22" i="4"/>
  <c r="AC156" i="5"/>
  <c r="U22" i="4" a="1"/>
  <c r="U22" i="4"/>
  <c r="AD156" i="5"/>
  <c r="X22" i="4"/>
  <c r="AI156" i="5"/>
  <c r="Y22" i="4"/>
  <c r="AJ156" i="5"/>
  <c r="Z22" i="4"/>
  <c r="AL156" i="5"/>
  <c r="F156" i="5"/>
  <c r="H156" i="5"/>
  <c r="I156" i="5"/>
  <c r="AN156" i="5"/>
  <c r="AG157" i="5"/>
  <c r="AF157" i="5"/>
  <c r="B193" i="4"/>
  <c r="C193" i="4"/>
  <c r="C157" i="5"/>
  <c r="D193" i="4"/>
  <c r="E157" i="5"/>
  <c r="H193" i="4"/>
  <c r="K157" i="5"/>
  <c r="L193" i="4"/>
  <c r="Q157" i="5"/>
  <c r="M193" i="4"/>
  <c r="R157" i="5"/>
  <c r="T157" i="5"/>
  <c r="U157" i="5"/>
  <c r="P193" i="4"/>
  <c r="W157" i="5"/>
  <c r="Q193" i="4"/>
  <c r="X157" i="5"/>
  <c r="S193" i="4"/>
  <c r="AA157" i="5"/>
  <c r="AI193" i="4"/>
  <c r="T193" i="4" a="1"/>
  <c r="T193" i="4"/>
  <c r="AC157" i="5"/>
  <c r="U193" i="4" a="1"/>
  <c r="U193" i="4"/>
  <c r="AD157" i="5"/>
  <c r="X193" i="4"/>
  <c r="AI157" i="5"/>
  <c r="Y193" i="4"/>
  <c r="AJ157" i="5"/>
  <c r="Z193" i="4"/>
  <c r="AL157" i="5"/>
  <c r="F157" i="5"/>
  <c r="H157" i="5"/>
  <c r="I157" i="5"/>
  <c r="L157" i="5"/>
  <c r="N157" i="5"/>
  <c r="O157" i="5"/>
  <c r="Z157" i="5"/>
  <c r="AN157" i="5"/>
  <c r="AG158" i="5"/>
  <c r="AF158" i="5"/>
  <c r="B194" i="4"/>
  <c r="C194" i="4"/>
  <c r="C158" i="5"/>
  <c r="D194" i="4"/>
  <c r="E158" i="5"/>
  <c r="E194" i="4"/>
  <c r="F158" i="5"/>
  <c r="F194" i="4"/>
  <c r="H158" i="5"/>
  <c r="I158" i="5"/>
  <c r="H194" i="4"/>
  <c r="K158" i="5"/>
  <c r="L194" i="4"/>
  <c r="Q158" i="5"/>
  <c r="M194" i="4"/>
  <c r="R158" i="5"/>
  <c r="T158" i="5"/>
  <c r="O194" i="4"/>
  <c r="U158" i="5"/>
  <c r="P194" i="4"/>
  <c r="W158" i="5"/>
  <c r="Q194" i="4"/>
  <c r="X158" i="5"/>
  <c r="S194" i="4"/>
  <c r="AA158" i="5"/>
  <c r="AI194" i="4"/>
  <c r="T194" i="4" a="1"/>
  <c r="T194" i="4"/>
  <c r="AC158" i="5"/>
  <c r="U194" i="4" a="1"/>
  <c r="U194" i="4"/>
  <c r="AD158" i="5"/>
  <c r="X194" i="4"/>
  <c r="AI158" i="5"/>
  <c r="Y194" i="4"/>
  <c r="AJ158" i="5"/>
  <c r="Z194" i="4"/>
  <c r="AL158" i="5"/>
  <c r="L158" i="5"/>
  <c r="N158" i="5"/>
  <c r="O158" i="5"/>
  <c r="Z158" i="5"/>
  <c r="AN158" i="5"/>
  <c r="AG159" i="5"/>
  <c r="AF159" i="5"/>
  <c r="B279" i="4"/>
  <c r="C279" i="4"/>
  <c r="C159" i="5"/>
  <c r="D279" i="4"/>
  <c r="E159" i="5"/>
  <c r="E279" i="4"/>
  <c r="F159" i="5"/>
  <c r="F279" i="4"/>
  <c r="H159" i="5"/>
  <c r="I159" i="5"/>
  <c r="H279" i="4"/>
  <c r="K159" i="5"/>
  <c r="L279" i="4"/>
  <c r="Q159" i="5"/>
  <c r="M279" i="4"/>
  <c r="R159" i="5"/>
  <c r="T159" i="5"/>
  <c r="O279" i="4"/>
  <c r="U159" i="5"/>
  <c r="P279" i="4"/>
  <c r="W159" i="5"/>
  <c r="Q279" i="4"/>
  <c r="X159" i="5"/>
  <c r="S279" i="4"/>
  <c r="AA159" i="5"/>
  <c r="AI279" i="4"/>
  <c r="T279" i="4" a="1"/>
  <c r="T279" i="4"/>
  <c r="AC159" i="5"/>
  <c r="U279" i="4" a="1"/>
  <c r="U279" i="4"/>
  <c r="AD159" i="5"/>
  <c r="X279" i="4"/>
  <c r="AI159" i="5"/>
  <c r="Y279" i="4"/>
  <c r="AJ159" i="5"/>
  <c r="Z279" i="4"/>
  <c r="AL159" i="5"/>
  <c r="L159" i="5"/>
  <c r="N159" i="5"/>
  <c r="O159" i="5"/>
  <c r="Z159" i="5"/>
  <c r="AN159" i="5"/>
  <c r="AG160" i="5"/>
  <c r="AF160" i="5"/>
  <c r="B280" i="4"/>
  <c r="C280" i="4"/>
  <c r="C160" i="5"/>
  <c r="D280" i="4"/>
  <c r="E160" i="5"/>
  <c r="E280" i="4"/>
  <c r="F160" i="5"/>
  <c r="F280" i="4"/>
  <c r="H160" i="5"/>
  <c r="I160" i="5"/>
  <c r="H280" i="4"/>
  <c r="K160" i="5"/>
  <c r="L280" i="4"/>
  <c r="Q160" i="5"/>
  <c r="M280" i="4"/>
  <c r="R160" i="5"/>
  <c r="T160" i="5"/>
  <c r="O280" i="4"/>
  <c r="U160" i="5"/>
  <c r="P280" i="4"/>
  <c r="W160" i="5"/>
  <c r="Q280" i="4"/>
  <c r="X160" i="5"/>
  <c r="S280" i="4"/>
  <c r="AA160" i="5"/>
  <c r="AI280" i="4"/>
  <c r="T280" i="4" a="1"/>
  <c r="T280" i="4"/>
  <c r="AC160" i="5"/>
  <c r="U280" i="4" a="1"/>
  <c r="U280" i="4"/>
  <c r="AD160" i="5"/>
  <c r="X280" i="4"/>
  <c r="AI160" i="5"/>
  <c r="Y280" i="4"/>
  <c r="AJ160" i="5"/>
  <c r="Z280" i="4"/>
  <c r="AL160" i="5"/>
  <c r="L160" i="5"/>
  <c r="N160" i="5"/>
  <c r="O160" i="5"/>
  <c r="Z160" i="5"/>
  <c r="AN160" i="5"/>
  <c r="AG161" i="5"/>
  <c r="AF161" i="5"/>
  <c r="B46" i="4"/>
  <c r="C46" i="4"/>
  <c r="C161" i="5"/>
  <c r="D46" i="4"/>
  <c r="E161" i="5"/>
  <c r="H46" i="4"/>
  <c r="K161" i="5"/>
  <c r="L46" i="4"/>
  <c r="Q161" i="5"/>
  <c r="M46" i="4"/>
  <c r="R161" i="5"/>
  <c r="N27" i="2"/>
  <c r="N46" i="4"/>
  <c r="T161" i="5"/>
  <c r="O46" i="4"/>
  <c r="U161" i="5"/>
  <c r="P46" i="4"/>
  <c r="W161" i="5"/>
  <c r="Q46" i="4"/>
  <c r="X161" i="5"/>
  <c r="AA161" i="5"/>
  <c r="AI46" i="4"/>
  <c r="T46" i="4" a="1"/>
  <c r="T46" i="4"/>
  <c r="AC161" i="5"/>
  <c r="U46" i="4" a="1"/>
  <c r="U46" i="4"/>
  <c r="AD161" i="5"/>
  <c r="X46" i="4"/>
  <c r="AI161" i="5"/>
  <c r="Y46" i="4"/>
  <c r="AJ161" i="5"/>
  <c r="Z46" i="4"/>
  <c r="AL161" i="5"/>
  <c r="F161" i="5"/>
  <c r="H161" i="5"/>
  <c r="I161" i="5"/>
  <c r="L161" i="5"/>
  <c r="N161" i="5"/>
  <c r="O161" i="5"/>
  <c r="Z161" i="5"/>
  <c r="AN161" i="5"/>
  <c r="AG162" i="5"/>
  <c r="AF162" i="5"/>
  <c r="B80" i="4"/>
  <c r="C80" i="4"/>
  <c r="C162" i="5"/>
  <c r="D80" i="4"/>
  <c r="E162" i="5"/>
  <c r="H80" i="4"/>
  <c r="K162" i="5"/>
  <c r="L80" i="4"/>
  <c r="Q162" i="5"/>
  <c r="M80" i="4"/>
  <c r="R162" i="5"/>
  <c r="T162" i="5"/>
  <c r="U162" i="5"/>
  <c r="P80" i="4"/>
  <c r="W162" i="5"/>
  <c r="Q80" i="4"/>
  <c r="X162" i="5"/>
  <c r="AA162" i="5"/>
  <c r="AI80" i="4"/>
  <c r="T80" i="4" a="1"/>
  <c r="T80" i="4"/>
  <c r="AC162" i="5"/>
  <c r="U80" i="4" a="1"/>
  <c r="U80" i="4"/>
  <c r="AD162" i="5"/>
  <c r="Y80" i="4"/>
  <c r="AJ162" i="5"/>
  <c r="Z80" i="4"/>
  <c r="AL162" i="5"/>
  <c r="F162" i="5"/>
  <c r="H162" i="5"/>
  <c r="I162" i="5"/>
  <c r="L162" i="5"/>
  <c r="N162" i="5"/>
  <c r="O162" i="5"/>
  <c r="Z162" i="5"/>
  <c r="AN162" i="5"/>
  <c r="AG163" i="5"/>
  <c r="AF163" i="5"/>
  <c r="B215" i="4"/>
  <c r="C215" i="4"/>
  <c r="C163" i="5"/>
  <c r="D215" i="4"/>
  <c r="E163" i="5"/>
  <c r="H215" i="4"/>
  <c r="K163" i="5"/>
  <c r="L215" i="4"/>
  <c r="Q163" i="5"/>
  <c r="M215" i="4"/>
  <c r="R163" i="5"/>
  <c r="T163" i="5"/>
  <c r="O215" i="4"/>
  <c r="U163" i="5"/>
  <c r="P215" i="4"/>
  <c r="W163" i="5"/>
  <c r="Q215" i="4"/>
  <c r="X163" i="5"/>
  <c r="S215" i="4"/>
  <c r="AA163" i="5"/>
  <c r="AI215" i="4"/>
  <c r="T215" i="4" a="1"/>
  <c r="T215" i="4"/>
  <c r="AC163" i="5"/>
  <c r="U215" i="4" a="1"/>
  <c r="U215" i="4"/>
  <c r="AD163" i="5"/>
  <c r="X215" i="4"/>
  <c r="AI163" i="5"/>
  <c r="Y215" i="4"/>
  <c r="AJ163" i="5"/>
  <c r="Z215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82" i="4"/>
  <c r="C82" i="4"/>
  <c r="C164" i="5"/>
  <c r="D82" i="4"/>
  <c r="E164" i="5"/>
  <c r="E82" i="4"/>
  <c r="F164" i="5"/>
  <c r="F82" i="4"/>
  <c r="H164" i="5"/>
  <c r="I164" i="5"/>
  <c r="I18" i="2"/>
  <c r="I82" i="4"/>
  <c r="L164" i="5"/>
  <c r="J18" i="2"/>
  <c r="J82" i="4"/>
  <c r="N164" i="5"/>
  <c r="L82" i="4"/>
  <c r="Q164" i="5"/>
  <c r="M82" i="4"/>
  <c r="R164" i="5"/>
  <c r="T164" i="5"/>
  <c r="O82" i="4"/>
  <c r="U164" i="5"/>
  <c r="P82" i="4"/>
  <c r="W164" i="5"/>
  <c r="Q82" i="4"/>
  <c r="X164" i="5"/>
  <c r="S82" i="4"/>
  <c r="AA164" i="5"/>
  <c r="AI82" i="4"/>
  <c r="T82" i="4" a="1"/>
  <c r="T82" i="4"/>
  <c r="AC164" i="5"/>
  <c r="U82" i="4" a="1"/>
  <c r="U82" i="4"/>
  <c r="AD164" i="5"/>
  <c r="X82" i="4"/>
  <c r="AI164" i="5"/>
  <c r="Y82" i="4"/>
  <c r="AJ164" i="5"/>
  <c r="Z82" i="4"/>
  <c r="AL164" i="5"/>
  <c r="Z164" i="5"/>
  <c r="AN164" i="5"/>
  <c r="O165" i="5"/>
  <c r="B83" i="4"/>
  <c r="H83" i="4"/>
  <c r="K165" i="5"/>
  <c r="AG165" i="5"/>
  <c r="AF165" i="5"/>
  <c r="C83" i="4"/>
  <c r="C165" i="5"/>
  <c r="D83" i="4"/>
  <c r="E165" i="5"/>
  <c r="E15" i="2"/>
  <c r="E83" i="4"/>
  <c r="F165" i="5"/>
  <c r="F15" i="2"/>
  <c r="F83" i="4"/>
  <c r="H165" i="5"/>
  <c r="I165" i="5"/>
  <c r="L165" i="5"/>
  <c r="J15" i="2"/>
  <c r="J83" i="4"/>
  <c r="N165" i="5"/>
  <c r="L83" i="4"/>
  <c r="Q165" i="5"/>
  <c r="M83" i="4"/>
  <c r="R165" i="5"/>
  <c r="T165" i="5"/>
  <c r="O83" i="4"/>
  <c r="U165" i="5"/>
  <c r="P83" i="4"/>
  <c r="W165" i="5"/>
  <c r="Q83" i="4"/>
  <c r="X165" i="5"/>
  <c r="S83" i="4"/>
  <c r="AA165" i="5"/>
  <c r="AI83" i="4"/>
  <c r="T83" i="4" a="1"/>
  <c r="T83" i="4"/>
  <c r="AC165" i="5"/>
  <c r="U83" i="4" a="1"/>
  <c r="U83" i="4"/>
  <c r="AD165" i="5"/>
  <c r="X83" i="4"/>
  <c r="AI165" i="5"/>
  <c r="Y83" i="4"/>
  <c r="AJ165" i="5"/>
  <c r="Z83" i="4"/>
  <c r="AL165" i="5"/>
  <c r="Z165" i="5"/>
  <c r="AN165" i="5"/>
  <c r="O166" i="5"/>
  <c r="B84" i="4"/>
  <c r="H84" i="4"/>
  <c r="K166" i="5"/>
  <c r="AG166" i="5"/>
  <c r="AF166" i="5"/>
  <c r="C84" i="4"/>
  <c r="C166" i="5"/>
  <c r="D84" i="4"/>
  <c r="E166" i="5"/>
  <c r="E84" i="4"/>
  <c r="F166" i="5"/>
  <c r="F84" i="4"/>
  <c r="H166" i="5"/>
  <c r="I166" i="5"/>
  <c r="I16" i="2"/>
  <c r="I84" i="4"/>
  <c r="L166" i="5"/>
  <c r="J16" i="2"/>
  <c r="J84" i="4"/>
  <c r="N166" i="5"/>
  <c r="L84" i="4"/>
  <c r="Q166" i="5"/>
  <c r="M84" i="4"/>
  <c r="R166" i="5"/>
  <c r="T166" i="5"/>
  <c r="O84" i="4"/>
  <c r="U166" i="5"/>
  <c r="P84" i="4"/>
  <c r="W166" i="5"/>
  <c r="Q84" i="4"/>
  <c r="X166" i="5"/>
  <c r="AA166" i="5"/>
  <c r="AI84" i="4"/>
  <c r="T84" i="4" a="1"/>
  <c r="T84" i="4"/>
  <c r="AC166" i="5"/>
  <c r="U84" i="4" a="1"/>
  <c r="U84" i="4"/>
  <c r="AD166" i="5"/>
  <c r="AI166" i="5"/>
  <c r="Y84" i="4"/>
  <c r="AJ166" i="5"/>
  <c r="Z84" i="4"/>
  <c r="AL166" i="5"/>
  <c r="Z166" i="5"/>
  <c r="AN166" i="5"/>
  <c r="AG167" i="5"/>
  <c r="AF167" i="5"/>
  <c r="B255" i="4"/>
  <c r="C255" i="4"/>
  <c r="C167" i="5"/>
  <c r="D255" i="4"/>
  <c r="E167" i="5"/>
  <c r="K167" i="5"/>
  <c r="L255" i="4"/>
  <c r="Q167" i="5"/>
  <c r="M255" i="4"/>
  <c r="R167" i="5"/>
  <c r="T167" i="5"/>
  <c r="U167" i="5"/>
  <c r="P255" i="4"/>
  <c r="W167" i="5"/>
  <c r="Q255" i="4"/>
  <c r="X167" i="5"/>
  <c r="S255" i="4"/>
  <c r="AA167" i="5"/>
  <c r="AI255" i="4"/>
  <c r="T255" i="4" a="1"/>
  <c r="T255" i="4"/>
  <c r="AC167" i="5"/>
  <c r="U255" i="4" a="1"/>
  <c r="U255" i="4"/>
  <c r="AD167" i="5"/>
  <c r="X255" i="4"/>
  <c r="AI167" i="5"/>
  <c r="Y255" i="4"/>
  <c r="AJ167" i="5"/>
  <c r="Z255" i="4"/>
  <c r="AL167" i="5"/>
  <c r="F167" i="5"/>
  <c r="H167" i="5"/>
  <c r="I167" i="5"/>
  <c r="L167" i="5"/>
  <c r="N167" i="5"/>
  <c r="O167" i="5"/>
  <c r="Z167" i="5"/>
  <c r="AN167" i="5"/>
  <c r="AG168" i="5"/>
  <c r="AF168" i="5"/>
  <c r="B281" i="4"/>
  <c r="C281" i="4"/>
  <c r="C168" i="5"/>
  <c r="D281" i="4"/>
  <c r="E168" i="5"/>
  <c r="K168" i="5"/>
  <c r="L281" i="4"/>
  <c r="Q168" i="5"/>
  <c r="M281" i="4"/>
  <c r="R168" i="5"/>
  <c r="T168" i="5"/>
  <c r="U168" i="5"/>
  <c r="P281" i="4"/>
  <c r="W168" i="5"/>
  <c r="Q281" i="4"/>
  <c r="X168" i="5"/>
  <c r="S281" i="4"/>
  <c r="AA168" i="5"/>
  <c r="AI281" i="4"/>
  <c r="T281" i="4" a="1"/>
  <c r="T281" i="4"/>
  <c r="AC168" i="5"/>
  <c r="U281" i="4" a="1"/>
  <c r="U281" i="4"/>
  <c r="AD168" i="5"/>
  <c r="X281" i="4"/>
  <c r="AI168" i="5"/>
  <c r="Y281" i="4"/>
  <c r="AJ168" i="5"/>
  <c r="Z281" i="4"/>
  <c r="AL168" i="5"/>
  <c r="F168" i="5"/>
  <c r="H168" i="5"/>
  <c r="I168" i="5"/>
  <c r="L168" i="5"/>
  <c r="N168" i="5"/>
  <c r="O168" i="5"/>
  <c r="Z168" i="5"/>
  <c r="AN168" i="5"/>
  <c r="AG169" i="5"/>
  <c r="AF169" i="5"/>
  <c r="B256" i="4"/>
  <c r="C256" i="4"/>
  <c r="C169" i="5"/>
  <c r="E169" i="5"/>
  <c r="K169" i="5"/>
  <c r="L256" i="4"/>
  <c r="Q169" i="5"/>
  <c r="M256" i="4"/>
  <c r="R169" i="5"/>
  <c r="T169" i="5"/>
  <c r="O256" i="4"/>
  <c r="U169" i="5"/>
  <c r="P256" i="4"/>
  <c r="W169" i="5"/>
  <c r="Q256" i="4"/>
  <c r="X169" i="5"/>
  <c r="S256" i="4"/>
  <c r="AA169" i="5"/>
  <c r="AI256" i="4"/>
  <c r="T256" i="4" a="1"/>
  <c r="T256" i="4"/>
  <c r="AC169" i="5"/>
  <c r="U256" i="4" a="1"/>
  <c r="U256" i="4"/>
  <c r="AD169" i="5"/>
  <c r="X256" i="4"/>
  <c r="AI169" i="5"/>
  <c r="Y256" i="4"/>
  <c r="AJ169" i="5"/>
  <c r="Z256" i="4"/>
  <c r="AL169" i="5"/>
  <c r="F169" i="5"/>
  <c r="H169" i="5"/>
  <c r="I169" i="5"/>
  <c r="L169" i="5"/>
  <c r="N169" i="5"/>
  <c r="O169" i="5"/>
  <c r="Z169" i="5"/>
  <c r="AN169" i="5"/>
  <c r="AG170" i="5"/>
  <c r="AF170" i="5"/>
  <c r="B87" i="4"/>
  <c r="C87" i="4"/>
  <c r="C170" i="5"/>
  <c r="D87" i="4"/>
  <c r="E170" i="5"/>
  <c r="H87" i="4"/>
  <c r="K170" i="5"/>
  <c r="L87" i="4"/>
  <c r="Q170" i="5"/>
  <c r="M87" i="4"/>
  <c r="R170" i="5"/>
  <c r="T170" i="5"/>
  <c r="O87" i="4"/>
  <c r="U170" i="5"/>
  <c r="P87" i="4"/>
  <c r="W170" i="5"/>
  <c r="Q87" i="4"/>
  <c r="X170" i="5"/>
  <c r="S87" i="4"/>
  <c r="AA170" i="5"/>
  <c r="AI87" i="4"/>
  <c r="T87" i="4" a="1"/>
  <c r="T87" i="4"/>
  <c r="AC170" i="5"/>
  <c r="U87" i="4" a="1"/>
  <c r="U87" i="4"/>
  <c r="AD170" i="5"/>
  <c r="X87" i="4"/>
  <c r="AI170" i="5"/>
  <c r="Y87" i="4"/>
  <c r="AJ170" i="5"/>
  <c r="Z87" i="4"/>
  <c r="AL170" i="5"/>
  <c r="F170" i="5"/>
  <c r="H170" i="5"/>
  <c r="I170" i="5"/>
  <c r="L170" i="5"/>
  <c r="N170" i="5"/>
  <c r="O170" i="5"/>
  <c r="Z170" i="5"/>
  <c r="AN170" i="5"/>
  <c r="AG171" i="5"/>
  <c r="AF171" i="5"/>
  <c r="B290" i="4"/>
  <c r="C290" i="4"/>
  <c r="C171" i="5"/>
  <c r="D290" i="4"/>
  <c r="E171" i="5"/>
  <c r="K171" i="5"/>
  <c r="L290" i="4"/>
  <c r="Q171" i="5"/>
  <c r="M290" i="4"/>
  <c r="R171" i="5"/>
  <c r="T171" i="5"/>
  <c r="U171" i="5"/>
  <c r="P290" i="4"/>
  <c r="W171" i="5"/>
  <c r="Q290" i="4"/>
  <c r="X171" i="5"/>
  <c r="S290" i="4"/>
  <c r="AA171" i="5"/>
  <c r="AI290" i="4"/>
  <c r="T290" i="4" a="1"/>
  <c r="T290" i="4"/>
  <c r="AC171" i="5"/>
  <c r="U290" i="4" a="1"/>
  <c r="U290" i="4"/>
  <c r="AD171" i="5"/>
  <c r="X290" i="4"/>
  <c r="AI171" i="5"/>
  <c r="Y290" i="4"/>
  <c r="AJ171" i="5"/>
  <c r="Z290" i="4"/>
  <c r="AL171" i="5"/>
  <c r="F171" i="5"/>
  <c r="H171" i="5"/>
  <c r="I171" i="5"/>
  <c r="L171" i="5"/>
  <c r="N171" i="5"/>
  <c r="O171" i="5"/>
  <c r="Z171" i="5"/>
  <c r="AN171" i="5"/>
  <c r="AG172" i="5"/>
  <c r="AF172" i="5"/>
  <c r="B291" i="4"/>
  <c r="C291" i="4"/>
  <c r="C172" i="5"/>
  <c r="D291" i="4"/>
  <c r="E172" i="5"/>
  <c r="K172" i="5"/>
  <c r="L291" i="4"/>
  <c r="Q172" i="5"/>
  <c r="M291" i="4"/>
  <c r="R172" i="5"/>
  <c r="T172" i="5"/>
  <c r="U172" i="5"/>
  <c r="P291" i="4"/>
  <c r="W172" i="5"/>
  <c r="Q291" i="4"/>
  <c r="X172" i="5"/>
  <c r="AA172" i="5"/>
  <c r="AI291" i="4"/>
  <c r="T291" i="4" a="1"/>
  <c r="T291" i="4"/>
  <c r="AC172" i="5"/>
  <c r="U291" i="4" a="1"/>
  <c r="U291" i="4"/>
  <c r="AD172" i="5"/>
  <c r="AI172" i="5"/>
  <c r="Y291" i="4"/>
  <c r="AJ172" i="5"/>
  <c r="Z291" i="4"/>
  <c r="AL172" i="5"/>
  <c r="F172" i="5"/>
  <c r="H172" i="5"/>
  <c r="I172" i="5"/>
  <c r="L172" i="5"/>
  <c r="N172" i="5"/>
  <c r="O172" i="5"/>
  <c r="Z172" i="5"/>
  <c r="AN172" i="5"/>
  <c r="B23" i="4"/>
  <c r="S23" i="4"/>
  <c r="AA173" i="5"/>
  <c r="P23" i="4"/>
  <c r="W173" i="5"/>
  <c r="O173" i="5"/>
  <c r="K173" i="5"/>
  <c r="AG173" i="5"/>
  <c r="AF173" i="5"/>
  <c r="C23" i="4"/>
  <c r="C173" i="5"/>
  <c r="D23" i="4"/>
  <c r="E173" i="5"/>
  <c r="E23" i="4"/>
  <c r="F173" i="5"/>
  <c r="F23" i="4"/>
  <c r="H173" i="5"/>
  <c r="I173" i="5"/>
  <c r="L23" i="4"/>
  <c r="Q173" i="5"/>
  <c r="M23" i="4"/>
  <c r="R173" i="5"/>
  <c r="T173" i="5"/>
  <c r="O23" i="4"/>
  <c r="U173" i="5"/>
  <c r="Q23" i="4"/>
  <c r="X173" i="5"/>
  <c r="R18" i="2"/>
  <c r="R23" i="4"/>
  <c r="Z173" i="5"/>
  <c r="AI23" i="4"/>
  <c r="T23" i="4" a="1"/>
  <c r="T23" i="4"/>
  <c r="AC173" i="5"/>
  <c r="U23" i="4" a="1"/>
  <c r="U23" i="4"/>
  <c r="AD173" i="5"/>
  <c r="X23" i="4"/>
  <c r="AI173" i="5"/>
  <c r="Y23" i="4"/>
  <c r="AJ173" i="5"/>
  <c r="Z23" i="4"/>
  <c r="AL173" i="5"/>
  <c r="AN173" i="5"/>
  <c r="B7" i="4"/>
  <c r="S7" i="4"/>
  <c r="AA174" i="5"/>
  <c r="P7" i="4"/>
  <c r="W174" i="5"/>
  <c r="O174" i="5"/>
  <c r="H2" i="2"/>
  <c r="H7" i="4"/>
  <c r="K174" i="5"/>
  <c r="AG174" i="5"/>
  <c r="AF174" i="5"/>
  <c r="C7" i="4"/>
  <c r="C174" i="5"/>
  <c r="D7" i="4"/>
  <c r="E174" i="5"/>
  <c r="E2" i="2"/>
  <c r="E7" i="4"/>
  <c r="F174" i="5"/>
  <c r="F2" i="2"/>
  <c r="F7" i="4"/>
  <c r="H174" i="5"/>
  <c r="I174" i="5"/>
  <c r="I2" i="2"/>
  <c r="I7" i="4"/>
  <c r="L174" i="5"/>
  <c r="J2" i="2"/>
  <c r="J7" i="4"/>
  <c r="N174" i="5"/>
  <c r="L7" i="4"/>
  <c r="Q174" i="5"/>
  <c r="M7" i="4"/>
  <c r="R174" i="5"/>
  <c r="T174" i="5"/>
  <c r="U174" i="5"/>
  <c r="Q7" i="4"/>
  <c r="X174" i="5"/>
  <c r="R2" i="2"/>
  <c r="R7" i="4"/>
  <c r="Z174" i="5"/>
  <c r="AI7" i="4"/>
  <c r="T7" i="4" a="1"/>
  <c r="T7" i="4"/>
  <c r="AC174" i="5"/>
  <c r="U7" i="4" a="1"/>
  <c r="U7" i="4"/>
  <c r="AD174" i="5"/>
  <c r="X7" i="4"/>
  <c r="AI174" i="5"/>
  <c r="Y7" i="4"/>
  <c r="AJ174" i="5"/>
  <c r="Z7" i="4"/>
  <c r="AL174" i="5"/>
  <c r="AN174" i="5"/>
  <c r="AA175" i="5"/>
  <c r="B161" i="4"/>
  <c r="P161" i="4"/>
  <c r="W175" i="5"/>
  <c r="O175" i="5"/>
  <c r="K175" i="5"/>
  <c r="AG175" i="5"/>
  <c r="AF175" i="5"/>
  <c r="C161" i="4"/>
  <c r="C175" i="5"/>
  <c r="D161" i="4"/>
  <c r="E175" i="5"/>
  <c r="L175" i="5"/>
  <c r="N175" i="5"/>
  <c r="L161" i="4"/>
  <c r="Q175" i="5"/>
  <c r="O161" i="4"/>
  <c r="U175" i="5"/>
  <c r="Q161" i="4"/>
  <c r="X175" i="5"/>
  <c r="R161" i="4"/>
  <c r="Z175" i="5"/>
  <c r="AI161" i="4"/>
  <c r="T161" i="4" a="1"/>
  <c r="T161" i="4"/>
  <c r="AC175" i="5"/>
  <c r="AD175" i="5"/>
  <c r="X161" i="4"/>
  <c r="AI175" i="5"/>
  <c r="Y161" i="4"/>
  <c r="AJ175" i="5"/>
  <c r="Z161" i="4"/>
  <c r="AL175" i="5"/>
  <c r="F175" i="5"/>
  <c r="R175" i="5"/>
  <c r="T175" i="5"/>
  <c r="H175" i="5"/>
  <c r="I175" i="5"/>
  <c r="AN175" i="5"/>
  <c r="AA176" i="5"/>
  <c r="B162" i="4"/>
  <c r="P162" i="4"/>
  <c r="W176" i="5"/>
  <c r="O176" i="5"/>
  <c r="K176" i="5"/>
  <c r="AG176" i="5"/>
  <c r="AF176" i="5"/>
  <c r="C162" i="4"/>
  <c r="C176" i="5"/>
  <c r="D162" i="4"/>
  <c r="E176" i="5"/>
  <c r="L176" i="5"/>
  <c r="N176" i="5"/>
  <c r="L162" i="4"/>
  <c r="Q176" i="5"/>
  <c r="O162" i="4"/>
  <c r="U176" i="5"/>
  <c r="Q162" i="4"/>
  <c r="X176" i="5"/>
  <c r="R162" i="4"/>
  <c r="Z176" i="5"/>
  <c r="AI162" i="4"/>
  <c r="T162" i="4" a="1"/>
  <c r="T162" i="4"/>
  <c r="AC176" i="5"/>
  <c r="AD176" i="5"/>
  <c r="X162" i="4"/>
  <c r="AI176" i="5"/>
  <c r="Y162" i="4"/>
  <c r="AJ176" i="5"/>
  <c r="Z162" i="4"/>
  <c r="AL176" i="5"/>
  <c r="F176" i="5"/>
  <c r="R176" i="5"/>
  <c r="T176" i="5"/>
  <c r="H176" i="5"/>
  <c r="I176" i="5"/>
  <c r="AN176" i="5"/>
  <c r="AA177" i="5"/>
  <c r="B163" i="4"/>
  <c r="P163" i="4"/>
  <c r="W177" i="5"/>
  <c r="O177" i="5"/>
  <c r="H163" i="4"/>
  <c r="K177" i="5"/>
  <c r="AG177" i="5"/>
  <c r="AF177" i="5"/>
  <c r="C163" i="4"/>
  <c r="C177" i="5"/>
  <c r="D163" i="4"/>
  <c r="E177" i="5"/>
  <c r="L177" i="5"/>
  <c r="J163" i="4"/>
  <c r="N177" i="5"/>
  <c r="L163" i="4"/>
  <c r="Q177" i="5"/>
  <c r="M163" i="4"/>
  <c r="R177" i="5"/>
  <c r="T177" i="5"/>
  <c r="O163" i="4"/>
  <c r="U177" i="5"/>
  <c r="Q163" i="4"/>
  <c r="X177" i="5"/>
  <c r="R163" i="4"/>
  <c r="Z177" i="5"/>
  <c r="AI163" i="4"/>
  <c r="T163" i="4" a="1"/>
  <c r="T163" i="4"/>
  <c r="AC177" i="5"/>
  <c r="AD177" i="5"/>
  <c r="X163" i="4"/>
  <c r="AI177" i="5"/>
  <c r="Y163" i="4"/>
  <c r="AJ177" i="5"/>
  <c r="Z163" i="4"/>
  <c r="AL177" i="5"/>
  <c r="F177" i="5"/>
  <c r="H177" i="5"/>
  <c r="I177" i="5"/>
  <c r="AN177" i="5"/>
  <c r="AG178" i="5"/>
  <c r="AF178" i="5"/>
  <c r="B111" i="4"/>
  <c r="C111" i="4"/>
  <c r="C178" i="5"/>
  <c r="D111" i="4"/>
  <c r="E178" i="5"/>
  <c r="H111" i="4"/>
  <c r="K178" i="5"/>
  <c r="L111" i="4"/>
  <c r="Q178" i="5"/>
  <c r="M111" i="4"/>
  <c r="R178" i="5"/>
  <c r="T178" i="5"/>
  <c r="U178" i="5"/>
  <c r="P111" i="4"/>
  <c r="W178" i="5"/>
  <c r="Q111" i="4"/>
  <c r="X178" i="5"/>
  <c r="S111" i="4"/>
  <c r="AA178" i="5"/>
  <c r="AI111" i="4"/>
  <c r="T111" i="4" a="1"/>
  <c r="T111" i="4"/>
  <c r="AC178" i="5"/>
  <c r="U111" i="4" a="1"/>
  <c r="U111" i="4"/>
  <c r="AD178" i="5"/>
  <c r="X111" i="4"/>
  <c r="AI178" i="5"/>
  <c r="Y111" i="4"/>
  <c r="AJ178" i="5"/>
  <c r="Z111" i="4"/>
  <c r="AL178" i="5"/>
  <c r="F178" i="5"/>
  <c r="L178" i="5"/>
  <c r="N178" i="5"/>
  <c r="O178" i="5"/>
  <c r="Z178" i="5"/>
  <c r="H178" i="5"/>
  <c r="I178" i="5"/>
  <c r="AN178" i="5"/>
  <c r="AG179" i="5"/>
  <c r="AF179" i="5"/>
  <c r="B112" i="4"/>
  <c r="C112" i="4"/>
  <c r="C179" i="5"/>
  <c r="D112" i="4"/>
  <c r="E179" i="5"/>
  <c r="E112" i="4"/>
  <c r="F179" i="5"/>
  <c r="F112" i="4"/>
  <c r="H179" i="5"/>
  <c r="I179" i="5"/>
  <c r="H112" i="4"/>
  <c r="K179" i="5"/>
  <c r="L112" i="4"/>
  <c r="Q179" i="5"/>
  <c r="M112" i="4"/>
  <c r="R179" i="5"/>
  <c r="T179" i="5"/>
  <c r="O112" i="4"/>
  <c r="U179" i="5"/>
  <c r="P112" i="4"/>
  <c r="W179" i="5"/>
  <c r="Q112" i="4"/>
  <c r="X179" i="5"/>
  <c r="S112" i="4"/>
  <c r="AA179" i="5"/>
  <c r="AI112" i="4"/>
  <c r="T112" i="4" a="1"/>
  <c r="T112" i="4"/>
  <c r="AC179" i="5"/>
  <c r="U112" i="4" a="1"/>
  <c r="U112" i="4"/>
  <c r="AD179" i="5"/>
  <c r="X112" i="4"/>
  <c r="AI179" i="5"/>
  <c r="Y112" i="4"/>
  <c r="AJ179" i="5"/>
  <c r="Z112" i="4"/>
  <c r="AL179" i="5"/>
  <c r="L179" i="5"/>
  <c r="N179" i="5"/>
  <c r="O179" i="5"/>
  <c r="Z179" i="5"/>
  <c r="AN179" i="5"/>
  <c r="B113" i="4"/>
  <c r="S113" i="4"/>
  <c r="AA180" i="5"/>
  <c r="P113" i="4"/>
  <c r="W180" i="5"/>
  <c r="O180" i="5"/>
  <c r="K180" i="5"/>
  <c r="AG180" i="5"/>
  <c r="AF180" i="5"/>
  <c r="C113" i="4"/>
  <c r="C180" i="5"/>
  <c r="D113" i="4"/>
  <c r="E180" i="5"/>
  <c r="E113" i="4"/>
  <c r="F180" i="5"/>
  <c r="F113" i="4"/>
  <c r="H180" i="5"/>
  <c r="I180" i="5"/>
  <c r="I113" i="4"/>
  <c r="L180" i="5"/>
  <c r="J113" i="4"/>
  <c r="N180" i="5"/>
  <c r="L113" i="4"/>
  <c r="Q180" i="5"/>
  <c r="M113" i="4"/>
  <c r="R180" i="5"/>
  <c r="T180" i="5"/>
  <c r="U180" i="5"/>
  <c r="Q113" i="4"/>
  <c r="X180" i="5"/>
  <c r="R113" i="4"/>
  <c r="Z180" i="5"/>
  <c r="AI113" i="4"/>
  <c r="T113" i="4" a="1"/>
  <c r="T113" i="4"/>
  <c r="AC180" i="5"/>
  <c r="U113" i="4" a="1"/>
  <c r="U113" i="4"/>
  <c r="AD180" i="5"/>
  <c r="AI180" i="5"/>
  <c r="Y113" i="4"/>
  <c r="AJ180" i="5"/>
  <c r="Z113" i="4"/>
  <c r="AL180" i="5"/>
  <c r="AN180" i="5"/>
  <c r="B24" i="4"/>
  <c r="S24" i="4"/>
  <c r="AA181" i="5"/>
  <c r="P24" i="4"/>
  <c r="W181" i="5"/>
  <c r="O181" i="5"/>
  <c r="H24" i="4"/>
  <c r="K181" i="5"/>
  <c r="AG181" i="5"/>
  <c r="AF181" i="5"/>
  <c r="C24" i="4"/>
  <c r="C181" i="5"/>
  <c r="D24" i="4"/>
  <c r="E181" i="5"/>
  <c r="E24" i="4"/>
  <c r="F181" i="5"/>
  <c r="F24" i="4"/>
  <c r="H181" i="5"/>
  <c r="I181" i="5"/>
  <c r="I22" i="2"/>
  <c r="I24" i="4"/>
  <c r="L181" i="5"/>
  <c r="J22" i="2"/>
  <c r="J24" i="4"/>
  <c r="N181" i="5"/>
  <c r="L24" i="4"/>
  <c r="Q181" i="5"/>
  <c r="M24" i="4"/>
  <c r="R181" i="5"/>
  <c r="T181" i="5"/>
  <c r="U181" i="5"/>
  <c r="Q24" i="4"/>
  <c r="X181" i="5"/>
  <c r="R22" i="2"/>
  <c r="R24" i="4"/>
  <c r="Z181" i="5"/>
  <c r="AI24" i="4"/>
  <c r="T24" i="4" a="1"/>
  <c r="T24" i="4"/>
  <c r="AC181" i="5"/>
  <c r="U24" i="4" a="1"/>
  <c r="U24" i="4"/>
  <c r="AD181" i="5"/>
  <c r="X24" i="4"/>
  <c r="AI181" i="5"/>
  <c r="Y24" i="4"/>
  <c r="AJ181" i="5"/>
  <c r="Z24" i="4"/>
  <c r="AL181" i="5"/>
  <c r="AN181" i="5"/>
  <c r="B25" i="4"/>
  <c r="S25" i="4"/>
  <c r="AA182" i="5"/>
  <c r="P25" i="4"/>
  <c r="W182" i="5"/>
  <c r="O182" i="5"/>
  <c r="H25" i="4"/>
  <c r="K182" i="5"/>
  <c r="AG182" i="5"/>
  <c r="AF182" i="5"/>
  <c r="C25" i="4"/>
  <c r="C182" i="5"/>
  <c r="D25" i="4"/>
  <c r="E182" i="5"/>
  <c r="E25" i="4"/>
  <c r="F182" i="5"/>
  <c r="F25" i="4"/>
  <c r="H182" i="5"/>
  <c r="I182" i="5"/>
  <c r="I25" i="4"/>
  <c r="L182" i="5"/>
  <c r="J25" i="4"/>
  <c r="N182" i="5"/>
  <c r="L25" i="4"/>
  <c r="Q182" i="5"/>
  <c r="M25" i="4"/>
  <c r="R182" i="5"/>
  <c r="T182" i="5"/>
  <c r="U182" i="5"/>
  <c r="Q25" i="4"/>
  <c r="X182" i="5"/>
  <c r="R25" i="4"/>
  <c r="Z182" i="5"/>
  <c r="AI25" i="4"/>
  <c r="T25" i="4" a="1"/>
  <c r="T25" i="4"/>
  <c r="AC182" i="5"/>
  <c r="U25" i="4" a="1"/>
  <c r="U25" i="4"/>
  <c r="AD182" i="5"/>
  <c r="AI182" i="5"/>
  <c r="Y25" i="4"/>
  <c r="AJ182" i="5"/>
  <c r="Z25" i="4"/>
  <c r="AL182" i="5"/>
  <c r="AN182" i="5"/>
  <c r="B26" i="4"/>
  <c r="S26" i="4"/>
  <c r="AA183" i="5"/>
  <c r="P26" i="4"/>
  <c r="W183" i="5"/>
  <c r="O183" i="5"/>
  <c r="K183" i="5"/>
  <c r="AG183" i="5"/>
  <c r="AF183" i="5"/>
  <c r="C26" i="4"/>
  <c r="C183" i="5"/>
  <c r="D26" i="4"/>
  <c r="E183" i="5"/>
  <c r="E26" i="4"/>
  <c r="F183" i="5"/>
  <c r="F26" i="4"/>
  <c r="H183" i="5"/>
  <c r="I183" i="5"/>
  <c r="I26" i="4"/>
  <c r="L183" i="5"/>
  <c r="J26" i="4"/>
  <c r="N183" i="5"/>
  <c r="L26" i="4"/>
  <c r="Q183" i="5"/>
  <c r="M26" i="4"/>
  <c r="R183" i="5"/>
  <c r="T183" i="5"/>
  <c r="U183" i="5"/>
  <c r="Q26" i="4"/>
  <c r="X183" i="5"/>
  <c r="R26" i="4"/>
  <c r="Z183" i="5"/>
  <c r="AI26" i="4"/>
  <c r="T26" i="4" a="1"/>
  <c r="T26" i="4"/>
  <c r="AC183" i="5"/>
  <c r="U26" i="4" a="1"/>
  <c r="U26" i="4"/>
  <c r="AD183" i="5"/>
  <c r="X26" i="4"/>
  <c r="AI183" i="5"/>
  <c r="Y26" i="4"/>
  <c r="AJ183" i="5"/>
  <c r="Z26" i="4"/>
  <c r="AL183" i="5"/>
  <c r="AN183" i="5"/>
  <c r="B130" i="4"/>
  <c r="S130" i="4"/>
  <c r="AA184" i="5"/>
  <c r="P130" i="4"/>
  <c r="W184" i="5"/>
  <c r="O184" i="5"/>
  <c r="K184" i="5"/>
  <c r="AG184" i="5"/>
  <c r="AF184" i="5"/>
  <c r="C130" i="4"/>
  <c r="C184" i="5"/>
  <c r="D130" i="4"/>
  <c r="E184" i="5"/>
  <c r="E130" i="4"/>
  <c r="F184" i="5"/>
  <c r="F130" i="4"/>
  <c r="H184" i="5"/>
  <c r="I184" i="5"/>
  <c r="I130" i="4"/>
  <c r="L184" i="5"/>
  <c r="J130" i="4"/>
  <c r="N184" i="5"/>
  <c r="L130" i="4"/>
  <c r="Q184" i="5"/>
  <c r="M130" i="4"/>
  <c r="R184" i="5"/>
  <c r="T184" i="5"/>
  <c r="U184" i="5"/>
  <c r="Q130" i="4"/>
  <c r="X184" i="5"/>
  <c r="R130" i="4"/>
  <c r="Z184" i="5"/>
  <c r="AI130" i="4"/>
  <c r="T130" i="4" a="1"/>
  <c r="T130" i="4"/>
  <c r="AC184" i="5"/>
  <c r="U130" i="4" a="1"/>
  <c r="U130" i="4"/>
  <c r="AD184" i="5"/>
  <c r="X130" i="4"/>
  <c r="AI184" i="5"/>
  <c r="Y130" i="4"/>
  <c r="AJ184" i="5"/>
  <c r="Z130" i="4"/>
  <c r="AL184" i="5"/>
  <c r="AN184" i="5"/>
  <c r="B131" i="4"/>
  <c r="S131" i="4"/>
  <c r="AA185" i="5"/>
  <c r="P131" i="4"/>
  <c r="W185" i="5"/>
  <c r="O185" i="5"/>
  <c r="H131" i="4"/>
  <c r="K185" i="5"/>
  <c r="AG185" i="5"/>
  <c r="AF185" i="5"/>
  <c r="C131" i="4"/>
  <c r="C185" i="5"/>
  <c r="D131" i="4"/>
  <c r="E185" i="5"/>
  <c r="E131" i="4"/>
  <c r="F185" i="5"/>
  <c r="F131" i="4"/>
  <c r="H185" i="5"/>
  <c r="I185" i="5"/>
  <c r="I131" i="4"/>
  <c r="L185" i="5"/>
  <c r="J131" i="4"/>
  <c r="N185" i="5"/>
  <c r="L131" i="4"/>
  <c r="Q185" i="5"/>
  <c r="M131" i="4"/>
  <c r="R185" i="5"/>
  <c r="T185" i="5"/>
  <c r="O131" i="4"/>
  <c r="U185" i="5"/>
  <c r="Q131" i="4"/>
  <c r="X185" i="5"/>
  <c r="R131" i="4"/>
  <c r="Z185" i="5"/>
  <c r="AI131" i="4"/>
  <c r="T131" i="4" a="1"/>
  <c r="T131" i="4"/>
  <c r="AC185" i="5"/>
  <c r="U131" i="4" a="1"/>
  <c r="U131" i="4"/>
  <c r="AD185" i="5"/>
  <c r="AI185" i="5"/>
  <c r="Y131" i="4"/>
  <c r="AJ185" i="5"/>
  <c r="Z131" i="4"/>
  <c r="AL185" i="5"/>
  <c r="AN185" i="5"/>
  <c r="B132" i="4"/>
  <c r="S132" i="4"/>
  <c r="AA186" i="5"/>
  <c r="P132" i="4"/>
  <c r="W186" i="5"/>
  <c r="O186" i="5"/>
  <c r="K186" i="5"/>
  <c r="AG186" i="5"/>
  <c r="AF186" i="5"/>
  <c r="C132" i="4"/>
  <c r="C186" i="5"/>
  <c r="D132" i="4"/>
  <c r="E186" i="5"/>
  <c r="E132" i="4"/>
  <c r="F186" i="5"/>
  <c r="F132" i="4"/>
  <c r="H186" i="5"/>
  <c r="I186" i="5"/>
  <c r="I132" i="4"/>
  <c r="L186" i="5"/>
  <c r="J132" i="4"/>
  <c r="N186" i="5"/>
  <c r="L132" i="4"/>
  <c r="Q186" i="5"/>
  <c r="M132" i="4"/>
  <c r="R186" i="5"/>
  <c r="T186" i="5"/>
  <c r="U186" i="5"/>
  <c r="Q132" i="4"/>
  <c r="X186" i="5"/>
  <c r="R132" i="4"/>
  <c r="Z186" i="5"/>
  <c r="AI132" i="4"/>
  <c r="T132" i="4" a="1"/>
  <c r="T132" i="4"/>
  <c r="AC186" i="5"/>
  <c r="U132" i="4" a="1"/>
  <c r="U132" i="4"/>
  <c r="AD186" i="5"/>
  <c r="X132" i="4"/>
  <c r="AI186" i="5"/>
  <c r="Y132" i="4"/>
  <c r="AJ186" i="5"/>
  <c r="Z132" i="4"/>
  <c r="AL186" i="5"/>
  <c r="AN186" i="5"/>
  <c r="B133" i="4"/>
  <c r="S133" i="4"/>
  <c r="AA187" i="5"/>
  <c r="P133" i="4"/>
  <c r="W187" i="5"/>
  <c r="O187" i="5"/>
  <c r="K187" i="5"/>
  <c r="AG187" i="5"/>
  <c r="AF187" i="5"/>
  <c r="C133" i="4"/>
  <c r="C187" i="5"/>
  <c r="D133" i="4"/>
  <c r="E187" i="5"/>
  <c r="E133" i="4"/>
  <c r="F187" i="5"/>
  <c r="F133" i="4"/>
  <c r="H187" i="5"/>
  <c r="I187" i="5"/>
  <c r="I34" i="2"/>
  <c r="I133" i="4"/>
  <c r="L187" i="5"/>
  <c r="J34" i="2"/>
  <c r="J133" i="4"/>
  <c r="N187" i="5"/>
  <c r="L133" i="4"/>
  <c r="Q187" i="5"/>
  <c r="M133" i="4"/>
  <c r="R187" i="5"/>
  <c r="T187" i="5"/>
  <c r="U187" i="5"/>
  <c r="Q133" i="4"/>
  <c r="X187" i="5"/>
  <c r="R133" i="4"/>
  <c r="Z187" i="5"/>
  <c r="AI133" i="4"/>
  <c r="T133" i="4" a="1"/>
  <c r="T133" i="4"/>
  <c r="AC187" i="5"/>
  <c r="U133" i="4" a="1"/>
  <c r="U133" i="4"/>
  <c r="AD187" i="5"/>
  <c r="AI187" i="5"/>
  <c r="Y133" i="4"/>
  <c r="AJ187" i="5"/>
  <c r="Z133" i="4"/>
  <c r="AL187" i="5"/>
  <c r="AN187" i="5"/>
  <c r="AA188" i="5"/>
  <c r="B164" i="4"/>
  <c r="P164" i="4"/>
  <c r="W188" i="5"/>
  <c r="O188" i="5"/>
  <c r="K188" i="5"/>
  <c r="AG188" i="5"/>
  <c r="AF188" i="5"/>
  <c r="C164" i="4"/>
  <c r="C188" i="5"/>
  <c r="D164" i="4"/>
  <c r="E188" i="5"/>
  <c r="L188" i="5"/>
  <c r="N188" i="5"/>
  <c r="L164" i="4"/>
  <c r="Q188" i="5"/>
  <c r="O164" i="4"/>
  <c r="U188" i="5"/>
  <c r="Q164" i="4"/>
  <c r="X188" i="5"/>
  <c r="R164" i="4"/>
  <c r="Z188" i="5"/>
  <c r="AI164" i="4"/>
  <c r="T164" i="4" a="1"/>
  <c r="T164" i="4"/>
  <c r="AC188" i="5"/>
  <c r="AD188" i="5"/>
  <c r="X164" i="4"/>
  <c r="AI188" i="5"/>
  <c r="Y164" i="4"/>
  <c r="AJ188" i="5"/>
  <c r="Z164" i="4"/>
  <c r="AL188" i="5"/>
  <c r="R188" i="5"/>
  <c r="T188" i="5"/>
  <c r="F188" i="5"/>
  <c r="H188" i="5"/>
  <c r="I188" i="5"/>
  <c r="AN188" i="5"/>
  <c r="AG189" i="5"/>
  <c r="AF189" i="5"/>
  <c r="B165" i="4"/>
  <c r="C165" i="4"/>
  <c r="C189" i="5"/>
  <c r="D165" i="4"/>
  <c r="E189" i="5"/>
  <c r="K189" i="5"/>
  <c r="L165" i="4"/>
  <c r="Q189" i="5"/>
  <c r="M165" i="4"/>
  <c r="R189" i="5"/>
  <c r="T189" i="5"/>
  <c r="O165" i="4"/>
  <c r="U189" i="5"/>
  <c r="P165" i="4"/>
  <c r="W189" i="5"/>
  <c r="Q165" i="4"/>
  <c r="X189" i="5"/>
  <c r="S165" i="4"/>
  <c r="AA189" i="5"/>
  <c r="AI165" i="4"/>
  <c r="T165" i="4" a="1"/>
  <c r="T165" i="4"/>
  <c r="AC189" i="5"/>
  <c r="U165" i="4" a="1"/>
  <c r="U165" i="4"/>
  <c r="AD189" i="5"/>
  <c r="X165" i="4"/>
  <c r="AI189" i="5"/>
  <c r="Y165" i="4"/>
  <c r="AJ189" i="5"/>
  <c r="Z165" i="4"/>
  <c r="AL189" i="5"/>
  <c r="F189" i="5"/>
  <c r="H189" i="5"/>
  <c r="I189" i="5"/>
  <c r="L189" i="5"/>
  <c r="N189" i="5"/>
  <c r="O189" i="5"/>
  <c r="Z189" i="5"/>
  <c r="AN189" i="5"/>
  <c r="AG190" i="5"/>
  <c r="AF190" i="5"/>
  <c r="B166" i="4"/>
  <c r="C166" i="4"/>
  <c r="C190" i="5"/>
  <c r="D166" i="4"/>
  <c r="E190" i="5"/>
  <c r="H166" i="4"/>
  <c r="K190" i="5"/>
  <c r="L166" i="4"/>
  <c r="Q190" i="5"/>
  <c r="R190" i="5"/>
  <c r="T190" i="5"/>
  <c r="O166" i="4"/>
  <c r="U190" i="5"/>
  <c r="P166" i="4"/>
  <c r="W190" i="5"/>
  <c r="Q166" i="4"/>
  <c r="X190" i="5"/>
  <c r="AA190" i="5"/>
  <c r="AI166" i="4"/>
  <c r="T166" i="4" a="1"/>
  <c r="T166" i="4"/>
  <c r="AC190" i="5"/>
  <c r="U166" i="4" a="1"/>
  <c r="U166" i="4"/>
  <c r="AD190" i="5"/>
  <c r="X166" i="4"/>
  <c r="AI190" i="5"/>
  <c r="Y166" i="4"/>
  <c r="AJ190" i="5"/>
  <c r="Z166" i="4"/>
  <c r="AL190" i="5"/>
  <c r="F190" i="5"/>
  <c r="H190" i="5"/>
  <c r="I190" i="5"/>
  <c r="L190" i="5"/>
  <c r="N190" i="5"/>
  <c r="O190" i="5"/>
  <c r="Z190" i="5"/>
  <c r="AN190" i="5"/>
  <c r="AG191" i="5"/>
  <c r="AF191" i="5"/>
  <c r="B167" i="4"/>
  <c r="C167" i="4"/>
  <c r="C191" i="5"/>
  <c r="D167" i="4"/>
  <c r="E191" i="5"/>
  <c r="H167" i="4"/>
  <c r="K191" i="5"/>
  <c r="L167" i="4"/>
  <c r="Q191" i="5"/>
  <c r="M167" i="4"/>
  <c r="R191" i="5"/>
  <c r="T191" i="5"/>
  <c r="O167" i="4"/>
  <c r="U191" i="5"/>
  <c r="P167" i="4"/>
  <c r="W191" i="5"/>
  <c r="Q167" i="4"/>
  <c r="X191" i="5"/>
  <c r="AA191" i="5"/>
  <c r="AI167" i="4"/>
  <c r="T167" i="4" a="1"/>
  <c r="T167" i="4"/>
  <c r="AC191" i="5"/>
  <c r="U167" i="4" a="1"/>
  <c r="U167" i="4"/>
  <c r="AD191" i="5"/>
  <c r="X167" i="4"/>
  <c r="AI191" i="5"/>
  <c r="Y167" i="4"/>
  <c r="AJ191" i="5"/>
  <c r="Z167" i="4"/>
  <c r="AL191" i="5"/>
  <c r="F191" i="5"/>
  <c r="H191" i="5"/>
  <c r="I191" i="5"/>
  <c r="L191" i="5"/>
  <c r="N191" i="5"/>
  <c r="O191" i="5"/>
  <c r="Z191" i="5"/>
  <c r="AN191" i="5"/>
  <c r="AG192" i="5"/>
  <c r="AF192" i="5"/>
  <c r="B168" i="4"/>
  <c r="C168" i="4"/>
  <c r="C192" i="5"/>
  <c r="D168" i="4"/>
  <c r="E192" i="5"/>
  <c r="H168" i="4"/>
  <c r="K192" i="5"/>
  <c r="L168" i="4"/>
  <c r="Q192" i="5"/>
  <c r="M168" i="4"/>
  <c r="R192" i="5"/>
  <c r="T192" i="5"/>
  <c r="O168" i="4"/>
  <c r="U192" i="5"/>
  <c r="P168" i="4"/>
  <c r="W192" i="5"/>
  <c r="Q168" i="4"/>
  <c r="X192" i="5"/>
  <c r="AA192" i="5"/>
  <c r="AI168" i="4"/>
  <c r="T168" i="4" a="1"/>
  <c r="T168" i="4"/>
  <c r="AC192" i="5"/>
  <c r="U168" i="4" a="1"/>
  <c r="U168" i="4"/>
  <c r="AD192" i="5"/>
  <c r="X168" i="4"/>
  <c r="AI192" i="5"/>
  <c r="Y168" i="4"/>
  <c r="AJ192" i="5"/>
  <c r="Z168" i="4"/>
  <c r="AL192" i="5"/>
  <c r="F192" i="5"/>
  <c r="H192" i="5"/>
  <c r="I192" i="5"/>
  <c r="L192" i="5"/>
  <c r="N192" i="5"/>
  <c r="O192" i="5"/>
  <c r="Z192" i="5"/>
  <c r="AN192" i="5"/>
  <c r="AG193" i="5"/>
  <c r="AF193" i="5"/>
  <c r="B195" i="4"/>
  <c r="C195" i="4"/>
  <c r="C193" i="5"/>
  <c r="D195" i="4"/>
  <c r="E193" i="5"/>
  <c r="H195" i="4"/>
  <c r="K193" i="5"/>
  <c r="L195" i="4"/>
  <c r="Q193" i="5"/>
  <c r="M195" i="4"/>
  <c r="R193" i="5"/>
  <c r="T193" i="5"/>
  <c r="U193" i="5"/>
  <c r="P195" i="4"/>
  <c r="W193" i="5"/>
  <c r="Q195" i="4"/>
  <c r="X193" i="5"/>
  <c r="S195" i="4"/>
  <c r="AA193" i="5"/>
  <c r="AI195" i="4"/>
  <c r="T195" i="4" a="1"/>
  <c r="T195" i="4"/>
  <c r="AC193" i="5"/>
  <c r="U195" i="4" a="1"/>
  <c r="U195" i="4"/>
  <c r="AD193" i="5"/>
  <c r="X195" i="4"/>
  <c r="AI193" i="5"/>
  <c r="Y195" i="4"/>
  <c r="AJ193" i="5"/>
  <c r="Z195" i="4"/>
  <c r="AL193" i="5"/>
  <c r="F193" i="5"/>
  <c r="H193" i="5"/>
  <c r="I193" i="5"/>
  <c r="L193" i="5"/>
  <c r="N193" i="5"/>
  <c r="O193" i="5"/>
  <c r="Z193" i="5"/>
  <c r="AN193" i="5"/>
  <c r="AG194" i="5"/>
  <c r="AF194" i="5"/>
  <c r="B205" i="4"/>
  <c r="C205" i="4"/>
  <c r="C194" i="5"/>
  <c r="D205" i="4"/>
  <c r="E194" i="5"/>
  <c r="K194" i="5"/>
  <c r="L205" i="4"/>
  <c r="Q194" i="5"/>
  <c r="M205" i="4"/>
  <c r="R194" i="5"/>
  <c r="T194" i="5"/>
  <c r="O205" i="4"/>
  <c r="U194" i="5"/>
  <c r="P205" i="4"/>
  <c r="W194" i="5"/>
  <c r="Q205" i="4"/>
  <c r="X194" i="5"/>
  <c r="S205" i="4"/>
  <c r="AA194" i="5"/>
  <c r="AI205" i="4"/>
  <c r="T205" i="4" a="1"/>
  <c r="T205" i="4"/>
  <c r="AC194" i="5"/>
  <c r="U205" i="4" a="1"/>
  <c r="U205" i="4"/>
  <c r="AD194" i="5"/>
  <c r="X205" i="4"/>
  <c r="AI194" i="5"/>
  <c r="Y205" i="4"/>
  <c r="AJ194" i="5"/>
  <c r="Z205" i="4"/>
  <c r="AL194" i="5"/>
  <c r="F194" i="5"/>
  <c r="H194" i="5"/>
  <c r="I194" i="5"/>
  <c r="L194" i="5"/>
  <c r="N194" i="5"/>
  <c r="O194" i="5"/>
  <c r="Z194" i="5"/>
  <c r="AN194" i="5"/>
  <c r="AG195" i="5"/>
  <c r="AF195" i="5"/>
  <c r="B206" i="4"/>
  <c r="C206" i="4"/>
  <c r="C195" i="5"/>
  <c r="D206" i="4"/>
  <c r="E195" i="5"/>
  <c r="K195" i="5"/>
  <c r="L206" i="4"/>
  <c r="Q195" i="5"/>
  <c r="M206" i="4"/>
  <c r="R195" i="5"/>
  <c r="T195" i="5"/>
  <c r="O206" i="4"/>
  <c r="U195" i="5"/>
  <c r="P206" i="4"/>
  <c r="W195" i="5"/>
  <c r="Q206" i="4"/>
  <c r="X195" i="5"/>
  <c r="S206" i="4"/>
  <c r="AA195" i="5"/>
  <c r="AI206" i="4"/>
  <c r="T206" i="4" a="1"/>
  <c r="T206" i="4"/>
  <c r="AC195" i="5"/>
  <c r="U206" i="4" a="1"/>
  <c r="U206" i="4"/>
  <c r="AD195" i="5"/>
  <c r="X206" i="4"/>
  <c r="AI195" i="5"/>
  <c r="Y206" i="4"/>
  <c r="AJ195" i="5"/>
  <c r="Z206" i="4"/>
  <c r="AL195" i="5"/>
  <c r="F195" i="5"/>
  <c r="H195" i="5"/>
  <c r="I195" i="5"/>
  <c r="L195" i="5"/>
  <c r="N195" i="5"/>
  <c r="O195" i="5"/>
  <c r="Z195" i="5"/>
  <c r="AN195" i="5"/>
  <c r="AG196" i="5"/>
  <c r="AF196" i="5"/>
  <c r="C225" i="4"/>
  <c r="C196" i="5"/>
  <c r="D225" i="4"/>
  <c r="E196" i="5"/>
  <c r="H225" i="4"/>
  <c r="K196" i="5"/>
  <c r="L225" i="4"/>
  <c r="Q196" i="5"/>
  <c r="M225" i="4"/>
  <c r="R196" i="5"/>
  <c r="T196" i="5"/>
  <c r="O225" i="4"/>
  <c r="U196" i="5"/>
  <c r="P225" i="4"/>
  <c r="W196" i="5"/>
  <c r="Q225" i="4"/>
  <c r="X196" i="5"/>
  <c r="S225" i="4"/>
  <c r="AA196" i="5"/>
  <c r="AI225" i="4"/>
  <c r="T225" i="4" a="1"/>
  <c r="T225" i="4"/>
  <c r="AC196" i="5"/>
  <c r="U225" i="4" a="1"/>
  <c r="U225" i="4"/>
  <c r="AD196" i="5"/>
  <c r="X225" i="4"/>
  <c r="AI196" i="5"/>
  <c r="Y225" i="4"/>
  <c r="AJ196" i="5"/>
  <c r="Z225" i="4"/>
  <c r="AL196" i="5"/>
  <c r="F196" i="5"/>
  <c r="H196" i="5"/>
  <c r="I196" i="5"/>
  <c r="L196" i="5"/>
  <c r="N196" i="5"/>
  <c r="O196" i="5"/>
  <c r="Z196" i="5"/>
  <c r="AN196" i="5"/>
  <c r="AG197" i="5"/>
  <c r="AF197" i="5"/>
  <c r="C226" i="4"/>
  <c r="C197" i="5"/>
  <c r="D226" i="4"/>
  <c r="E197" i="5"/>
  <c r="H226" i="4"/>
  <c r="K197" i="5"/>
  <c r="I226" i="4"/>
  <c r="L197" i="5"/>
  <c r="J226" i="4"/>
  <c r="N197" i="5"/>
  <c r="O197" i="5"/>
  <c r="L226" i="4"/>
  <c r="Q197" i="5"/>
  <c r="M226" i="4"/>
  <c r="R197" i="5"/>
  <c r="T197" i="5"/>
  <c r="O226" i="4"/>
  <c r="U197" i="5"/>
  <c r="P226" i="4"/>
  <c r="W197" i="5"/>
  <c r="Q226" i="4"/>
  <c r="X197" i="5"/>
  <c r="S226" i="4"/>
  <c r="AA197" i="5"/>
  <c r="AI226" i="4"/>
  <c r="T226" i="4" a="1"/>
  <c r="T226" i="4"/>
  <c r="AC197" i="5"/>
  <c r="U226" i="4" a="1"/>
  <c r="U226" i="4"/>
  <c r="AD197" i="5"/>
  <c r="X226" i="4"/>
  <c r="AI197" i="5"/>
  <c r="Y226" i="4"/>
  <c r="AJ197" i="5"/>
  <c r="Z226" i="4"/>
  <c r="AL197" i="5"/>
  <c r="F197" i="5"/>
  <c r="H197" i="5"/>
  <c r="I197" i="5"/>
  <c r="Z197" i="5"/>
  <c r="AN197" i="5"/>
  <c r="AG198" i="5"/>
  <c r="AF198" i="5"/>
  <c r="C227" i="4"/>
  <c r="C198" i="5"/>
  <c r="D227" i="4"/>
  <c r="E198" i="5"/>
  <c r="E227" i="4"/>
  <c r="F198" i="5"/>
  <c r="F227" i="4"/>
  <c r="H198" i="5"/>
  <c r="I198" i="5"/>
  <c r="H227" i="4"/>
  <c r="K198" i="5"/>
  <c r="L227" i="4"/>
  <c r="Q198" i="5"/>
  <c r="M227" i="4"/>
  <c r="R198" i="5"/>
  <c r="T198" i="5"/>
  <c r="O227" i="4"/>
  <c r="U198" i="5"/>
  <c r="P227" i="4"/>
  <c r="W198" i="5"/>
  <c r="Q227" i="4"/>
  <c r="X198" i="5"/>
  <c r="S227" i="4"/>
  <c r="AA198" i="5"/>
  <c r="AI227" i="4"/>
  <c r="T227" i="4" a="1"/>
  <c r="T227" i="4"/>
  <c r="AC198" i="5"/>
  <c r="U227" i="4" a="1"/>
  <c r="U227" i="4"/>
  <c r="AD198" i="5"/>
  <c r="X227" i="4"/>
  <c r="AI198" i="5"/>
  <c r="Y227" i="4"/>
  <c r="AJ198" i="5"/>
  <c r="Z227" i="4"/>
  <c r="AL198" i="5"/>
  <c r="L198" i="5"/>
  <c r="N198" i="5"/>
  <c r="O198" i="5"/>
  <c r="Z198" i="5"/>
  <c r="AN198" i="5"/>
  <c r="AG199" i="5"/>
  <c r="AF199" i="5"/>
  <c r="B196" i="4"/>
  <c r="C196" i="4"/>
  <c r="C199" i="5"/>
  <c r="E199" i="5"/>
  <c r="F199" i="5"/>
  <c r="H199" i="5"/>
  <c r="I199" i="5"/>
  <c r="H196" i="4"/>
  <c r="K199" i="5"/>
  <c r="L196" i="4"/>
  <c r="Q199" i="5"/>
  <c r="M196" i="4"/>
  <c r="R199" i="5"/>
  <c r="T199" i="5"/>
  <c r="O196" i="4"/>
  <c r="U199" i="5"/>
  <c r="P196" i="4"/>
  <c r="W199" i="5"/>
  <c r="Q196" i="4"/>
  <c r="X199" i="5"/>
  <c r="S196" i="4"/>
  <c r="AA199" i="5"/>
  <c r="AI196" i="4"/>
  <c r="T196" i="4" a="1"/>
  <c r="T196" i="4"/>
  <c r="AC199" i="5"/>
  <c r="U196" i="4" a="1"/>
  <c r="U196" i="4"/>
  <c r="AD199" i="5"/>
  <c r="X196" i="4"/>
  <c r="AI199" i="5"/>
  <c r="Y196" i="4"/>
  <c r="AJ199" i="5"/>
  <c r="Z196" i="4"/>
  <c r="AL199" i="5"/>
  <c r="L199" i="5"/>
  <c r="N199" i="5"/>
  <c r="O199" i="5"/>
  <c r="Z199" i="5"/>
  <c r="AN199" i="5"/>
  <c r="AG200" i="5"/>
  <c r="AF200" i="5"/>
  <c r="B89" i="4"/>
  <c r="C89" i="4"/>
  <c r="C200" i="5"/>
  <c r="D89" i="4"/>
  <c r="E200" i="5"/>
  <c r="L89" i="4"/>
  <c r="Q200" i="5"/>
  <c r="M89" i="4"/>
  <c r="R200" i="5"/>
  <c r="T200" i="5"/>
  <c r="O89" i="4"/>
  <c r="U200" i="5"/>
  <c r="P89" i="4"/>
  <c r="W200" i="5"/>
  <c r="Q89" i="4"/>
  <c r="X200" i="5"/>
  <c r="S89" i="4"/>
  <c r="AA200" i="5"/>
  <c r="AI89" i="4"/>
  <c r="T89" i="4" a="1"/>
  <c r="T89" i="4"/>
  <c r="AC200" i="5"/>
  <c r="U89" i="4" a="1"/>
  <c r="U89" i="4"/>
  <c r="AD200" i="5"/>
  <c r="X89" i="4"/>
  <c r="AI200" i="5"/>
  <c r="Y89" i="4"/>
  <c r="AJ200" i="5"/>
  <c r="Z89" i="4"/>
  <c r="AL200" i="5"/>
  <c r="L200" i="5"/>
  <c r="N200" i="5"/>
  <c r="O200" i="5"/>
  <c r="F200" i="5"/>
  <c r="H200" i="5"/>
  <c r="I200" i="5"/>
  <c r="Z200" i="5"/>
  <c r="AN200" i="5"/>
  <c r="AG201" i="5"/>
  <c r="AF201" i="5"/>
  <c r="B176" i="4"/>
  <c r="C176" i="4"/>
  <c r="C201" i="5"/>
  <c r="D176" i="4"/>
  <c r="E201" i="5"/>
  <c r="K201" i="5"/>
  <c r="L176" i="4"/>
  <c r="Q201" i="5"/>
  <c r="M176" i="4"/>
  <c r="R201" i="5"/>
  <c r="N35" i="2"/>
  <c r="N176" i="4"/>
  <c r="T201" i="5"/>
  <c r="O176" i="4"/>
  <c r="U201" i="5"/>
  <c r="P176" i="4"/>
  <c r="W201" i="5"/>
  <c r="Q176" i="4"/>
  <c r="X201" i="5"/>
  <c r="S176" i="4"/>
  <c r="AA201" i="5"/>
  <c r="AI176" i="4"/>
  <c r="T176" i="4" a="1"/>
  <c r="T176" i="4"/>
  <c r="AC201" i="5"/>
  <c r="U176" i="4" a="1"/>
  <c r="U176" i="4"/>
  <c r="AD201" i="5"/>
  <c r="X176" i="4"/>
  <c r="AI201" i="5"/>
  <c r="Y176" i="4"/>
  <c r="AJ201" i="5"/>
  <c r="Z176" i="4"/>
  <c r="AL201" i="5"/>
  <c r="L201" i="5"/>
  <c r="N201" i="5"/>
  <c r="O201" i="5"/>
  <c r="F201" i="5"/>
  <c r="H201" i="5"/>
  <c r="I201" i="5"/>
  <c r="Z201" i="5"/>
  <c r="AN201" i="5"/>
  <c r="AG202" i="5"/>
  <c r="AF202" i="5"/>
  <c r="B177" i="4"/>
  <c r="C177" i="4"/>
  <c r="C202" i="5"/>
  <c r="D177" i="4"/>
  <c r="E202" i="5"/>
  <c r="K202" i="5"/>
  <c r="I35" i="2"/>
  <c r="I177" i="4"/>
  <c r="L202" i="5"/>
  <c r="J35" i="2"/>
  <c r="J177" i="4"/>
  <c r="N202" i="5"/>
  <c r="O202" i="5"/>
  <c r="L177" i="4"/>
  <c r="Q202" i="5"/>
  <c r="M177" i="4"/>
  <c r="R202" i="5"/>
  <c r="N177" i="4"/>
  <c r="T202" i="5"/>
  <c r="O177" i="4"/>
  <c r="U202" i="5"/>
  <c r="P177" i="4"/>
  <c r="W202" i="5"/>
  <c r="Q177" i="4"/>
  <c r="X202" i="5"/>
  <c r="S177" i="4"/>
  <c r="AA202" i="5"/>
  <c r="AI177" i="4"/>
  <c r="T177" i="4" a="1"/>
  <c r="T177" i="4"/>
  <c r="AC202" i="5"/>
  <c r="U177" i="4" a="1"/>
  <c r="U177" i="4"/>
  <c r="AD202" i="5"/>
  <c r="X177" i="4"/>
  <c r="AI202" i="5"/>
  <c r="Y177" i="4"/>
  <c r="AJ202" i="5"/>
  <c r="Z177" i="4"/>
  <c r="AL202" i="5"/>
  <c r="F202" i="5"/>
  <c r="H202" i="5"/>
  <c r="I202" i="5"/>
  <c r="Z202" i="5"/>
  <c r="AN202" i="5"/>
  <c r="AG203" i="5"/>
  <c r="AF203" i="5"/>
  <c r="B137" i="4"/>
  <c r="C137" i="4"/>
  <c r="C203" i="5"/>
  <c r="D137" i="4"/>
  <c r="E203" i="5"/>
  <c r="K203" i="5"/>
  <c r="L137" i="4"/>
  <c r="Q203" i="5"/>
  <c r="M137" i="4"/>
  <c r="R203" i="5"/>
  <c r="N137" i="4"/>
  <c r="T203" i="5"/>
  <c r="O137" i="4"/>
  <c r="U203" i="5"/>
  <c r="P137" i="4"/>
  <c r="W203" i="5"/>
  <c r="Q137" i="4"/>
  <c r="X203" i="5"/>
  <c r="S137" i="4"/>
  <c r="AA203" i="5"/>
  <c r="AI137" i="4"/>
  <c r="T137" i="4" a="1"/>
  <c r="T137" i="4"/>
  <c r="AC203" i="5"/>
  <c r="U137" i="4" a="1"/>
  <c r="U137" i="4"/>
  <c r="AD203" i="5"/>
  <c r="X137" i="4"/>
  <c r="AI203" i="5"/>
  <c r="Y137" i="4"/>
  <c r="AJ203" i="5"/>
  <c r="Z137" i="4"/>
  <c r="AL203" i="5"/>
  <c r="L203" i="5"/>
  <c r="N203" i="5"/>
  <c r="O203" i="5"/>
  <c r="F203" i="5"/>
  <c r="H203" i="5"/>
  <c r="I203" i="5"/>
  <c r="Z203" i="5"/>
  <c r="AN203" i="5"/>
  <c r="AG204" i="5"/>
  <c r="AF204" i="5"/>
  <c r="B138" i="4"/>
  <c r="C138" i="4"/>
  <c r="C204" i="5"/>
  <c r="D138" i="4"/>
  <c r="E204" i="5"/>
  <c r="K204" i="5"/>
  <c r="L138" i="4"/>
  <c r="Q204" i="5"/>
  <c r="M138" i="4"/>
  <c r="R204" i="5"/>
  <c r="T204" i="5"/>
  <c r="U204" i="5"/>
  <c r="P138" i="4"/>
  <c r="W204" i="5"/>
  <c r="Q138" i="4"/>
  <c r="X204" i="5"/>
  <c r="S138" i="4"/>
  <c r="AA204" i="5"/>
  <c r="AI138" i="4"/>
  <c r="T138" i="4" a="1"/>
  <c r="T138" i="4"/>
  <c r="AC204" i="5"/>
  <c r="U138" i="4" a="1"/>
  <c r="U138" i="4"/>
  <c r="AD204" i="5"/>
  <c r="X138" i="4"/>
  <c r="AI204" i="5"/>
  <c r="Y138" i="4"/>
  <c r="AJ204" i="5"/>
  <c r="Z138" i="4"/>
  <c r="AL204" i="5"/>
  <c r="L204" i="5"/>
  <c r="N204" i="5"/>
  <c r="O204" i="5"/>
  <c r="F204" i="5"/>
  <c r="H204" i="5"/>
  <c r="I204" i="5"/>
  <c r="Z204" i="5"/>
  <c r="AN204" i="5"/>
  <c r="AG205" i="5"/>
  <c r="AF205" i="5"/>
  <c r="B139" i="4"/>
  <c r="C139" i="4"/>
  <c r="C205" i="5"/>
  <c r="D139" i="4"/>
  <c r="E205" i="5"/>
  <c r="K205" i="5"/>
  <c r="I139" i="4"/>
  <c r="L205" i="5"/>
  <c r="J139" i="4"/>
  <c r="N205" i="5"/>
  <c r="O205" i="5"/>
  <c r="L139" i="4"/>
  <c r="Q205" i="5"/>
  <c r="M139" i="4"/>
  <c r="R205" i="5"/>
  <c r="N34" i="2"/>
  <c r="N139" i="4"/>
  <c r="T205" i="5"/>
  <c r="O139" i="4"/>
  <c r="U205" i="5"/>
  <c r="P139" i="4"/>
  <c r="W205" i="5"/>
  <c r="Q139" i="4"/>
  <c r="X205" i="5"/>
  <c r="S139" i="4"/>
  <c r="AA205" i="5"/>
  <c r="AI139" i="4"/>
  <c r="T139" i="4" a="1"/>
  <c r="T139" i="4"/>
  <c r="AC205" i="5"/>
  <c r="U139" i="4" a="1"/>
  <c r="U139" i="4"/>
  <c r="AD205" i="5"/>
  <c r="X139" i="4"/>
  <c r="AI205" i="5"/>
  <c r="Y139" i="4"/>
  <c r="AJ205" i="5"/>
  <c r="Z139" i="4"/>
  <c r="AL205" i="5"/>
  <c r="F205" i="5"/>
  <c r="H205" i="5"/>
  <c r="I205" i="5"/>
  <c r="Z205" i="5"/>
  <c r="AN205" i="5"/>
  <c r="AG206" i="5"/>
  <c r="AF206" i="5"/>
  <c r="C33" i="2"/>
  <c r="B140" i="4"/>
  <c r="C140" i="4"/>
  <c r="C206" i="5"/>
  <c r="D33" i="2"/>
  <c r="D140" i="4"/>
  <c r="E206" i="5"/>
  <c r="K206" i="5"/>
  <c r="L33" i="2"/>
  <c r="L140" i="4"/>
  <c r="Q206" i="5"/>
  <c r="M33" i="2"/>
  <c r="M140" i="4"/>
  <c r="R206" i="5"/>
  <c r="N33" i="2"/>
  <c r="N140" i="4"/>
  <c r="T206" i="5"/>
  <c r="O33" i="2"/>
  <c r="O140" i="4"/>
  <c r="U206" i="5"/>
  <c r="P33" i="2"/>
  <c r="P140" i="4"/>
  <c r="W206" i="5"/>
  <c r="Q33" i="2"/>
  <c r="Q140" i="4"/>
  <c r="X206" i="5"/>
  <c r="S33" i="2"/>
  <c r="S140" i="4"/>
  <c r="AA206" i="5"/>
  <c r="AI140" i="4"/>
  <c r="T140" i="4" a="1"/>
  <c r="T140" i="4"/>
  <c r="AC206" i="5"/>
  <c r="U140" i="4" a="1"/>
  <c r="U140" i="4"/>
  <c r="AD206" i="5"/>
  <c r="X33" i="2"/>
  <c r="X140" i="4"/>
  <c r="AI206" i="5"/>
  <c r="Y33" i="2"/>
  <c r="Y140" i="4"/>
  <c r="AJ206" i="5"/>
  <c r="Z33" i="2"/>
  <c r="Z140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94" i="4"/>
  <c r="C94" i="4"/>
  <c r="C207" i="5"/>
  <c r="D37" i="2"/>
  <c r="D94" i="4"/>
  <c r="E207" i="5"/>
  <c r="H37" i="2"/>
  <c r="H94" i="4"/>
  <c r="K207" i="5"/>
  <c r="I37" i="2"/>
  <c r="I94" i="4"/>
  <c r="L207" i="5"/>
  <c r="J37" i="2"/>
  <c r="J94" i="4"/>
  <c r="N207" i="5"/>
  <c r="O207" i="5"/>
  <c r="L37" i="2"/>
  <c r="L94" i="4"/>
  <c r="Q207" i="5"/>
  <c r="M37" i="2"/>
  <c r="M94" i="4"/>
  <c r="R207" i="5"/>
  <c r="N37" i="2"/>
  <c r="N94" i="4"/>
  <c r="T207" i="5"/>
  <c r="O37" i="2"/>
  <c r="O94" i="4"/>
  <c r="U207" i="5"/>
  <c r="P37" i="2"/>
  <c r="P94" i="4"/>
  <c r="W207" i="5"/>
  <c r="Q37" i="2"/>
  <c r="Q94" i="4"/>
  <c r="X207" i="5"/>
  <c r="S37" i="2"/>
  <c r="S94" i="4"/>
  <c r="AA207" i="5"/>
  <c r="X37" i="2"/>
  <c r="X94" i="4"/>
  <c r="AI207" i="5"/>
  <c r="Y37" i="2"/>
  <c r="Y94" i="4"/>
  <c r="AJ207" i="5"/>
  <c r="Z37" i="2"/>
  <c r="Z94" i="4"/>
  <c r="AL207" i="5"/>
  <c r="F207" i="5"/>
  <c r="H207" i="5"/>
  <c r="I207" i="5"/>
  <c r="Z207" i="5"/>
  <c r="AN207" i="5"/>
  <c r="AG208" i="5"/>
  <c r="AF208" i="5"/>
  <c r="C218" i="4"/>
  <c r="C208" i="5"/>
  <c r="D218" i="4"/>
  <c r="E208" i="5"/>
  <c r="H218" i="4"/>
  <c r="K208" i="5"/>
  <c r="L218" i="4"/>
  <c r="Q208" i="5"/>
  <c r="M218" i="4"/>
  <c r="R208" i="5"/>
  <c r="T208" i="5"/>
  <c r="O218" i="4"/>
  <c r="U208" i="5"/>
  <c r="P218" i="4"/>
  <c r="W208" i="5"/>
  <c r="Q218" i="4"/>
  <c r="X208" i="5"/>
  <c r="S218" i="4"/>
  <c r="AA208" i="5"/>
  <c r="AI218" i="4"/>
  <c r="T218" i="4" a="1"/>
  <c r="T218" i="4"/>
  <c r="AC208" i="5"/>
  <c r="U218" i="4" a="1"/>
  <c r="U218" i="4"/>
  <c r="AD208" i="5"/>
  <c r="X218" i="4"/>
  <c r="AI208" i="5"/>
  <c r="Y218" i="4"/>
  <c r="AJ208" i="5"/>
  <c r="Z218" i="4"/>
  <c r="AL208" i="5"/>
  <c r="F208" i="5"/>
  <c r="H208" i="5"/>
  <c r="I208" i="5"/>
  <c r="L208" i="5"/>
  <c r="N208" i="5"/>
  <c r="O208" i="5"/>
  <c r="Z208" i="5"/>
  <c r="AN208" i="5"/>
  <c r="AG209" i="5"/>
  <c r="AF209" i="5"/>
  <c r="C228" i="4"/>
  <c r="C209" i="5"/>
  <c r="D228" i="4"/>
  <c r="E209" i="5"/>
  <c r="E228" i="4"/>
  <c r="F209" i="5"/>
  <c r="F228" i="4"/>
  <c r="H209" i="5"/>
  <c r="I209" i="5"/>
  <c r="H228" i="4"/>
  <c r="K209" i="5"/>
  <c r="L228" i="4"/>
  <c r="Q209" i="5"/>
  <c r="M228" i="4"/>
  <c r="R209" i="5"/>
  <c r="T209" i="5"/>
  <c r="O228" i="4"/>
  <c r="U209" i="5"/>
  <c r="P228" i="4"/>
  <c r="W209" i="5"/>
  <c r="Q228" i="4"/>
  <c r="X209" i="5"/>
  <c r="S228" i="4"/>
  <c r="AA209" i="5"/>
  <c r="AI228" i="4"/>
  <c r="T228" i="4" a="1"/>
  <c r="T228" i="4"/>
  <c r="AC209" i="5"/>
  <c r="U228" i="4" a="1"/>
  <c r="U228" i="4"/>
  <c r="AD209" i="5"/>
  <c r="X228" i="4"/>
  <c r="AI209" i="5"/>
  <c r="Y228" i="4"/>
  <c r="AJ209" i="5"/>
  <c r="Z228" i="4"/>
  <c r="AL209" i="5"/>
  <c r="L209" i="5"/>
  <c r="N209" i="5"/>
  <c r="O209" i="5"/>
  <c r="Z209" i="5"/>
  <c r="AN209" i="5"/>
  <c r="AG210" i="5"/>
  <c r="AF210" i="5"/>
  <c r="B292" i="4"/>
  <c r="C292" i="4"/>
  <c r="C210" i="5"/>
  <c r="D292" i="4"/>
  <c r="E210" i="5"/>
  <c r="E292" i="4"/>
  <c r="F210" i="5"/>
  <c r="F292" i="4"/>
  <c r="H210" i="5"/>
  <c r="I210" i="5"/>
  <c r="H292" i="4"/>
  <c r="K210" i="5"/>
  <c r="L292" i="4"/>
  <c r="Q210" i="5"/>
  <c r="M292" i="4"/>
  <c r="R210" i="5"/>
  <c r="N292" i="4"/>
  <c r="T210" i="5"/>
  <c r="O292" i="4"/>
  <c r="U210" i="5"/>
  <c r="P292" i="4"/>
  <c r="W210" i="5"/>
  <c r="Q292" i="4"/>
  <c r="X210" i="5"/>
  <c r="S292" i="4"/>
  <c r="AA210" i="5"/>
  <c r="AC210" i="5"/>
  <c r="AD210" i="5"/>
  <c r="X292" i="4"/>
  <c r="AI210" i="5"/>
  <c r="Y292" i="4"/>
  <c r="AJ210" i="5"/>
  <c r="Z292" i="4"/>
  <c r="AL210" i="5"/>
  <c r="L210" i="5"/>
  <c r="N210" i="5"/>
  <c r="O210" i="5"/>
  <c r="Z210" i="5"/>
  <c r="AN210" i="5"/>
  <c r="AG211" i="5"/>
  <c r="AF211" i="5"/>
  <c r="C229" i="4"/>
  <c r="C211" i="5"/>
  <c r="D229" i="4"/>
  <c r="E211" i="5"/>
  <c r="E229" i="4"/>
  <c r="F211" i="5"/>
  <c r="F229" i="4"/>
  <c r="H211" i="5"/>
  <c r="I211" i="5"/>
  <c r="H229" i="4"/>
  <c r="K211" i="5"/>
  <c r="L229" i="4"/>
  <c r="Q211" i="5"/>
  <c r="M229" i="4"/>
  <c r="R211" i="5"/>
  <c r="T211" i="5"/>
  <c r="O229" i="4"/>
  <c r="U211" i="5"/>
  <c r="P229" i="4"/>
  <c r="W211" i="5"/>
  <c r="Q229" i="4"/>
  <c r="X211" i="5"/>
  <c r="S229" i="4"/>
  <c r="AA211" i="5"/>
  <c r="AI229" i="4"/>
  <c r="T229" i="4" a="1"/>
  <c r="T229" i="4"/>
  <c r="AC211" i="5"/>
  <c r="U229" i="4" a="1"/>
  <c r="U229" i="4"/>
  <c r="AD211" i="5"/>
  <c r="X229" i="4"/>
  <c r="AI211" i="5"/>
  <c r="Y229" i="4"/>
  <c r="AJ211" i="5"/>
  <c r="Z229" i="4"/>
  <c r="AL211" i="5"/>
  <c r="L211" i="5"/>
  <c r="N211" i="5"/>
  <c r="O211" i="5"/>
  <c r="Z211" i="5"/>
  <c r="AN211" i="5"/>
  <c r="AG212" i="5"/>
  <c r="AF212" i="5"/>
  <c r="C230" i="4"/>
  <c r="C212" i="5"/>
  <c r="D230" i="4"/>
  <c r="E212" i="5"/>
  <c r="E230" i="4"/>
  <c r="F212" i="5"/>
  <c r="F230" i="4"/>
  <c r="H212" i="5"/>
  <c r="I212" i="5"/>
  <c r="H230" i="4"/>
  <c r="K212" i="5"/>
  <c r="L230" i="4"/>
  <c r="Q212" i="5"/>
  <c r="M230" i="4"/>
  <c r="R212" i="5"/>
  <c r="T212" i="5"/>
  <c r="U212" i="5"/>
  <c r="P230" i="4"/>
  <c r="W212" i="5"/>
  <c r="Q230" i="4"/>
  <c r="X212" i="5"/>
  <c r="S230" i="4"/>
  <c r="AA212" i="5"/>
  <c r="AI230" i="4"/>
  <c r="T230" i="4" a="1"/>
  <c r="T230" i="4"/>
  <c r="AC212" i="5"/>
  <c r="U230" i="4" a="1"/>
  <c r="U230" i="4"/>
  <c r="AD212" i="5"/>
  <c r="X230" i="4"/>
  <c r="AI212" i="5"/>
  <c r="Y230" i="4"/>
  <c r="AJ212" i="5"/>
  <c r="Z230" i="4"/>
  <c r="AL212" i="5"/>
  <c r="L212" i="5"/>
  <c r="N212" i="5"/>
  <c r="O212" i="5"/>
  <c r="Z212" i="5"/>
  <c r="AN212" i="5"/>
  <c r="AG213" i="5"/>
  <c r="AF213" i="5"/>
  <c r="B141" i="4"/>
  <c r="C141" i="4"/>
  <c r="C213" i="5"/>
  <c r="D141" i="4"/>
  <c r="E213" i="5"/>
  <c r="E141" i="4"/>
  <c r="F213" i="5"/>
  <c r="F141" i="4"/>
  <c r="H213" i="5"/>
  <c r="I213" i="5"/>
  <c r="H141" i="4"/>
  <c r="K213" i="5"/>
  <c r="L141" i="4"/>
  <c r="Q213" i="5"/>
  <c r="M141" i="4"/>
  <c r="R213" i="5"/>
  <c r="T213" i="5"/>
  <c r="O141" i="4"/>
  <c r="U213" i="5"/>
  <c r="P141" i="4"/>
  <c r="W213" i="5"/>
  <c r="Q141" i="4"/>
  <c r="X213" i="5"/>
  <c r="S141" i="4"/>
  <c r="AA213" i="5"/>
  <c r="AI141" i="4"/>
  <c r="T141" i="4" a="1"/>
  <c r="T141" i="4"/>
  <c r="AC213" i="5"/>
  <c r="U141" i="4" a="1"/>
  <c r="U141" i="4"/>
  <c r="AD213" i="5"/>
  <c r="X141" i="4"/>
  <c r="AI213" i="5"/>
  <c r="Y141" i="4"/>
  <c r="AJ213" i="5"/>
  <c r="Z141" i="4"/>
  <c r="AL213" i="5"/>
  <c r="L213" i="5"/>
  <c r="N213" i="5"/>
  <c r="O213" i="5"/>
  <c r="Z213" i="5"/>
  <c r="AN213" i="5"/>
  <c r="AG214" i="5"/>
  <c r="AF214" i="5"/>
  <c r="B297" i="4"/>
  <c r="C297" i="4"/>
  <c r="C214" i="5"/>
  <c r="D297" i="4"/>
  <c r="E214" i="5"/>
  <c r="E297" i="4"/>
  <c r="F214" i="5"/>
  <c r="F297" i="4"/>
  <c r="H214" i="5"/>
  <c r="I214" i="5"/>
  <c r="H297" i="4"/>
  <c r="K214" i="5"/>
  <c r="L297" i="4"/>
  <c r="Q214" i="5"/>
  <c r="M297" i="4"/>
  <c r="R214" i="5"/>
  <c r="T214" i="5"/>
  <c r="O297" i="4"/>
  <c r="U214" i="5"/>
  <c r="P297" i="4"/>
  <c r="W214" i="5"/>
  <c r="Q297" i="4"/>
  <c r="X214" i="5"/>
  <c r="S297" i="4"/>
  <c r="AA214" i="5"/>
  <c r="AI297" i="4"/>
  <c r="T297" i="4" a="1"/>
  <c r="T297" i="4"/>
  <c r="AC214" i="5"/>
  <c r="U297" i="4" a="1"/>
  <c r="U297" i="4"/>
  <c r="AD214" i="5"/>
  <c r="X297" i="4"/>
  <c r="AI214" i="5"/>
  <c r="Y297" i="4"/>
  <c r="AJ214" i="5"/>
  <c r="Z297" i="4"/>
  <c r="AL214" i="5"/>
  <c r="L214" i="5"/>
  <c r="N214" i="5"/>
  <c r="O214" i="5"/>
  <c r="Z214" i="5"/>
  <c r="AN214" i="5"/>
  <c r="O215" i="5"/>
  <c r="B259" i="4"/>
  <c r="H259" i="4"/>
  <c r="K215" i="5"/>
  <c r="AG215" i="5"/>
  <c r="AF215" i="5"/>
  <c r="C259" i="4"/>
  <c r="C215" i="5"/>
  <c r="D259" i="4"/>
  <c r="E215" i="5"/>
  <c r="E259" i="4"/>
  <c r="F215" i="5"/>
  <c r="F259" i="4"/>
  <c r="H215" i="5"/>
  <c r="I215" i="5"/>
  <c r="I259" i="4"/>
  <c r="L215" i="5"/>
  <c r="J259" i="4"/>
  <c r="N215" i="5"/>
  <c r="L259" i="4"/>
  <c r="Q215" i="5"/>
  <c r="M259" i="4"/>
  <c r="R215" i="5"/>
  <c r="N259" i="4"/>
  <c r="T215" i="5"/>
  <c r="O259" i="4"/>
  <c r="U215" i="5"/>
  <c r="P259" i="4"/>
  <c r="W215" i="5"/>
  <c r="Q259" i="4"/>
  <c r="X215" i="5"/>
  <c r="S259" i="4"/>
  <c r="AA215" i="5"/>
  <c r="AI259" i="4"/>
  <c r="T259" i="4" a="1"/>
  <c r="T259" i="4"/>
  <c r="AC215" i="5"/>
  <c r="U259" i="4" a="1"/>
  <c r="U259" i="4"/>
  <c r="AD215" i="5"/>
  <c r="X259" i="4"/>
  <c r="AI215" i="5"/>
  <c r="Y259" i="4"/>
  <c r="AJ215" i="5"/>
  <c r="Z259" i="4"/>
  <c r="AL215" i="5"/>
  <c r="Z215" i="5"/>
  <c r="AN215" i="5"/>
  <c r="O216" i="5"/>
  <c r="B260" i="4"/>
  <c r="H260" i="4"/>
  <c r="K216" i="5"/>
  <c r="AG216" i="5"/>
  <c r="AF216" i="5"/>
  <c r="C260" i="4"/>
  <c r="C216" i="5"/>
  <c r="D260" i="4"/>
  <c r="E216" i="5"/>
  <c r="E260" i="4"/>
  <c r="F216" i="5"/>
  <c r="F260" i="4"/>
  <c r="H216" i="5"/>
  <c r="I216" i="5"/>
  <c r="L260" i="4"/>
  <c r="Q216" i="5"/>
  <c r="M260" i="4"/>
  <c r="R216" i="5"/>
  <c r="T216" i="5"/>
  <c r="O260" i="4"/>
  <c r="U216" i="5"/>
  <c r="P260" i="4"/>
  <c r="W216" i="5"/>
  <c r="Q260" i="4"/>
  <c r="X216" i="5"/>
  <c r="S260" i="4"/>
  <c r="AA216" i="5"/>
  <c r="AI260" i="4"/>
  <c r="T260" i="4" a="1"/>
  <c r="T260" i="4"/>
  <c r="AC216" i="5"/>
  <c r="U260" i="4" a="1"/>
  <c r="U260" i="4"/>
  <c r="AD216" i="5"/>
  <c r="X260" i="4"/>
  <c r="AI216" i="5"/>
  <c r="Y260" i="4"/>
  <c r="AJ216" i="5"/>
  <c r="Z260" i="4"/>
  <c r="AL216" i="5"/>
  <c r="Z216" i="5"/>
  <c r="AN216" i="5"/>
  <c r="O217" i="5"/>
  <c r="B261" i="4"/>
  <c r="H261" i="4"/>
  <c r="K217" i="5"/>
  <c r="AG217" i="5"/>
  <c r="AF217" i="5"/>
  <c r="C261" i="4"/>
  <c r="C217" i="5"/>
  <c r="D261" i="4"/>
  <c r="E217" i="5"/>
  <c r="E261" i="4"/>
  <c r="F217" i="5"/>
  <c r="F261" i="4"/>
  <c r="H217" i="5"/>
  <c r="I217" i="5"/>
  <c r="I261" i="4"/>
  <c r="L217" i="5"/>
  <c r="J261" i="4"/>
  <c r="N217" i="5"/>
  <c r="L261" i="4"/>
  <c r="Q217" i="5"/>
  <c r="M261" i="4"/>
  <c r="R217" i="5"/>
  <c r="T217" i="5"/>
  <c r="O261" i="4"/>
  <c r="U217" i="5"/>
  <c r="P261" i="4"/>
  <c r="W217" i="5"/>
  <c r="Q261" i="4"/>
  <c r="X217" i="5"/>
  <c r="S261" i="4"/>
  <c r="AA217" i="5"/>
  <c r="AI261" i="4"/>
  <c r="T261" i="4" a="1"/>
  <c r="T261" i="4"/>
  <c r="AC217" i="5"/>
  <c r="U261" i="4" a="1"/>
  <c r="U261" i="4"/>
  <c r="AD217" i="5"/>
  <c r="X261" i="4"/>
  <c r="AI217" i="5"/>
  <c r="Y261" i="4"/>
  <c r="AJ217" i="5"/>
  <c r="Z261" i="4"/>
  <c r="AL217" i="5"/>
  <c r="Z217" i="5"/>
  <c r="AN217" i="5"/>
  <c r="AG218" i="5"/>
  <c r="AF218" i="5"/>
  <c r="B197" i="4"/>
  <c r="C197" i="4"/>
  <c r="C218" i="5"/>
  <c r="D197" i="4"/>
  <c r="E218" i="5"/>
  <c r="H197" i="4"/>
  <c r="K218" i="5"/>
  <c r="L197" i="4"/>
  <c r="Q218" i="5"/>
  <c r="M197" i="4"/>
  <c r="R218" i="5"/>
  <c r="N197" i="4"/>
  <c r="T218" i="5"/>
  <c r="O197" i="4"/>
  <c r="U218" i="5"/>
  <c r="P197" i="4"/>
  <c r="W218" i="5"/>
  <c r="Q197" i="4"/>
  <c r="X218" i="5"/>
  <c r="S197" i="4"/>
  <c r="AA218" i="5"/>
  <c r="AI197" i="4"/>
  <c r="T197" i="4" a="1"/>
  <c r="T197" i="4"/>
  <c r="AC218" i="5"/>
  <c r="U197" i="4" a="1"/>
  <c r="U197" i="4"/>
  <c r="AD218" i="5"/>
  <c r="X197" i="4"/>
  <c r="AI218" i="5"/>
  <c r="Y197" i="4"/>
  <c r="AJ218" i="5"/>
  <c r="Z197" i="4"/>
  <c r="AL218" i="5"/>
  <c r="F218" i="5"/>
  <c r="H218" i="5"/>
  <c r="I218" i="5"/>
  <c r="L218" i="5"/>
  <c r="N218" i="5"/>
  <c r="O218" i="5"/>
  <c r="Z218" i="5"/>
  <c r="AN218" i="5"/>
  <c r="AG219" i="5"/>
  <c r="AF219" i="5"/>
  <c r="B179" i="4"/>
  <c r="C179" i="4"/>
  <c r="C219" i="5"/>
  <c r="D179" i="4"/>
  <c r="E219" i="5"/>
  <c r="E179" i="4"/>
  <c r="F219" i="5"/>
  <c r="F179" i="4"/>
  <c r="H219" i="5"/>
  <c r="I219" i="5"/>
  <c r="H179" i="4"/>
  <c r="K219" i="5"/>
  <c r="L179" i="4"/>
  <c r="Q219" i="5"/>
  <c r="M179" i="4"/>
  <c r="R219" i="5"/>
  <c r="T219" i="5"/>
  <c r="O179" i="4"/>
  <c r="U219" i="5"/>
  <c r="P179" i="4"/>
  <c r="W219" i="5"/>
  <c r="Q179" i="4"/>
  <c r="X219" i="5"/>
  <c r="AA219" i="5"/>
  <c r="AI179" i="4"/>
  <c r="T179" i="4" a="1"/>
  <c r="T179" i="4"/>
  <c r="AC219" i="5"/>
  <c r="U179" i="4" a="1"/>
  <c r="U179" i="4"/>
  <c r="AD219" i="5"/>
  <c r="X179" i="4"/>
  <c r="AI219" i="5"/>
  <c r="L219" i="5"/>
  <c r="N219" i="5"/>
  <c r="O219" i="5"/>
  <c r="Z219" i="5"/>
  <c r="AN219" i="5"/>
  <c r="AG220" i="5"/>
  <c r="AF220" i="5"/>
  <c r="B180" i="4"/>
  <c r="C180" i="4"/>
  <c r="C220" i="5"/>
  <c r="D180" i="4"/>
  <c r="E220" i="5"/>
  <c r="E180" i="4"/>
  <c r="F220" i="5"/>
  <c r="F180" i="4"/>
  <c r="H220" i="5"/>
  <c r="I220" i="5"/>
  <c r="H180" i="4"/>
  <c r="K220" i="5"/>
  <c r="L180" i="4"/>
  <c r="Q220" i="5"/>
  <c r="M180" i="4"/>
  <c r="R220" i="5"/>
  <c r="T220" i="5"/>
  <c r="O180" i="4"/>
  <c r="U220" i="5"/>
  <c r="P180" i="4"/>
  <c r="W220" i="5"/>
  <c r="Q180" i="4"/>
  <c r="X220" i="5"/>
  <c r="S180" i="4"/>
  <c r="AA220" i="5"/>
  <c r="AI180" i="4"/>
  <c r="T180" i="4" a="1"/>
  <c r="T180" i="4"/>
  <c r="AC220" i="5"/>
  <c r="U180" i="4" a="1"/>
  <c r="U180" i="4"/>
  <c r="AD220" i="5"/>
  <c r="X180" i="4"/>
  <c r="AI220" i="5"/>
  <c r="Y180" i="4"/>
  <c r="AJ220" i="5"/>
  <c r="Z180" i="4"/>
  <c r="AL220" i="5"/>
  <c r="L220" i="5"/>
  <c r="N220" i="5"/>
  <c r="O220" i="5"/>
  <c r="Z220" i="5"/>
  <c r="AN220" i="5"/>
  <c r="O221" i="5"/>
  <c r="B198" i="4"/>
  <c r="H198" i="4"/>
  <c r="K221" i="5"/>
  <c r="AG221" i="5"/>
  <c r="AF221" i="5"/>
  <c r="C198" i="4"/>
  <c r="C221" i="5"/>
  <c r="D198" i="4"/>
  <c r="E221" i="5"/>
  <c r="E198" i="4"/>
  <c r="F221" i="5"/>
  <c r="F198" i="4"/>
  <c r="H221" i="5"/>
  <c r="I221" i="5"/>
  <c r="I15" i="2"/>
  <c r="I198" i="4"/>
  <c r="L221" i="5"/>
  <c r="J198" i="4"/>
  <c r="N221" i="5"/>
  <c r="L198" i="4"/>
  <c r="Q221" i="5"/>
  <c r="M198" i="4"/>
  <c r="R221" i="5"/>
  <c r="T221" i="5"/>
  <c r="O198" i="4"/>
  <c r="U221" i="5"/>
  <c r="P198" i="4"/>
  <c r="W221" i="5"/>
  <c r="Q198" i="4"/>
  <c r="X221" i="5"/>
  <c r="S198" i="4"/>
  <c r="AA221" i="5"/>
  <c r="AI198" i="4"/>
  <c r="T198" i="4" a="1"/>
  <c r="T198" i="4"/>
  <c r="AC221" i="5"/>
  <c r="U198" i="4" a="1"/>
  <c r="U198" i="4"/>
  <c r="AD221" i="5"/>
  <c r="X198" i="4"/>
  <c r="AI221" i="5"/>
  <c r="Y198" i="4"/>
  <c r="AJ221" i="5"/>
  <c r="Z198" i="4"/>
  <c r="AL221" i="5"/>
  <c r="Z221" i="5"/>
  <c r="AN221" i="5"/>
  <c r="AG222" i="5"/>
  <c r="AF222" i="5"/>
  <c r="C199" i="4"/>
  <c r="C222" i="5"/>
  <c r="T222" i="5"/>
  <c r="O199" i="4"/>
  <c r="U222" i="5"/>
  <c r="P199" i="4"/>
  <c r="W222" i="5"/>
  <c r="Q199" i="4"/>
  <c r="X222" i="5"/>
  <c r="S199" i="4"/>
  <c r="AA222" i="5"/>
  <c r="AI199" i="4"/>
  <c r="T199" i="4" a="1"/>
  <c r="T199" i="4"/>
  <c r="AC222" i="5"/>
  <c r="U199" i="4" a="1"/>
  <c r="U199" i="4"/>
  <c r="AD222" i="5"/>
  <c r="AI222" i="5"/>
  <c r="Y199" i="4"/>
  <c r="AJ222" i="5"/>
  <c r="Z199" i="4"/>
  <c r="AL222" i="5"/>
  <c r="L222" i="5"/>
  <c r="N222" i="5"/>
  <c r="O222" i="5"/>
  <c r="Z222" i="5"/>
  <c r="AN222" i="5"/>
  <c r="AG223" i="5"/>
  <c r="AF223" i="5"/>
  <c r="B98" i="4"/>
  <c r="C98" i="4"/>
  <c r="C223" i="5"/>
  <c r="D98" i="4"/>
  <c r="E223" i="5"/>
  <c r="K223" i="5"/>
  <c r="L98" i="4"/>
  <c r="Q223" i="5"/>
  <c r="M21" i="2"/>
  <c r="M98" i="4"/>
  <c r="R223" i="5"/>
  <c r="T223" i="5"/>
  <c r="O98" i="4"/>
  <c r="U223" i="5"/>
  <c r="P98" i="4"/>
  <c r="W223" i="5"/>
  <c r="X223" i="5"/>
  <c r="S98" i="4"/>
  <c r="AA223" i="5"/>
  <c r="AI98" i="4"/>
  <c r="T98" i="4" a="1"/>
  <c r="T98" i="4"/>
  <c r="AC223" i="5"/>
  <c r="U98" i="4" a="1"/>
  <c r="U98" i="4"/>
  <c r="AD223" i="5"/>
  <c r="X98" i="4"/>
  <c r="AI223" i="5"/>
  <c r="Y98" i="4"/>
  <c r="AJ223" i="5"/>
  <c r="Z98" i="4"/>
  <c r="AL223" i="5"/>
  <c r="F223" i="5"/>
  <c r="H223" i="5"/>
  <c r="I223" i="5"/>
  <c r="L223" i="5"/>
  <c r="N223" i="5"/>
  <c r="O223" i="5"/>
  <c r="Z223" i="5"/>
  <c r="AN223" i="5"/>
  <c r="O224" i="5"/>
  <c r="B12" i="4"/>
  <c r="H12" i="4"/>
  <c r="K224" i="5"/>
  <c r="AG224" i="5"/>
  <c r="AF224" i="5"/>
  <c r="C12" i="4"/>
  <c r="C224" i="5"/>
  <c r="D12" i="4"/>
  <c r="E224" i="5"/>
  <c r="I12" i="4"/>
  <c r="L224" i="5"/>
  <c r="J12" i="4"/>
  <c r="N224" i="5"/>
  <c r="L12" i="4"/>
  <c r="Q224" i="5"/>
  <c r="M12" i="4"/>
  <c r="R224" i="5"/>
  <c r="T224" i="5"/>
  <c r="O12" i="4"/>
  <c r="U224" i="5"/>
  <c r="P12" i="4"/>
  <c r="W224" i="5"/>
  <c r="Q12" i="4"/>
  <c r="X224" i="5"/>
  <c r="AA224" i="5"/>
  <c r="AI12" i="4"/>
  <c r="T12" i="4" a="1"/>
  <c r="T12" i="4"/>
  <c r="AC224" i="5"/>
  <c r="U12" i="4" a="1"/>
  <c r="U12" i="4"/>
  <c r="AD224" i="5"/>
  <c r="X12" i="4"/>
  <c r="AI224" i="5"/>
  <c r="Y12" i="4"/>
  <c r="AJ224" i="5"/>
  <c r="Z12" i="4"/>
  <c r="AL224" i="5"/>
  <c r="F224" i="5"/>
  <c r="H224" i="5"/>
  <c r="I224" i="5"/>
  <c r="Z224" i="5"/>
  <c r="AN224" i="5"/>
  <c r="AG225" i="5"/>
  <c r="AF225" i="5"/>
  <c r="B293" i="4"/>
  <c r="C293" i="4"/>
  <c r="C225" i="5"/>
  <c r="D293" i="4"/>
  <c r="E225" i="5"/>
  <c r="E29" i="2"/>
  <c r="E293" i="4"/>
  <c r="F225" i="5"/>
  <c r="F29" i="2"/>
  <c r="F293" i="4"/>
  <c r="H225" i="5"/>
  <c r="I225" i="5"/>
  <c r="H293" i="4"/>
  <c r="K225" i="5"/>
  <c r="L293" i="4"/>
  <c r="Q225" i="5"/>
  <c r="M293" i="4"/>
  <c r="R225" i="5"/>
  <c r="T225" i="5"/>
  <c r="O293" i="4"/>
  <c r="U225" i="5"/>
  <c r="P293" i="4"/>
  <c r="W225" i="5"/>
  <c r="S293" i="4"/>
  <c r="AA225" i="5"/>
  <c r="AI293" i="4"/>
  <c r="T293" i="4" a="1"/>
  <c r="T293" i="4"/>
  <c r="AC225" i="5"/>
  <c r="U293" i="4" a="1"/>
  <c r="U293" i="4"/>
  <c r="AD225" i="5"/>
  <c r="X293" i="4"/>
  <c r="AI225" i="5"/>
  <c r="Y293" i="4"/>
  <c r="AJ225" i="5"/>
  <c r="Z293" i="4"/>
  <c r="AL225" i="5"/>
  <c r="L225" i="5"/>
  <c r="N225" i="5"/>
  <c r="O225" i="5"/>
  <c r="X225" i="5"/>
  <c r="Z225" i="5"/>
  <c r="AN225" i="5"/>
  <c r="O226" i="5"/>
  <c r="H181" i="4"/>
  <c r="K226" i="5"/>
  <c r="AG226" i="5"/>
  <c r="AF226" i="5"/>
  <c r="C181" i="4"/>
  <c r="C226" i="5"/>
  <c r="D181" i="4"/>
  <c r="E226" i="5"/>
  <c r="E181" i="4"/>
  <c r="F226" i="5"/>
  <c r="F181" i="4"/>
  <c r="H226" i="5"/>
  <c r="I226" i="5"/>
  <c r="I181" i="4"/>
  <c r="L226" i="5"/>
  <c r="J181" i="4"/>
  <c r="N226" i="5"/>
  <c r="L181" i="4"/>
  <c r="Q226" i="5"/>
  <c r="M181" i="4"/>
  <c r="R226" i="5"/>
  <c r="T226" i="5"/>
  <c r="U226" i="5"/>
  <c r="P181" i="4"/>
  <c r="W226" i="5"/>
  <c r="Q181" i="4"/>
  <c r="X226" i="5"/>
  <c r="R181" i="4"/>
  <c r="Z226" i="5"/>
  <c r="S181" i="4"/>
  <c r="AA226" i="5"/>
  <c r="AI181" i="4"/>
  <c r="T181" i="4" a="1"/>
  <c r="T181" i="4"/>
  <c r="AC226" i="5"/>
  <c r="U181" i="4" a="1"/>
  <c r="U181" i="4"/>
  <c r="AD226" i="5"/>
  <c r="X181" i="4"/>
  <c r="AI226" i="5"/>
  <c r="Y181" i="4"/>
  <c r="AJ226" i="5"/>
  <c r="Z181" i="4"/>
  <c r="AL226" i="5"/>
  <c r="AN226" i="5"/>
  <c r="AG227" i="5"/>
  <c r="AF227" i="5"/>
  <c r="B114" i="4"/>
  <c r="C114" i="4"/>
  <c r="C227" i="5"/>
  <c r="D114" i="4"/>
  <c r="E227" i="5"/>
  <c r="H114" i="4"/>
  <c r="K227" i="5"/>
  <c r="L114" i="4"/>
  <c r="Q227" i="5"/>
  <c r="M114" i="4"/>
  <c r="R227" i="5"/>
  <c r="T227" i="5"/>
  <c r="O114" i="4"/>
  <c r="U227" i="5"/>
  <c r="P114" i="4"/>
  <c r="W227" i="5"/>
  <c r="X227" i="5"/>
  <c r="AA227" i="5"/>
  <c r="AI114" i="4"/>
  <c r="T114" i="4" a="1"/>
  <c r="T114" i="4"/>
  <c r="AC227" i="5"/>
  <c r="U114" i="4" a="1"/>
  <c r="U114" i="4"/>
  <c r="AD227" i="5"/>
  <c r="AI227" i="5"/>
  <c r="Y114" i="4"/>
  <c r="AJ227" i="5"/>
  <c r="Z114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48" i="4"/>
  <c r="C48" i="4"/>
  <c r="C228" i="5"/>
  <c r="D48" i="4"/>
  <c r="E228" i="5"/>
  <c r="E48" i="4"/>
  <c r="F228" i="5"/>
  <c r="F48" i="4"/>
  <c r="H228" i="5"/>
  <c r="I228" i="5"/>
  <c r="I19" i="2"/>
  <c r="I48" i="4"/>
  <c r="L228" i="5"/>
  <c r="J19" i="2"/>
  <c r="J48" i="4"/>
  <c r="N228" i="5"/>
  <c r="L48" i="4"/>
  <c r="Q228" i="5"/>
  <c r="M48" i="4"/>
  <c r="R228" i="5"/>
  <c r="T228" i="5"/>
  <c r="O48" i="4"/>
  <c r="U228" i="5"/>
  <c r="P48" i="4"/>
  <c r="W228" i="5"/>
  <c r="Q48" i="4"/>
  <c r="X228" i="5"/>
  <c r="S48" i="4"/>
  <c r="AA228" i="5"/>
  <c r="AI48" i="4"/>
  <c r="T48" i="4" a="1"/>
  <c r="T48" i="4"/>
  <c r="AC228" i="5"/>
  <c r="U48" i="4" a="1"/>
  <c r="U48" i="4"/>
  <c r="AD228" i="5"/>
  <c r="AI228" i="5"/>
  <c r="Y48" i="4"/>
  <c r="AJ228" i="5"/>
  <c r="Z48" i="4"/>
  <c r="AL228" i="5"/>
  <c r="Z228" i="5"/>
  <c r="AN228" i="5"/>
  <c r="AG229" i="5"/>
  <c r="AF229" i="5"/>
  <c r="B294" i="4"/>
  <c r="C294" i="4"/>
  <c r="C229" i="5"/>
  <c r="D294" i="4"/>
  <c r="E229" i="5"/>
  <c r="E294" i="4"/>
  <c r="F229" i="5"/>
  <c r="F294" i="4"/>
  <c r="H229" i="5"/>
  <c r="I229" i="5"/>
  <c r="H294" i="4"/>
  <c r="K229" i="5"/>
  <c r="L294" i="4"/>
  <c r="Q229" i="5"/>
  <c r="M294" i="4"/>
  <c r="R229" i="5"/>
  <c r="T229" i="5"/>
  <c r="O294" i="4"/>
  <c r="U229" i="5"/>
  <c r="P294" i="4"/>
  <c r="W229" i="5"/>
  <c r="Q294" i="4"/>
  <c r="X229" i="5"/>
  <c r="S294" i="4"/>
  <c r="AA229" i="5"/>
  <c r="AI294" i="4"/>
  <c r="T294" i="4" a="1"/>
  <c r="T294" i="4"/>
  <c r="AC229" i="5"/>
  <c r="U294" i="4" a="1"/>
  <c r="U294" i="4"/>
  <c r="AD229" i="5"/>
  <c r="X294" i="4"/>
  <c r="AI229" i="5"/>
  <c r="Y294" i="4"/>
  <c r="AJ229" i="5"/>
  <c r="Z294" i="4"/>
  <c r="AL229" i="5"/>
  <c r="L229" i="5"/>
  <c r="N229" i="5"/>
  <c r="O229" i="5"/>
  <c r="Z229" i="5"/>
  <c r="AN229" i="5"/>
  <c r="AG230" i="5"/>
  <c r="AF230" i="5"/>
  <c r="C231" i="4"/>
  <c r="C230" i="5"/>
  <c r="E24" i="2"/>
  <c r="F24" i="2"/>
  <c r="T230" i="5"/>
  <c r="U230" i="5"/>
  <c r="P231" i="4"/>
  <c r="W230" i="5"/>
  <c r="Q231" i="4"/>
  <c r="X230" i="5"/>
  <c r="S231" i="4"/>
  <c r="AA230" i="5"/>
  <c r="AI231" i="4"/>
  <c r="T231" i="4" a="1"/>
  <c r="T231" i="4"/>
  <c r="AC230" i="5"/>
  <c r="U231" i="4" a="1"/>
  <c r="U231" i="4"/>
  <c r="AD230" i="5"/>
  <c r="X231" i="4"/>
  <c r="AI230" i="5"/>
  <c r="Y231" i="4"/>
  <c r="AJ230" i="5"/>
  <c r="Z231" i="4"/>
  <c r="AL230" i="5"/>
  <c r="Z230" i="5"/>
  <c r="AN230" i="5"/>
  <c r="AG231" i="5"/>
  <c r="AF231" i="5"/>
  <c r="B209" i="4"/>
  <c r="C209" i="4"/>
  <c r="C231" i="5"/>
  <c r="D209" i="4"/>
  <c r="E231" i="5"/>
  <c r="H209" i="4"/>
  <c r="K231" i="5"/>
  <c r="L209" i="4"/>
  <c r="Q231" i="5"/>
  <c r="M209" i="4"/>
  <c r="R231" i="5"/>
  <c r="T231" i="5"/>
  <c r="O209" i="4"/>
  <c r="U231" i="5"/>
  <c r="P209" i="4"/>
  <c r="W231" i="5"/>
  <c r="Q209" i="4"/>
  <c r="X231" i="5"/>
  <c r="S209" i="4"/>
  <c r="AA231" i="5"/>
  <c r="AI209" i="4"/>
  <c r="T209" i="4" a="1"/>
  <c r="T209" i="4"/>
  <c r="AC231" i="5"/>
  <c r="U209" i="4" a="1"/>
  <c r="U209" i="4"/>
  <c r="AD231" i="5"/>
  <c r="X209" i="4"/>
  <c r="AI231" i="5"/>
  <c r="Y209" i="4"/>
  <c r="AJ231" i="5"/>
  <c r="Z209" i="4"/>
  <c r="AL231" i="5"/>
  <c r="L231" i="5"/>
  <c r="N231" i="5"/>
  <c r="O231" i="5"/>
  <c r="F231" i="5"/>
  <c r="H231" i="5"/>
  <c r="I231" i="5"/>
  <c r="Z231" i="5"/>
  <c r="AN231" i="5"/>
  <c r="AG232" i="5"/>
  <c r="AF232" i="5"/>
  <c r="B284" i="4"/>
  <c r="C284" i="4"/>
  <c r="C232" i="5"/>
  <c r="D284" i="4"/>
  <c r="E232" i="5"/>
  <c r="H284" i="4"/>
  <c r="K232" i="5"/>
  <c r="L284" i="4"/>
  <c r="Q232" i="5"/>
  <c r="M284" i="4"/>
  <c r="R232" i="5"/>
  <c r="T232" i="5"/>
  <c r="O284" i="4"/>
  <c r="U232" i="5"/>
  <c r="P284" i="4"/>
  <c r="W232" i="5"/>
  <c r="Q284" i="4"/>
  <c r="X232" i="5"/>
  <c r="S284" i="4"/>
  <c r="AA232" i="5"/>
  <c r="AI284" i="4"/>
  <c r="T284" i="4" a="1"/>
  <c r="T284" i="4"/>
  <c r="AC232" i="5"/>
  <c r="U284" i="4" a="1"/>
  <c r="U284" i="4"/>
  <c r="AD232" i="5"/>
  <c r="X284" i="4"/>
  <c r="AI232" i="5"/>
  <c r="Y284" i="4"/>
  <c r="AJ232" i="5"/>
  <c r="Z284" i="4"/>
  <c r="AL232" i="5"/>
  <c r="L232" i="5"/>
  <c r="N232" i="5"/>
  <c r="O232" i="5"/>
  <c r="F232" i="5"/>
  <c r="H232" i="5"/>
  <c r="I232" i="5"/>
  <c r="Z232" i="5"/>
  <c r="AN232" i="5"/>
  <c r="B142" i="4"/>
  <c r="S142" i="4"/>
  <c r="AA233" i="5"/>
  <c r="P142" i="4"/>
  <c r="W233" i="5"/>
  <c r="AG233" i="5"/>
  <c r="AF233" i="5"/>
  <c r="C142" i="4"/>
  <c r="C233" i="5"/>
  <c r="D142" i="4"/>
  <c r="E233" i="5"/>
  <c r="K233" i="5"/>
  <c r="L142" i="4"/>
  <c r="Q233" i="5"/>
  <c r="M142" i="4"/>
  <c r="R233" i="5"/>
  <c r="T233" i="5"/>
  <c r="U233" i="5"/>
  <c r="Q142" i="4"/>
  <c r="X233" i="5"/>
  <c r="R142" i="4"/>
  <c r="Z233" i="5"/>
  <c r="AI142" i="4"/>
  <c r="T142" i="4" a="1"/>
  <c r="T142" i="4"/>
  <c r="AC233" i="5"/>
  <c r="U142" i="4" a="1"/>
  <c r="U142" i="4"/>
  <c r="AD233" i="5"/>
  <c r="X142" i="4"/>
  <c r="AI233" i="5"/>
  <c r="Y142" i="4"/>
  <c r="AJ233" i="5"/>
  <c r="Z142" i="4"/>
  <c r="AL233" i="5"/>
  <c r="L233" i="5"/>
  <c r="N233" i="5"/>
  <c r="O233" i="5"/>
  <c r="F233" i="5"/>
  <c r="H233" i="5"/>
  <c r="I233" i="5"/>
  <c r="AN233" i="5"/>
  <c r="AG234" i="5"/>
  <c r="AF234" i="5"/>
  <c r="B27" i="4"/>
  <c r="C27" i="4"/>
  <c r="C234" i="5"/>
  <c r="D27" i="4"/>
  <c r="E234" i="5"/>
  <c r="K234" i="5"/>
  <c r="L27" i="4"/>
  <c r="Q234" i="5"/>
  <c r="M27" i="4"/>
  <c r="R234" i="5"/>
  <c r="T234" i="5"/>
  <c r="U234" i="5"/>
  <c r="P27" i="4"/>
  <c r="W234" i="5"/>
  <c r="Q27" i="4"/>
  <c r="X234" i="5"/>
  <c r="S27" i="4"/>
  <c r="AA234" i="5"/>
  <c r="AI27" i="4"/>
  <c r="T27" i="4" a="1"/>
  <c r="T27" i="4"/>
  <c r="AC234" i="5"/>
  <c r="U27" i="4" a="1"/>
  <c r="U27" i="4"/>
  <c r="AD234" i="5"/>
  <c r="X27" i="4"/>
  <c r="AI234" i="5"/>
  <c r="Y27" i="4"/>
  <c r="AJ234" i="5"/>
  <c r="Z27" i="4"/>
  <c r="AL234" i="5"/>
  <c r="F234" i="5"/>
  <c r="H234" i="5"/>
  <c r="I234" i="5"/>
  <c r="L234" i="5"/>
  <c r="N234" i="5"/>
  <c r="O234" i="5"/>
  <c r="Z234" i="5"/>
  <c r="AN234" i="5"/>
  <c r="AG235" i="5"/>
  <c r="AF235" i="5"/>
  <c r="B143" i="4"/>
  <c r="C143" i="4"/>
  <c r="C235" i="5"/>
  <c r="D143" i="4"/>
  <c r="E235" i="5"/>
  <c r="K235" i="5"/>
  <c r="L143" i="4"/>
  <c r="Q235" i="5"/>
  <c r="M143" i="4"/>
  <c r="R235" i="5"/>
  <c r="T235" i="5"/>
  <c r="U235" i="5"/>
  <c r="P143" i="4"/>
  <c r="W235" i="5"/>
  <c r="Q143" i="4"/>
  <c r="X235" i="5"/>
  <c r="S143" i="4"/>
  <c r="AA235" i="5"/>
  <c r="AI143" i="4"/>
  <c r="T143" i="4" a="1"/>
  <c r="T143" i="4"/>
  <c r="AC235" i="5"/>
  <c r="U143" i="4" a="1"/>
  <c r="U143" i="4"/>
  <c r="AD235" i="5"/>
  <c r="X143" i="4"/>
  <c r="AI235" i="5"/>
  <c r="Y143" i="4"/>
  <c r="AJ235" i="5"/>
  <c r="Z143" i="4"/>
  <c r="AL235" i="5"/>
  <c r="F235" i="5"/>
  <c r="H235" i="5"/>
  <c r="I235" i="5"/>
  <c r="L235" i="5"/>
  <c r="N235" i="5"/>
  <c r="O235" i="5"/>
  <c r="Z235" i="5"/>
  <c r="AN235" i="5"/>
  <c r="AG236" i="5"/>
  <c r="AF236" i="5"/>
  <c r="B144" i="4"/>
  <c r="C144" i="4"/>
  <c r="C236" i="5"/>
  <c r="D144" i="4"/>
  <c r="E236" i="5"/>
  <c r="K236" i="5"/>
  <c r="L144" i="4"/>
  <c r="Q236" i="5"/>
  <c r="M144" i="4"/>
  <c r="R236" i="5"/>
  <c r="T236" i="5"/>
  <c r="U236" i="5"/>
  <c r="P144" i="4"/>
  <c r="W236" i="5"/>
  <c r="Q144" i="4"/>
  <c r="X236" i="5"/>
  <c r="S144" i="4"/>
  <c r="AA236" i="5"/>
  <c r="AI144" i="4"/>
  <c r="T144" i="4" a="1"/>
  <c r="T144" i="4"/>
  <c r="AC236" i="5"/>
  <c r="U144" i="4" a="1"/>
  <c r="U144" i="4"/>
  <c r="AD236" i="5"/>
  <c r="X144" i="4"/>
  <c r="AI236" i="5"/>
  <c r="Y144" i="4"/>
  <c r="AJ236" i="5"/>
  <c r="Z144" i="4"/>
  <c r="AL236" i="5"/>
  <c r="F236" i="5"/>
  <c r="H236" i="5"/>
  <c r="I236" i="5"/>
  <c r="L236" i="5"/>
  <c r="N236" i="5"/>
  <c r="O236" i="5"/>
  <c r="Z236" i="5"/>
  <c r="AN236" i="5"/>
  <c r="AG237" i="5"/>
  <c r="AF237" i="5"/>
  <c r="B28" i="4"/>
  <c r="C28" i="4"/>
  <c r="C237" i="5"/>
  <c r="D28" i="4"/>
  <c r="E237" i="5"/>
  <c r="K237" i="5"/>
  <c r="L28" i="4"/>
  <c r="Q237" i="5"/>
  <c r="M28" i="4"/>
  <c r="R237" i="5"/>
  <c r="T237" i="5"/>
  <c r="U237" i="5"/>
  <c r="P28" i="4"/>
  <c r="W237" i="5"/>
  <c r="Q28" i="4"/>
  <c r="X237" i="5"/>
  <c r="S28" i="4"/>
  <c r="AA237" i="5"/>
  <c r="AI28" i="4"/>
  <c r="T28" i="4" a="1"/>
  <c r="T28" i="4"/>
  <c r="AC237" i="5"/>
  <c r="U28" i="4" a="1"/>
  <c r="U28" i="4"/>
  <c r="AD237" i="5"/>
  <c r="X28" i="4"/>
  <c r="AI237" i="5"/>
  <c r="Y28" i="4"/>
  <c r="AJ237" i="5"/>
  <c r="Z28" i="4"/>
  <c r="AL237" i="5"/>
  <c r="F237" i="5"/>
  <c r="H237" i="5"/>
  <c r="I237" i="5"/>
  <c r="L237" i="5"/>
  <c r="N237" i="5"/>
  <c r="O237" i="5"/>
  <c r="Z237" i="5"/>
  <c r="AN237" i="5"/>
  <c r="AG238" i="5"/>
  <c r="AF238" i="5"/>
  <c r="B145" i="4"/>
  <c r="C145" i="4"/>
  <c r="C238" i="5"/>
  <c r="D145" i="4"/>
  <c r="E238" i="5"/>
  <c r="K238" i="5"/>
  <c r="L145" i="4"/>
  <c r="Q238" i="5"/>
  <c r="M145" i="4"/>
  <c r="R238" i="5"/>
  <c r="T238" i="5"/>
  <c r="U238" i="5"/>
  <c r="P145" i="4"/>
  <c r="W238" i="5"/>
  <c r="Q145" i="4"/>
  <c r="X238" i="5"/>
  <c r="S145" i="4"/>
  <c r="AA238" i="5"/>
  <c r="AI145" i="4"/>
  <c r="T145" i="4" a="1"/>
  <c r="T145" i="4"/>
  <c r="AC238" i="5"/>
  <c r="U145" i="4" a="1"/>
  <c r="U145" i="4"/>
  <c r="AD238" i="5"/>
  <c r="X145" i="4"/>
  <c r="AI238" i="5"/>
  <c r="Y145" i="4"/>
  <c r="AJ238" i="5"/>
  <c r="Z145" i="4"/>
  <c r="AL238" i="5"/>
  <c r="F238" i="5"/>
  <c r="H238" i="5"/>
  <c r="I238" i="5"/>
  <c r="L238" i="5"/>
  <c r="N238" i="5"/>
  <c r="O238" i="5"/>
  <c r="Z238" i="5"/>
  <c r="AN238" i="5"/>
  <c r="AG239" i="5"/>
  <c r="AF239" i="5"/>
  <c r="B285" i="4"/>
  <c r="C285" i="4"/>
  <c r="C239" i="5"/>
  <c r="D285" i="4"/>
  <c r="E239" i="5"/>
  <c r="E285" i="4"/>
  <c r="F239" i="5"/>
  <c r="F285" i="4"/>
  <c r="H239" i="5"/>
  <c r="I239" i="5"/>
  <c r="K239" i="5"/>
  <c r="L285" i="4"/>
  <c r="Q239" i="5"/>
  <c r="M285" i="4"/>
  <c r="R239" i="5"/>
  <c r="T239" i="5"/>
  <c r="O285" i="4"/>
  <c r="U239" i="5"/>
  <c r="P285" i="4"/>
  <c r="W239" i="5"/>
  <c r="Q285" i="4"/>
  <c r="X239" i="5"/>
  <c r="S285" i="4"/>
  <c r="AA239" i="5"/>
  <c r="AI285" i="4"/>
  <c r="T285" i="4" a="1"/>
  <c r="T285" i="4"/>
  <c r="AC239" i="5"/>
  <c r="U285" i="4" a="1"/>
  <c r="U285" i="4"/>
  <c r="AD239" i="5"/>
  <c r="X285" i="4"/>
  <c r="AI239" i="5"/>
  <c r="Y285" i="4"/>
  <c r="AJ239" i="5"/>
  <c r="Z285" i="4"/>
  <c r="AL239" i="5"/>
  <c r="L239" i="5"/>
  <c r="N239" i="5"/>
  <c r="O239" i="5"/>
  <c r="Z239" i="5"/>
  <c r="AN239" i="5"/>
  <c r="AG240" i="5"/>
  <c r="AF240" i="5"/>
  <c r="B286" i="4"/>
  <c r="C286" i="4"/>
  <c r="C240" i="5"/>
  <c r="D286" i="4"/>
  <c r="E240" i="5"/>
  <c r="E21" i="2"/>
  <c r="E286" i="4"/>
  <c r="F240" i="5"/>
  <c r="F21" i="2"/>
  <c r="F286" i="4"/>
  <c r="H240" i="5"/>
  <c r="I240" i="5"/>
  <c r="K240" i="5"/>
  <c r="L286" i="4"/>
  <c r="Q240" i="5"/>
  <c r="M286" i="4"/>
  <c r="R240" i="5"/>
  <c r="T240" i="5"/>
  <c r="O286" i="4"/>
  <c r="U240" i="5"/>
  <c r="P286" i="4"/>
  <c r="W240" i="5"/>
  <c r="S286" i="4"/>
  <c r="AA240" i="5"/>
  <c r="AI286" i="4"/>
  <c r="T286" i="4" a="1"/>
  <c r="T286" i="4"/>
  <c r="AC240" i="5"/>
  <c r="U286" i="4" a="1"/>
  <c r="U286" i="4"/>
  <c r="AD240" i="5"/>
  <c r="X286" i="4"/>
  <c r="AI240" i="5"/>
  <c r="Y286" i="4"/>
  <c r="AJ240" i="5"/>
  <c r="Z286" i="4"/>
  <c r="AL240" i="5"/>
  <c r="X240" i="5"/>
  <c r="L240" i="5"/>
  <c r="N240" i="5"/>
  <c r="O240" i="5"/>
  <c r="Z240" i="5"/>
  <c r="AN240" i="5"/>
  <c r="AG241" i="5"/>
  <c r="AF241" i="5"/>
  <c r="B51" i="4"/>
  <c r="C51" i="4"/>
  <c r="C241" i="5"/>
  <c r="D51" i="4"/>
  <c r="E241" i="5"/>
  <c r="H51" i="4"/>
  <c r="K241" i="5"/>
  <c r="L51" i="4"/>
  <c r="Q241" i="5"/>
  <c r="M51" i="4"/>
  <c r="R241" i="5"/>
  <c r="T241" i="5"/>
  <c r="U241" i="5"/>
  <c r="P51" i="4"/>
  <c r="W241" i="5"/>
  <c r="Q51" i="4"/>
  <c r="X241" i="5"/>
  <c r="AA241" i="5"/>
  <c r="AI51" i="4"/>
  <c r="T51" i="4" a="1"/>
  <c r="T51" i="4"/>
  <c r="AC241" i="5"/>
  <c r="U51" i="4" a="1"/>
  <c r="U51" i="4"/>
  <c r="AD241" i="5"/>
  <c r="Y51" i="4"/>
  <c r="AJ241" i="5"/>
  <c r="Z51" i="4"/>
  <c r="AL241" i="5"/>
  <c r="F241" i="5"/>
  <c r="H241" i="5"/>
  <c r="I241" i="5"/>
  <c r="L241" i="5"/>
  <c r="N241" i="5"/>
  <c r="O241" i="5"/>
  <c r="Z241" i="5"/>
  <c r="AN241" i="5"/>
  <c r="AG242" i="5"/>
  <c r="AF242" i="5"/>
  <c r="B52" i="4"/>
  <c r="C52" i="4"/>
  <c r="C242" i="5"/>
  <c r="D52" i="4"/>
  <c r="E242" i="5"/>
  <c r="H52" i="4"/>
  <c r="K242" i="5"/>
  <c r="L52" i="4"/>
  <c r="Q242" i="5"/>
  <c r="M52" i="4"/>
  <c r="R242" i="5"/>
  <c r="T242" i="5"/>
  <c r="O52" i="4"/>
  <c r="U242" i="5"/>
  <c r="P52" i="4"/>
  <c r="W242" i="5"/>
  <c r="Q52" i="4"/>
  <c r="X242" i="5"/>
  <c r="AA242" i="5"/>
  <c r="AI52" i="4"/>
  <c r="T52" i="4" a="1"/>
  <c r="T52" i="4"/>
  <c r="AC242" i="5"/>
  <c r="U52" i="4" a="1"/>
  <c r="U52" i="4"/>
  <c r="AD242" i="5"/>
  <c r="AI242" i="5"/>
  <c r="Y52" i="4"/>
  <c r="AJ242" i="5"/>
  <c r="Z52" i="4"/>
  <c r="AL242" i="5"/>
  <c r="F242" i="5"/>
  <c r="H242" i="5"/>
  <c r="I242" i="5"/>
  <c r="L242" i="5"/>
  <c r="N242" i="5"/>
  <c r="O242" i="5"/>
  <c r="Z242" i="5"/>
  <c r="AN242" i="5"/>
  <c r="AG243" i="5"/>
  <c r="AF243" i="5"/>
  <c r="B53" i="4"/>
  <c r="C53" i="4"/>
  <c r="C243" i="5"/>
  <c r="D53" i="4"/>
  <c r="E243" i="5"/>
  <c r="H53" i="4"/>
  <c r="K243" i="5"/>
  <c r="L53" i="4"/>
  <c r="Q243" i="5"/>
  <c r="M53" i="4"/>
  <c r="R243" i="5"/>
  <c r="T243" i="5"/>
  <c r="O53" i="4"/>
  <c r="U243" i="5"/>
  <c r="P53" i="4"/>
  <c r="W243" i="5"/>
  <c r="Q53" i="4"/>
  <c r="X243" i="5"/>
  <c r="AA243" i="5"/>
  <c r="AI53" i="4"/>
  <c r="T53" i="4" a="1"/>
  <c r="T53" i="4"/>
  <c r="AC243" i="5"/>
  <c r="U53" i="4" a="1"/>
  <c r="U53" i="4"/>
  <c r="AD243" i="5"/>
  <c r="AI243" i="5"/>
  <c r="Y53" i="4"/>
  <c r="AJ243" i="5"/>
  <c r="Z53" i="4"/>
  <c r="AL243" i="5"/>
  <c r="F243" i="5"/>
  <c r="H243" i="5"/>
  <c r="I243" i="5"/>
  <c r="L243" i="5"/>
  <c r="N243" i="5"/>
  <c r="O243" i="5"/>
  <c r="Z243" i="5"/>
  <c r="AN243" i="5"/>
  <c r="AG244" i="5"/>
  <c r="AF244" i="5"/>
  <c r="B54" i="4"/>
  <c r="C54" i="4"/>
  <c r="C244" i="5"/>
  <c r="D54" i="4"/>
  <c r="E244" i="5"/>
  <c r="H54" i="4"/>
  <c r="K244" i="5"/>
  <c r="L54" i="4"/>
  <c r="Q244" i="5"/>
  <c r="M54" i="4"/>
  <c r="R244" i="5"/>
  <c r="T244" i="5"/>
  <c r="U244" i="5"/>
  <c r="P54" i="4"/>
  <c r="W244" i="5"/>
  <c r="Q54" i="4"/>
  <c r="X244" i="5"/>
  <c r="AA244" i="5"/>
  <c r="AI54" i="4"/>
  <c r="T54" i="4" a="1"/>
  <c r="T54" i="4"/>
  <c r="AC244" i="5"/>
  <c r="U54" i="4" a="1"/>
  <c r="U54" i="4"/>
  <c r="AD244" i="5"/>
  <c r="X54" i="4"/>
  <c r="AI244" i="5"/>
  <c r="Y54" i="4"/>
  <c r="AJ244" i="5"/>
  <c r="Z54" i="4"/>
  <c r="AL244" i="5"/>
  <c r="F244" i="5"/>
  <c r="H244" i="5"/>
  <c r="I244" i="5"/>
  <c r="L244" i="5"/>
  <c r="N244" i="5"/>
  <c r="O244" i="5"/>
  <c r="Z244" i="5"/>
  <c r="AN244" i="5"/>
  <c r="AG245" i="5"/>
  <c r="AF245" i="5"/>
  <c r="B55" i="4"/>
  <c r="C55" i="4"/>
  <c r="C245" i="5"/>
  <c r="D55" i="4"/>
  <c r="E245" i="5"/>
  <c r="H55" i="4"/>
  <c r="K245" i="5"/>
  <c r="L55" i="4"/>
  <c r="Q245" i="5"/>
  <c r="M55" i="4"/>
  <c r="R245" i="5"/>
  <c r="T245" i="5"/>
  <c r="U245" i="5"/>
  <c r="P55" i="4"/>
  <c r="W245" i="5"/>
  <c r="Q55" i="4"/>
  <c r="X245" i="5"/>
  <c r="AA245" i="5"/>
  <c r="AI55" i="4"/>
  <c r="T55" i="4" a="1"/>
  <c r="T55" i="4"/>
  <c r="AC245" i="5"/>
  <c r="U55" i="4" a="1"/>
  <c r="U55" i="4"/>
  <c r="AD245" i="5"/>
  <c r="X55" i="4"/>
  <c r="AI245" i="5"/>
  <c r="Y55" i="4"/>
  <c r="AJ245" i="5"/>
  <c r="Z55" i="4"/>
  <c r="AL245" i="5"/>
  <c r="F245" i="5"/>
  <c r="H245" i="5"/>
  <c r="I245" i="5"/>
  <c r="L245" i="5"/>
  <c r="N245" i="5"/>
  <c r="O245" i="5"/>
  <c r="Z245" i="5"/>
  <c r="AN245" i="5"/>
  <c r="AG246" i="5"/>
  <c r="AF246" i="5"/>
  <c r="B56" i="4"/>
  <c r="C56" i="4"/>
  <c r="C246" i="5"/>
  <c r="D56" i="4"/>
  <c r="E246" i="5"/>
  <c r="H56" i="4"/>
  <c r="K246" i="5"/>
  <c r="L56" i="4"/>
  <c r="Q246" i="5"/>
  <c r="M56" i="4"/>
  <c r="R246" i="5"/>
  <c r="T246" i="5"/>
  <c r="U246" i="5"/>
  <c r="P56" i="4"/>
  <c r="W246" i="5"/>
  <c r="Q56" i="4"/>
  <c r="X246" i="5"/>
  <c r="AA246" i="5"/>
  <c r="AI56" i="4"/>
  <c r="T56" i="4" a="1"/>
  <c r="T56" i="4"/>
  <c r="AC246" i="5"/>
  <c r="U56" i="4" a="1"/>
  <c r="U56" i="4"/>
  <c r="AD246" i="5"/>
  <c r="X56" i="4"/>
  <c r="AI246" i="5"/>
  <c r="Y56" i="4"/>
  <c r="AJ246" i="5"/>
  <c r="Z56" i="4"/>
  <c r="AL246" i="5"/>
  <c r="F246" i="5"/>
  <c r="H246" i="5"/>
  <c r="I246" i="5"/>
  <c r="L246" i="5"/>
  <c r="N246" i="5"/>
  <c r="O246" i="5"/>
  <c r="Z246" i="5"/>
  <c r="AN246" i="5"/>
  <c r="AG247" i="5"/>
  <c r="AF247" i="5"/>
  <c r="C57" i="4"/>
  <c r="C247" i="5"/>
  <c r="D57" i="4"/>
  <c r="E247" i="5"/>
  <c r="K247" i="5"/>
  <c r="L57" i="4"/>
  <c r="Q247" i="5"/>
  <c r="M57" i="4"/>
  <c r="R247" i="5"/>
  <c r="T247" i="5"/>
  <c r="U247" i="5"/>
  <c r="P57" i="4"/>
  <c r="W247" i="5"/>
  <c r="Q57" i="4"/>
  <c r="X247" i="5"/>
  <c r="AA247" i="5"/>
  <c r="AI57" i="4"/>
  <c r="T57" i="4" a="1"/>
  <c r="T57" i="4"/>
  <c r="AC247" i="5"/>
  <c r="U57" i="4" a="1"/>
  <c r="U57" i="4"/>
  <c r="AD247" i="5"/>
  <c r="X57" i="4"/>
  <c r="AI247" i="5"/>
  <c r="Y57" i="4"/>
  <c r="AJ247" i="5"/>
  <c r="Z57" i="4"/>
  <c r="AL247" i="5"/>
  <c r="F247" i="5"/>
  <c r="H247" i="5"/>
  <c r="I247" i="5"/>
  <c r="L247" i="5"/>
  <c r="N247" i="5"/>
  <c r="O247" i="5"/>
  <c r="Z247" i="5"/>
  <c r="AN247" i="5"/>
  <c r="AG248" i="5"/>
  <c r="AF248" i="5"/>
  <c r="B99" i="4"/>
  <c r="C99" i="4"/>
  <c r="C248" i="5"/>
  <c r="D99" i="4"/>
  <c r="E248" i="5"/>
  <c r="H33" i="2"/>
  <c r="H99" i="4"/>
  <c r="K248" i="5"/>
  <c r="L99" i="4"/>
  <c r="Q248" i="5"/>
  <c r="M99" i="4"/>
  <c r="R248" i="5"/>
  <c r="T248" i="5"/>
  <c r="O99" i="4"/>
  <c r="U248" i="5"/>
  <c r="P99" i="4"/>
  <c r="W248" i="5"/>
  <c r="Q99" i="4"/>
  <c r="X248" i="5"/>
  <c r="S99" i="4"/>
  <c r="AA248" i="5"/>
  <c r="AI99" i="4"/>
  <c r="T99" i="4" a="1"/>
  <c r="T99" i="4"/>
  <c r="AC248" i="5"/>
  <c r="U99" i="4" a="1"/>
  <c r="U99" i="4"/>
  <c r="AD248" i="5"/>
  <c r="X99" i="4"/>
  <c r="AI248" i="5"/>
  <c r="Y99" i="4"/>
  <c r="AJ248" i="5"/>
  <c r="Z99" i="4"/>
  <c r="AL248" i="5"/>
  <c r="F248" i="5"/>
  <c r="H248" i="5"/>
  <c r="I248" i="5"/>
  <c r="L248" i="5"/>
  <c r="N248" i="5"/>
  <c r="O248" i="5"/>
  <c r="Z248" i="5"/>
  <c r="AN248" i="5"/>
  <c r="AG249" i="5"/>
  <c r="AF249" i="5"/>
  <c r="B100" i="4"/>
  <c r="C100" i="4"/>
  <c r="C249" i="5"/>
  <c r="D100" i="4"/>
  <c r="E249" i="5"/>
  <c r="H100" i="4"/>
  <c r="K249" i="5"/>
  <c r="L100" i="4"/>
  <c r="Q249" i="5"/>
  <c r="M100" i="4"/>
  <c r="R249" i="5"/>
  <c r="T249" i="5"/>
  <c r="O100" i="4"/>
  <c r="U249" i="5"/>
  <c r="P100" i="4"/>
  <c r="W249" i="5"/>
  <c r="Q100" i="4"/>
  <c r="X249" i="5"/>
  <c r="S100" i="4"/>
  <c r="AA249" i="5"/>
  <c r="AI100" i="4"/>
  <c r="T100" i="4" a="1"/>
  <c r="T100" i="4"/>
  <c r="AC249" i="5"/>
  <c r="U100" i="4" a="1"/>
  <c r="U100" i="4"/>
  <c r="AD249" i="5"/>
  <c r="X100" i="4"/>
  <c r="AI249" i="5"/>
  <c r="Y100" i="4"/>
  <c r="AJ249" i="5"/>
  <c r="Z100" i="4"/>
  <c r="AL249" i="5"/>
  <c r="F249" i="5"/>
  <c r="H249" i="5"/>
  <c r="I249" i="5"/>
  <c r="L249" i="5"/>
  <c r="N249" i="5"/>
  <c r="O249" i="5"/>
  <c r="Z249" i="5"/>
  <c r="AN249" i="5"/>
  <c r="AG250" i="5"/>
  <c r="AF250" i="5"/>
  <c r="B101" i="4"/>
  <c r="C101" i="4"/>
  <c r="C250" i="5"/>
  <c r="D101" i="4"/>
  <c r="E250" i="5"/>
  <c r="K250" i="5"/>
  <c r="L101" i="4"/>
  <c r="Q250" i="5"/>
  <c r="M101" i="4"/>
  <c r="R250" i="5"/>
  <c r="T250" i="5"/>
  <c r="O101" i="4"/>
  <c r="U250" i="5"/>
  <c r="P101" i="4"/>
  <c r="W250" i="5"/>
  <c r="Q101" i="4"/>
  <c r="X250" i="5"/>
  <c r="S101" i="4"/>
  <c r="AA250" i="5"/>
  <c r="AI101" i="4"/>
  <c r="T101" i="4" a="1"/>
  <c r="T101" i="4"/>
  <c r="AC250" i="5"/>
  <c r="U101" i="4" a="1"/>
  <c r="U101" i="4"/>
  <c r="AD250" i="5"/>
  <c r="X101" i="4"/>
  <c r="AI250" i="5"/>
  <c r="Y101" i="4"/>
  <c r="AJ250" i="5"/>
  <c r="Z101" i="4"/>
  <c r="AL250" i="5"/>
  <c r="F250" i="5"/>
  <c r="H250" i="5"/>
  <c r="I250" i="5"/>
  <c r="L250" i="5"/>
  <c r="N250" i="5"/>
  <c r="O250" i="5"/>
  <c r="Z250" i="5"/>
  <c r="AN250" i="5"/>
  <c r="AG251" i="5"/>
  <c r="AF251" i="5"/>
  <c r="B263" i="4"/>
  <c r="C263" i="4"/>
  <c r="C251" i="5"/>
  <c r="D263" i="4"/>
  <c r="E251" i="5"/>
  <c r="K251" i="5"/>
  <c r="L263" i="4"/>
  <c r="Q251" i="5"/>
  <c r="M263" i="4"/>
  <c r="R251" i="5"/>
  <c r="T251" i="5"/>
  <c r="U251" i="5"/>
  <c r="P263" i="4"/>
  <c r="W251" i="5"/>
  <c r="Q263" i="4"/>
  <c r="X251" i="5"/>
  <c r="AA251" i="5"/>
  <c r="AI263" i="4"/>
  <c r="T263" i="4" a="1"/>
  <c r="T263" i="4"/>
  <c r="AC251" i="5"/>
  <c r="U263" i="4" a="1"/>
  <c r="U263" i="4"/>
  <c r="AD251" i="5"/>
  <c r="X263" i="4"/>
  <c r="AI251" i="5"/>
  <c r="Y263" i="4"/>
  <c r="AJ251" i="5"/>
  <c r="Z263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245" i="4"/>
  <c r="C245" i="4"/>
  <c r="C252" i="5"/>
  <c r="D245" i="4"/>
  <c r="E252" i="5"/>
  <c r="I245" i="4"/>
  <c r="L252" i="5"/>
  <c r="J245" i="4"/>
  <c r="N252" i="5"/>
  <c r="L245" i="4"/>
  <c r="Q252" i="5"/>
  <c r="M245" i="4"/>
  <c r="R252" i="5"/>
  <c r="T252" i="5"/>
  <c r="U252" i="5"/>
  <c r="P245" i="4"/>
  <c r="W252" i="5"/>
  <c r="Q245" i="4"/>
  <c r="X252" i="5"/>
  <c r="S245" i="4"/>
  <c r="AA252" i="5"/>
  <c r="AI245" i="4"/>
  <c r="T245" i="4" a="1"/>
  <c r="T245" i="4"/>
  <c r="AC252" i="5"/>
  <c r="U245" i="4" a="1"/>
  <c r="U245" i="4"/>
  <c r="AD252" i="5"/>
  <c r="X245" i="4"/>
  <c r="AI252" i="5"/>
  <c r="Y245" i="4"/>
  <c r="AJ252" i="5"/>
  <c r="Z245" i="4"/>
  <c r="AL252" i="5"/>
  <c r="F252" i="5"/>
  <c r="H252" i="5"/>
  <c r="I252" i="5"/>
  <c r="Z252" i="5"/>
  <c r="AN252" i="5"/>
  <c r="AG253" i="5"/>
  <c r="AF253" i="5"/>
  <c r="C41" i="4"/>
  <c r="C253" i="5"/>
  <c r="T253" i="5"/>
  <c r="U253" i="5"/>
  <c r="P41" i="4"/>
  <c r="W253" i="5"/>
  <c r="Q41" i="4"/>
  <c r="X253" i="5"/>
  <c r="AA253" i="5"/>
  <c r="AI41" i="4"/>
  <c r="T41" i="4" a="1"/>
  <c r="T41" i="4"/>
  <c r="AC253" i="5"/>
  <c r="U41" i="4" a="1"/>
  <c r="U41" i="4"/>
  <c r="AD253" i="5"/>
  <c r="X41" i="4"/>
  <c r="AI253" i="5"/>
  <c r="Y41" i="4"/>
  <c r="AJ253" i="5"/>
  <c r="Z41" i="4"/>
  <c r="AL253" i="5"/>
  <c r="Z253" i="5"/>
  <c r="AN253" i="5"/>
  <c r="O254" i="5"/>
  <c r="B76" i="4"/>
  <c r="H76" i="4"/>
  <c r="K254" i="5"/>
  <c r="AG254" i="5"/>
  <c r="AF254" i="5"/>
  <c r="C76" i="4"/>
  <c r="C254" i="5"/>
  <c r="D76" i="4"/>
  <c r="E254" i="5"/>
  <c r="I76" i="4"/>
  <c r="L254" i="5"/>
  <c r="J76" i="4"/>
  <c r="N254" i="5"/>
  <c r="L76" i="4"/>
  <c r="Q254" i="5"/>
  <c r="M76" i="4"/>
  <c r="R254" i="5"/>
  <c r="T254" i="5"/>
  <c r="O76" i="4"/>
  <c r="U254" i="5"/>
  <c r="P76" i="4"/>
  <c r="W254" i="5"/>
  <c r="Q76" i="4"/>
  <c r="X254" i="5"/>
  <c r="AA254" i="5"/>
  <c r="AI76" i="4"/>
  <c r="T76" i="4" a="1"/>
  <c r="T76" i="4"/>
  <c r="AC254" i="5"/>
  <c r="U76" i="4" a="1"/>
  <c r="U76" i="4"/>
  <c r="AD254" i="5"/>
  <c r="X76" i="4"/>
  <c r="AI254" i="5"/>
  <c r="Y76" i="4"/>
  <c r="AJ254" i="5"/>
  <c r="Z76" i="4"/>
  <c r="AL254" i="5"/>
  <c r="F254" i="5"/>
  <c r="H254" i="5"/>
  <c r="I254" i="5"/>
  <c r="Z254" i="5"/>
  <c r="AN254" i="5"/>
  <c r="AG255" i="5"/>
  <c r="AF255" i="5"/>
  <c r="B81" i="4"/>
  <c r="C81" i="4"/>
  <c r="C255" i="5"/>
  <c r="D81" i="4"/>
  <c r="E255" i="5"/>
  <c r="H81" i="4"/>
  <c r="K255" i="5"/>
  <c r="L81" i="4"/>
  <c r="Q255" i="5"/>
  <c r="M81" i="4"/>
  <c r="R255" i="5"/>
  <c r="T255" i="5"/>
  <c r="O81" i="4"/>
  <c r="U255" i="5"/>
  <c r="W255" i="5"/>
  <c r="Q81" i="4"/>
  <c r="X255" i="5"/>
  <c r="AA255" i="5"/>
  <c r="AI81" i="4"/>
  <c r="T81" i="4" a="1"/>
  <c r="T81" i="4"/>
  <c r="AC255" i="5"/>
  <c r="U81" i="4" a="1"/>
  <c r="U81" i="4"/>
  <c r="AD255" i="5"/>
  <c r="X81" i="4"/>
  <c r="AI255" i="5"/>
  <c r="Y81" i="4"/>
  <c r="AJ255" i="5"/>
  <c r="Z81" i="4"/>
  <c r="AL255" i="5"/>
  <c r="F255" i="5"/>
  <c r="H255" i="5"/>
  <c r="I255" i="5"/>
  <c r="L255" i="5"/>
  <c r="N255" i="5"/>
  <c r="O255" i="5"/>
  <c r="Z255" i="5"/>
  <c r="AN255" i="5"/>
  <c r="AG256" i="5"/>
  <c r="AF256" i="5"/>
  <c r="B110" i="4"/>
  <c r="C110" i="4"/>
  <c r="C256" i="5"/>
  <c r="D110" i="4"/>
  <c r="E256" i="5"/>
  <c r="K256" i="5"/>
  <c r="L110" i="4"/>
  <c r="Q256" i="5"/>
  <c r="M110" i="4"/>
  <c r="R256" i="5"/>
  <c r="T256" i="5"/>
  <c r="U256" i="5"/>
  <c r="W256" i="5"/>
  <c r="Q110" i="4"/>
  <c r="X256" i="5"/>
  <c r="AA256" i="5"/>
  <c r="AI110" i="4"/>
  <c r="T110" i="4" a="1"/>
  <c r="T110" i="4"/>
  <c r="AC256" i="5"/>
  <c r="U110" i="4" a="1"/>
  <c r="U110" i="4"/>
  <c r="AD256" i="5"/>
  <c r="X110" i="4"/>
  <c r="AI256" i="5"/>
  <c r="Y110" i="4"/>
  <c r="AJ256" i="5"/>
  <c r="Z110" i="4"/>
  <c r="AL256" i="5"/>
  <c r="F256" i="5"/>
  <c r="H256" i="5"/>
  <c r="I256" i="5"/>
  <c r="L256" i="5"/>
  <c r="N256" i="5"/>
  <c r="O256" i="5"/>
  <c r="Z256" i="5"/>
  <c r="AN256" i="5"/>
  <c r="AG257" i="5"/>
  <c r="AF257" i="5"/>
  <c r="B257" i="4"/>
  <c r="C257" i="4"/>
  <c r="C257" i="5"/>
  <c r="D257" i="4"/>
  <c r="E257" i="5"/>
  <c r="H257" i="4"/>
  <c r="K257" i="5"/>
  <c r="L257" i="4"/>
  <c r="Q257" i="5"/>
  <c r="M257" i="4"/>
  <c r="R257" i="5"/>
  <c r="T257" i="5"/>
  <c r="O257" i="4"/>
  <c r="U257" i="5"/>
  <c r="P257" i="4"/>
  <c r="W257" i="5"/>
  <c r="Q257" i="4"/>
  <c r="X257" i="5"/>
  <c r="S257" i="4"/>
  <c r="AA257" i="5"/>
  <c r="AI257" i="4"/>
  <c r="T257" i="4" a="1"/>
  <c r="T257" i="4"/>
  <c r="AC257" i="5"/>
  <c r="U257" i="4" a="1"/>
  <c r="U257" i="4"/>
  <c r="AD257" i="5"/>
  <c r="X257" i="4"/>
  <c r="AI257" i="5"/>
  <c r="Y257" i="4"/>
  <c r="AJ257" i="5"/>
  <c r="Z257" i="4"/>
  <c r="AL257" i="5"/>
  <c r="F257" i="5"/>
  <c r="H257" i="5"/>
  <c r="I257" i="5"/>
  <c r="L257" i="5"/>
  <c r="N257" i="5"/>
  <c r="O257" i="5"/>
  <c r="Z257" i="5"/>
  <c r="AN257" i="5"/>
  <c r="AG258" i="5"/>
  <c r="AF258" i="5"/>
  <c r="B243" i="4"/>
  <c r="C243" i="4"/>
  <c r="C258" i="5"/>
  <c r="D243" i="4"/>
  <c r="E258" i="5"/>
  <c r="K258" i="5"/>
  <c r="L243" i="4"/>
  <c r="Q258" i="5"/>
  <c r="M243" i="4"/>
  <c r="R258" i="5"/>
  <c r="T258" i="5"/>
  <c r="U258" i="5"/>
  <c r="P243" i="4"/>
  <c r="W258" i="5"/>
  <c r="Q243" i="4"/>
  <c r="X258" i="5"/>
  <c r="S243" i="4"/>
  <c r="AA258" i="5"/>
  <c r="AI243" i="4"/>
  <c r="T243" i="4" a="1"/>
  <c r="T243" i="4"/>
  <c r="AC258" i="5"/>
  <c r="U243" i="4" a="1"/>
  <c r="U243" i="4"/>
  <c r="AD258" i="5"/>
  <c r="X243" i="4"/>
  <c r="AI258" i="5"/>
  <c r="Y243" i="4"/>
  <c r="AJ258" i="5"/>
  <c r="Z243" i="4"/>
  <c r="AL258" i="5"/>
  <c r="F258" i="5"/>
  <c r="H258" i="5"/>
  <c r="I258" i="5"/>
  <c r="L258" i="5"/>
  <c r="N258" i="5"/>
  <c r="O258" i="5"/>
  <c r="Z258" i="5"/>
  <c r="AN258" i="5"/>
  <c r="AG259" i="5"/>
  <c r="AF259" i="5"/>
  <c r="B267" i="4"/>
  <c r="C267" i="4"/>
  <c r="C259" i="5"/>
  <c r="D267" i="4"/>
  <c r="E259" i="5"/>
  <c r="K259" i="5"/>
  <c r="L267" i="4"/>
  <c r="Q259" i="5"/>
  <c r="M267" i="4"/>
  <c r="R259" i="5"/>
  <c r="T259" i="5"/>
  <c r="U259" i="5"/>
  <c r="P267" i="4"/>
  <c r="W259" i="5"/>
  <c r="Q267" i="4"/>
  <c r="X259" i="5"/>
  <c r="S267" i="4"/>
  <c r="AA259" i="5"/>
  <c r="AI267" i="4"/>
  <c r="T267" i="4" a="1"/>
  <c r="T267" i="4"/>
  <c r="AC259" i="5"/>
  <c r="U267" i="4" a="1"/>
  <c r="U267" i="4"/>
  <c r="AD259" i="5"/>
  <c r="X267" i="4"/>
  <c r="AI259" i="5"/>
  <c r="Y267" i="4"/>
  <c r="AJ259" i="5"/>
  <c r="Z267" i="4"/>
  <c r="AL259" i="5"/>
  <c r="F259" i="5"/>
  <c r="H259" i="5"/>
  <c r="I259" i="5"/>
  <c r="L259" i="5"/>
  <c r="N259" i="5"/>
  <c r="O259" i="5"/>
  <c r="Z259" i="5"/>
  <c r="AN259" i="5"/>
  <c r="AG260" i="5"/>
  <c r="AF260" i="5"/>
  <c r="B268" i="4"/>
  <c r="C268" i="4"/>
  <c r="C260" i="5"/>
  <c r="D268" i="4"/>
  <c r="E260" i="5"/>
  <c r="K260" i="5"/>
  <c r="L268" i="4"/>
  <c r="Q260" i="5"/>
  <c r="M268" i="4"/>
  <c r="R260" i="5"/>
  <c r="N268" i="4"/>
  <c r="T260" i="5"/>
  <c r="O2" i="2"/>
  <c r="O268" i="4"/>
  <c r="U260" i="5"/>
  <c r="P268" i="4"/>
  <c r="W260" i="5"/>
  <c r="Q268" i="4"/>
  <c r="X260" i="5"/>
  <c r="S268" i="4"/>
  <c r="AA260" i="5"/>
  <c r="AI268" i="4"/>
  <c r="T268" i="4" a="1"/>
  <c r="T268" i="4"/>
  <c r="AC260" i="5"/>
  <c r="U268" i="4" a="1"/>
  <c r="U268" i="4"/>
  <c r="AD260" i="5"/>
  <c r="X268" i="4"/>
  <c r="AI260" i="5"/>
  <c r="Y268" i="4"/>
  <c r="AJ260" i="5"/>
  <c r="Z268" i="4"/>
  <c r="AL260" i="5"/>
  <c r="F260" i="5"/>
  <c r="H260" i="5"/>
  <c r="I260" i="5"/>
  <c r="L260" i="5"/>
  <c r="N260" i="5"/>
  <c r="O260" i="5"/>
  <c r="Z260" i="5"/>
  <c r="AN260" i="5"/>
  <c r="AG261" i="5"/>
  <c r="AF261" i="5"/>
  <c r="B151" i="4"/>
  <c r="C151" i="4"/>
  <c r="C261" i="5"/>
  <c r="D151" i="4"/>
  <c r="E261" i="5"/>
  <c r="K261" i="5"/>
  <c r="L151" i="4"/>
  <c r="Q261" i="5"/>
  <c r="M151" i="4"/>
  <c r="R261" i="5"/>
  <c r="T261" i="5"/>
  <c r="U261" i="5"/>
  <c r="P151" i="4"/>
  <c r="W261" i="5"/>
  <c r="Q151" i="4"/>
  <c r="X261" i="5"/>
  <c r="S151" i="4"/>
  <c r="AA261" i="5"/>
  <c r="AI151" i="4"/>
  <c r="T151" i="4" a="1"/>
  <c r="T151" i="4"/>
  <c r="AC261" i="5"/>
  <c r="U151" i="4" a="1"/>
  <c r="U151" i="4"/>
  <c r="AD261" i="5"/>
  <c r="X151" i="4"/>
  <c r="AI261" i="5"/>
  <c r="Y151" i="4"/>
  <c r="AJ261" i="5"/>
  <c r="Z151" i="4"/>
  <c r="AL261" i="5"/>
  <c r="F261" i="5"/>
  <c r="H261" i="5"/>
  <c r="I261" i="5"/>
  <c r="L261" i="5"/>
  <c r="N261" i="5"/>
  <c r="O261" i="5"/>
  <c r="Z261" i="5"/>
  <c r="AN261" i="5"/>
  <c r="AG262" i="5"/>
  <c r="AF262" i="5"/>
  <c r="C66" i="4"/>
  <c r="C262" i="5"/>
  <c r="N66" i="4"/>
  <c r="T262" i="5"/>
  <c r="O66" i="4"/>
  <c r="U262" i="5"/>
  <c r="P66" i="4"/>
  <c r="W262" i="5"/>
  <c r="Q66" i="4"/>
  <c r="X262" i="5"/>
  <c r="AA262" i="5"/>
  <c r="AI66" i="4"/>
  <c r="T66" i="4" a="1"/>
  <c r="T66" i="4"/>
  <c r="AC262" i="5"/>
  <c r="U66" i="4" a="1"/>
  <c r="U66" i="4"/>
  <c r="AD262" i="5"/>
  <c r="X66" i="4"/>
  <c r="AI262" i="5"/>
  <c r="Y66" i="4"/>
  <c r="AJ262" i="5"/>
  <c r="Z66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288" i="4"/>
  <c r="C288" i="4"/>
  <c r="C263" i="5"/>
  <c r="D288" i="4"/>
  <c r="E263" i="5"/>
  <c r="E288" i="4"/>
  <c r="F263" i="5"/>
  <c r="F288" i="4"/>
  <c r="H263" i="5"/>
  <c r="I263" i="5"/>
  <c r="I288" i="4"/>
  <c r="L263" i="5"/>
  <c r="J288" i="4"/>
  <c r="N263" i="5"/>
  <c r="L288" i="4"/>
  <c r="Q263" i="5"/>
  <c r="M288" i="4"/>
  <c r="R263" i="5"/>
  <c r="N288" i="4"/>
  <c r="T263" i="5"/>
  <c r="U263" i="5"/>
  <c r="P288" i="4"/>
  <c r="W263" i="5"/>
  <c r="Q288" i="4"/>
  <c r="X263" i="5"/>
  <c r="S288" i="4"/>
  <c r="AA263" i="5"/>
  <c r="AI288" i="4"/>
  <c r="T288" i="4" a="1"/>
  <c r="T288" i="4"/>
  <c r="AC263" i="5"/>
  <c r="U288" i="4" a="1"/>
  <c r="U288" i="4"/>
  <c r="AD263" i="5"/>
  <c r="AI263" i="5"/>
  <c r="Y288" i="4"/>
  <c r="AJ263" i="5"/>
  <c r="Z288" i="4"/>
  <c r="AL263" i="5"/>
  <c r="Z263" i="5"/>
  <c r="AN263" i="5"/>
  <c r="AG264" i="5"/>
  <c r="AF264" i="5"/>
  <c r="B264" i="4"/>
  <c r="C264" i="4"/>
  <c r="C264" i="5"/>
  <c r="D264" i="4"/>
  <c r="E264" i="5"/>
  <c r="H264" i="4"/>
  <c r="K264" i="5"/>
  <c r="I264" i="4"/>
  <c r="L264" i="5"/>
  <c r="J264" i="4"/>
  <c r="N264" i="5"/>
  <c r="O264" i="5"/>
  <c r="L264" i="4"/>
  <c r="Q264" i="5"/>
  <c r="M264" i="4"/>
  <c r="R264" i="5"/>
  <c r="N264" i="4"/>
  <c r="T264" i="5"/>
  <c r="O264" i="4"/>
  <c r="U264" i="5"/>
  <c r="P264" i="4"/>
  <c r="W264" i="5"/>
  <c r="Q264" i="4"/>
  <c r="X264" i="5"/>
  <c r="S264" i="4"/>
  <c r="AA264" i="5"/>
  <c r="AI264" i="4"/>
  <c r="T264" i="4" a="1"/>
  <c r="T264" i="4"/>
  <c r="AC264" i="5"/>
  <c r="U264" i="4" a="1"/>
  <c r="U264" i="4"/>
  <c r="AD264" i="5"/>
  <c r="X264" i="4"/>
  <c r="AI264" i="5"/>
  <c r="Y264" i="4"/>
  <c r="AJ264" i="5"/>
  <c r="Z264" i="4"/>
  <c r="AL264" i="5"/>
  <c r="F264" i="5"/>
  <c r="H264" i="5"/>
  <c r="I264" i="5"/>
  <c r="Z264" i="5"/>
  <c r="AN264" i="5"/>
  <c r="AG265" i="5"/>
  <c r="AF265" i="5"/>
  <c r="B265" i="4"/>
  <c r="C265" i="4"/>
  <c r="C265" i="5"/>
  <c r="D265" i="4"/>
  <c r="E265" i="5"/>
  <c r="K265" i="5"/>
  <c r="I265" i="4"/>
  <c r="L265" i="5"/>
  <c r="J265" i="4"/>
  <c r="N265" i="5"/>
  <c r="O265" i="5"/>
  <c r="L265" i="4"/>
  <c r="Q265" i="5"/>
  <c r="M265" i="4"/>
  <c r="R265" i="5"/>
  <c r="N265" i="4"/>
  <c r="T265" i="5"/>
  <c r="U265" i="5"/>
  <c r="P265" i="4"/>
  <c r="W265" i="5"/>
  <c r="Q265" i="4"/>
  <c r="X265" i="5"/>
  <c r="S265" i="4"/>
  <c r="AA265" i="5"/>
  <c r="AI265" i="4"/>
  <c r="T265" i="4" a="1"/>
  <c r="T265" i="4"/>
  <c r="AC265" i="5"/>
  <c r="U265" i="4" a="1"/>
  <c r="U265" i="4"/>
  <c r="AD265" i="5"/>
  <c r="X265" i="4"/>
  <c r="AI265" i="5"/>
  <c r="Y265" i="4"/>
  <c r="AJ265" i="5"/>
  <c r="Z265" i="4"/>
  <c r="AL265" i="5"/>
  <c r="F265" i="5"/>
  <c r="H265" i="5"/>
  <c r="I265" i="5"/>
  <c r="Z265" i="5"/>
  <c r="AN265" i="5"/>
  <c r="AG266" i="5"/>
  <c r="AF266" i="5"/>
  <c r="B266" i="4"/>
  <c r="C266" i="4"/>
  <c r="C266" i="5"/>
  <c r="D266" i="4"/>
  <c r="E266" i="5"/>
  <c r="K266" i="5"/>
  <c r="L266" i="4"/>
  <c r="Q266" i="5"/>
  <c r="M266" i="4"/>
  <c r="R266" i="5"/>
  <c r="N266" i="4"/>
  <c r="T266" i="5"/>
  <c r="U266" i="5"/>
  <c r="P266" i="4"/>
  <c r="W266" i="5"/>
  <c r="Q266" i="4"/>
  <c r="X266" i="5"/>
  <c r="S266" i="4"/>
  <c r="AA266" i="5"/>
  <c r="AI266" i="4"/>
  <c r="T266" i="4" a="1"/>
  <c r="T266" i="4"/>
  <c r="AC266" i="5"/>
  <c r="U266" i="4" a="1"/>
  <c r="U266" i="4"/>
  <c r="AD266" i="5"/>
  <c r="X266" i="4"/>
  <c r="AI266" i="5"/>
  <c r="Y266" i="4"/>
  <c r="AJ266" i="5"/>
  <c r="Z266" i="4"/>
  <c r="AL266" i="5"/>
  <c r="F266" i="5"/>
  <c r="L266" i="5"/>
  <c r="N266" i="5"/>
  <c r="O266" i="5"/>
  <c r="H266" i="5"/>
  <c r="I266" i="5"/>
  <c r="Z266" i="5"/>
  <c r="AN266" i="5"/>
  <c r="AG267" i="5"/>
  <c r="AF267" i="5"/>
  <c r="B296" i="4"/>
  <c r="C296" i="4"/>
  <c r="C267" i="5"/>
  <c r="D296" i="4"/>
  <c r="E267" i="5"/>
  <c r="E296" i="4"/>
  <c r="F267" i="5"/>
  <c r="F296" i="4"/>
  <c r="H267" i="5"/>
  <c r="I267" i="5"/>
  <c r="H296" i="4"/>
  <c r="K267" i="5"/>
  <c r="L296" i="4"/>
  <c r="Q267" i="5"/>
  <c r="M296" i="4"/>
  <c r="R267" i="5"/>
  <c r="N296" i="4"/>
  <c r="T267" i="5"/>
  <c r="O296" i="4"/>
  <c r="U267" i="5"/>
  <c r="P296" i="4"/>
  <c r="W267" i="5"/>
  <c r="Q296" i="4"/>
  <c r="X267" i="5"/>
  <c r="S296" i="4"/>
  <c r="AA267" i="5"/>
  <c r="AI296" i="4"/>
  <c r="T296" i="4" a="1"/>
  <c r="T296" i="4"/>
  <c r="AC267" i="5"/>
  <c r="U296" i="4" a="1"/>
  <c r="U296" i="4"/>
  <c r="AD267" i="5"/>
  <c r="X296" i="4"/>
  <c r="AI267" i="5"/>
  <c r="Y296" i="4"/>
  <c r="AJ267" i="5"/>
  <c r="Z296" i="4"/>
  <c r="AL267" i="5"/>
  <c r="L267" i="5"/>
  <c r="N267" i="5"/>
  <c r="O267" i="5"/>
  <c r="Z267" i="5"/>
  <c r="AN267" i="5"/>
  <c r="O268" i="5"/>
  <c r="B126" i="4"/>
  <c r="H126" i="4"/>
  <c r="K268" i="5"/>
  <c r="AG268" i="5"/>
  <c r="AF268" i="5"/>
  <c r="C126" i="4"/>
  <c r="C268" i="5"/>
  <c r="D126" i="4"/>
  <c r="E268" i="5"/>
  <c r="I7" i="2"/>
  <c r="I126" i="4"/>
  <c r="L268" i="5"/>
  <c r="J7" i="2"/>
  <c r="J126" i="4"/>
  <c r="N268" i="5"/>
  <c r="L126" i="4"/>
  <c r="Q268" i="5"/>
  <c r="M126" i="4"/>
  <c r="R268" i="5"/>
  <c r="T268" i="5"/>
  <c r="O126" i="4"/>
  <c r="U268" i="5"/>
  <c r="P126" i="4"/>
  <c r="W268" i="5"/>
  <c r="Q126" i="4"/>
  <c r="X268" i="5"/>
  <c r="S126" i="4"/>
  <c r="AA268" i="5"/>
  <c r="AI126" i="4"/>
  <c r="T126" i="4" a="1"/>
  <c r="T126" i="4"/>
  <c r="AC268" i="5"/>
  <c r="U126" i="4" a="1"/>
  <c r="U126" i="4"/>
  <c r="AD268" i="5"/>
  <c r="X126" i="4"/>
  <c r="AI268" i="5"/>
  <c r="Y126" i="4"/>
  <c r="AJ268" i="5"/>
  <c r="Z126" i="4"/>
  <c r="AL268" i="5"/>
  <c r="F268" i="5"/>
  <c r="H268" i="5"/>
  <c r="I268" i="5"/>
  <c r="Z268" i="5"/>
  <c r="AN268" i="5"/>
  <c r="B277" i="4"/>
  <c r="S277" i="4"/>
  <c r="AA269" i="5"/>
  <c r="P277" i="4"/>
  <c r="W269" i="5"/>
  <c r="AG269" i="5"/>
  <c r="AF269" i="5"/>
  <c r="C277" i="4"/>
  <c r="C269" i="5"/>
  <c r="D277" i="4"/>
  <c r="E269" i="5"/>
  <c r="E277" i="4"/>
  <c r="F269" i="5"/>
  <c r="F277" i="4"/>
  <c r="H269" i="5"/>
  <c r="I269" i="5"/>
  <c r="K269" i="5"/>
  <c r="L277" i="4"/>
  <c r="Q269" i="5"/>
  <c r="M277" i="4"/>
  <c r="R269" i="5"/>
  <c r="T269" i="5"/>
  <c r="U269" i="5"/>
  <c r="Q277" i="4"/>
  <c r="X269" i="5"/>
  <c r="R277" i="4"/>
  <c r="Z269" i="5"/>
  <c r="AI277" i="4"/>
  <c r="T277" i="4" a="1"/>
  <c r="T277" i="4"/>
  <c r="AC269" i="5"/>
  <c r="U277" i="4" a="1"/>
  <c r="U277" i="4"/>
  <c r="AD269" i="5"/>
  <c r="X277" i="4"/>
  <c r="AI269" i="5"/>
  <c r="Y277" i="4"/>
  <c r="AJ269" i="5"/>
  <c r="Z277" i="4"/>
  <c r="AL269" i="5"/>
  <c r="L269" i="5"/>
  <c r="N269" i="5"/>
  <c r="O269" i="5"/>
  <c r="AN269" i="5"/>
  <c r="B17" i="4"/>
  <c r="S17" i="4"/>
  <c r="AA270" i="5"/>
  <c r="P17" i="4"/>
  <c r="W270" i="5"/>
  <c r="AG270" i="5"/>
  <c r="AF270" i="5"/>
  <c r="C17" i="4"/>
  <c r="C270" i="5"/>
  <c r="D17" i="4"/>
  <c r="E270" i="5"/>
  <c r="E17" i="4"/>
  <c r="F270" i="5"/>
  <c r="F17" i="4"/>
  <c r="H270" i="5"/>
  <c r="I270" i="5"/>
  <c r="K270" i="5"/>
  <c r="L17" i="4"/>
  <c r="Q270" i="5"/>
  <c r="O17" i="4"/>
  <c r="U270" i="5"/>
  <c r="Q17" i="4"/>
  <c r="X270" i="5"/>
  <c r="R17" i="4"/>
  <c r="Z270" i="5"/>
  <c r="AI17" i="4"/>
  <c r="T17" i="4" a="1"/>
  <c r="T17" i="4"/>
  <c r="AC270" i="5"/>
  <c r="U17" i="4" a="1"/>
  <c r="U17" i="4"/>
  <c r="AD270" i="5"/>
  <c r="X17" i="4"/>
  <c r="AI270" i="5"/>
  <c r="Y17" i="4"/>
  <c r="AJ270" i="5"/>
  <c r="Z17" i="4"/>
  <c r="AL270" i="5"/>
  <c r="L270" i="5"/>
  <c r="N270" i="5"/>
  <c r="O270" i="5"/>
  <c r="R270" i="5"/>
  <c r="AN270" i="5"/>
  <c r="O271" i="5"/>
  <c r="B157" i="4"/>
  <c r="H157" i="4"/>
  <c r="K271" i="5"/>
  <c r="AG271" i="5"/>
  <c r="AF271" i="5"/>
  <c r="C157" i="4"/>
  <c r="C271" i="5"/>
  <c r="D157" i="4"/>
  <c r="E271" i="5"/>
  <c r="E157" i="4"/>
  <c r="F271" i="5"/>
  <c r="F157" i="4"/>
  <c r="H271" i="5"/>
  <c r="I271" i="5"/>
  <c r="I157" i="4"/>
  <c r="L271" i="5"/>
  <c r="J157" i="4"/>
  <c r="N271" i="5"/>
  <c r="L157" i="4"/>
  <c r="Q271" i="5"/>
  <c r="M157" i="4"/>
  <c r="R271" i="5"/>
  <c r="N157" i="4"/>
  <c r="T271" i="5"/>
  <c r="O157" i="4"/>
  <c r="U271" i="5"/>
  <c r="P157" i="4"/>
  <c r="W271" i="5"/>
  <c r="Q157" i="4"/>
  <c r="X271" i="5"/>
  <c r="S157" i="4"/>
  <c r="AA271" i="5"/>
  <c r="AI157" i="4"/>
  <c r="T157" i="4" a="1"/>
  <c r="T157" i="4"/>
  <c r="AC271" i="5"/>
  <c r="U157" i="4" a="1"/>
  <c r="U157" i="4"/>
  <c r="AD271" i="5"/>
  <c r="X157" i="4"/>
  <c r="AI271" i="5"/>
  <c r="Y157" i="4"/>
  <c r="AJ271" i="5"/>
  <c r="Z157" i="4"/>
  <c r="AL271" i="5"/>
  <c r="Z271" i="5"/>
  <c r="AN271" i="5"/>
  <c r="O272" i="5"/>
  <c r="B42" i="4"/>
  <c r="H42" i="4"/>
  <c r="K272" i="5"/>
  <c r="AG272" i="5"/>
  <c r="AF272" i="5"/>
  <c r="C42" i="4"/>
  <c r="C272" i="5"/>
  <c r="D42" i="4"/>
  <c r="E272" i="5"/>
  <c r="E42" i="4"/>
  <c r="F272" i="5"/>
  <c r="F42" i="4"/>
  <c r="H272" i="5"/>
  <c r="I272" i="5"/>
  <c r="I43" i="2"/>
  <c r="I42" i="4"/>
  <c r="L272" i="5"/>
  <c r="J43" i="2"/>
  <c r="J42" i="4"/>
  <c r="N272" i="5"/>
  <c r="L42" i="4"/>
  <c r="Q272" i="5"/>
  <c r="M42" i="4"/>
  <c r="R272" i="5"/>
  <c r="T272" i="5"/>
  <c r="O42" i="4"/>
  <c r="U272" i="5"/>
  <c r="W272" i="5"/>
  <c r="Q42" i="4"/>
  <c r="X272" i="5"/>
  <c r="AA272" i="5"/>
  <c r="AI42" i="4"/>
  <c r="T42" i="4" a="1"/>
  <c r="T42" i="4"/>
  <c r="AC272" i="5"/>
  <c r="U42" i="4" a="1"/>
  <c r="U42" i="4"/>
  <c r="AD272" i="5"/>
  <c r="X42" i="4"/>
  <c r="AI272" i="5"/>
  <c r="Y42" i="4"/>
  <c r="AJ272" i="5"/>
  <c r="Z42" i="4"/>
  <c r="AL272" i="5"/>
  <c r="Z272" i="5"/>
  <c r="AN272" i="5"/>
  <c r="AG273" i="5"/>
  <c r="AF273" i="5"/>
  <c r="B72" i="4"/>
  <c r="C72" i="4"/>
  <c r="C273" i="5"/>
  <c r="D72" i="4"/>
  <c r="E273" i="5"/>
  <c r="H72" i="4"/>
  <c r="K273" i="5"/>
  <c r="L72" i="4"/>
  <c r="Q273" i="5"/>
  <c r="M72" i="4"/>
  <c r="R273" i="5"/>
  <c r="T273" i="5"/>
  <c r="O72" i="4"/>
  <c r="U273" i="5"/>
  <c r="P72" i="4"/>
  <c r="W273" i="5"/>
  <c r="Q72" i="4"/>
  <c r="X273" i="5"/>
  <c r="S72" i="4"/>
  <c r="AA273" i="5"/>
  <c r="AI72" i="4"/>
  <c r="T72" i="4" a="1"/>
  <c r="T72" i="4"/>
  <c r="AC273" i="5"/>
  <c r="U72" i="4" a="1"/>
  <c r="U72" i="4"/>
  <c r="AD273" i="5"/>
  <c r="X72" i="4"/>
  <c r="AI273" i="5"/>
  <c r="Y72" i="4"/>
  <c r="AJ273" i="5"/>
  <c r="Z72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B128" i="4"/>
  <c r="C128" i="4"/>
  <c r="C274" i="5"/>
  <c r="D128" i="4"/>
  <c r="E274" i="5"/>
  <c r="L274" i="5"/>
  <c r="N274" i="5"/>
  <c r="L128" i="4"/>
  <c r="Q274" i="5"/>
  <c r="M128" i="4"/>
  <c r="R274" i="5"/>
  <c r="N128" i="4"/>
  <c r="T274" i="5"/>
  <c r="U274" i="5"/>
  <c r="P128" i="4"/>
  <c r="W274" i="5"/>
  <c r="X274" i="5"/>
  <c r="AA274" i="5"/>
  <c r="AI128" i="4"/>
  <c r="T128" i="4" a="1"/>
  <c r="T128" i="4"/>
  <c r="AC274" i="5"/>
  <c r="U128" i="4" a="1"/>
  <c r="U128" i="4"/>
  <c r="AD274" i="5"/>
  <c r="X128" i="4"/>
  <c r="AI274" i="5"/>
  <c r="Y128" i="4"/>
  <c r="AJ274" i="5"/>
  <c r="Z128" i="4"/>
  <c r="AL274" i="5"/>
  <c r="F274" i="5"/>
  <c r="H274" i="5"/>
  <c r="I274" i="5"/>
  <c r="Z274" i="5"/>
  <c r="AN274" i="5"/>
  <c r="AG275" i="5"/>
  <c r="AF275" i="5"/>
  <c r="B159" i="4"/>
  <c r="C159" i="4"/>
  <c r="C275" i="5"/>
  <c r="D159" i="4"/>
  <c r="E275" i="5"/>
  <c r="H159" i="4"/>
  <c r="K275" i="5"/>
  <c r="L159" i="4"/>
  <c r="Q275" i="5"/>
  <c r="M159" i="4"/>
  <c r="R275" i="5"/>
  <c r="N159" i="4"/>
  <c r="T275" i="5"/>
  <c r="U275" i="5"/>
  <c r="P159" i="4"/>
  <c r="W275" i="5"/>
  <c r="Q159" i="4"/>
  <c r="X275" i="5"/>
  <c r="AA275" i="5"/>
  <c r="AI159" i="4"/>
  <c r="T159" i="4" a="1"/>
  <c r="T159" i="4"/>
  <c r="AC275" i="5"/>
  <c r="U159" i="4" a="1"/>
  <c r="U159" i="4"/>
  <c r="AD275" i="5"/>
  <c r="Y159" i="4"/>
  <c r="AJ275" i="5"/>
  <c r="Z159" i="4"/>
  <c r="AL275" i="5"/>
  <c r="F275" i="5"/>
  <c r="L275" i="5"/>
  <c r="N275" i="5"/>
  <c r="O275" i="5"/>
  <c r="H275" i="5"/>
  <c r="I275" i="5"/>
  <c r="Z275" i="5"/>
  <c r="AN275" i="5"/>
  <c r="O276" i="5"/>
  <c r="B3" i="4"/>
  <c r="H3" i="4"/>
  <c r="K276" i="5"/>
  <c r="AG276" i="5"/>
  <c r="AF276" i="5"/>
  <c r="C3" i="4"/>
  <c r="C276" i="5"/>
  <c r="D3" i="4"/>
  <c r="E276" i="5"/>
  <c r="E3" i="4"/>
  <c r="F276" i="5"/>
  <c r="F3" i="4"/>
  <c r="H276" i="5"/>
  <c r="I276" i="5"/>
  <c r="I3" i="4"/>
  <c r="L276" i="5"/>
  <c r="J3" i="4"/>
  <c r="N276" i="5"/>
  <c r="L3" i="4"/>
  <c r="Q276" i="5"/>
  <c r="M3" i="4"/>
  <c r="R276" i="5"/>
  <c r="N3" i="4"/>
  <c r="T276" i="5"/>
  <c r="O3" i="4"/>
  <c r="U276" i="5"/>
  <c r="P3" i="4"/>
  <c r="W276" i="5"/>
  <c r="Q3" i="4"/>
  <c r="X276" i="5"/>
  <c r="AA276" i="5"/>
  <c r="AI3" i="4"/>
  <c r="T3" i="4" a="1"/>
  <c r="T3" i="4"/>
  <c r="AC276" i="5"/>
  <c r="U3" i="4" a="1"/>
  <c r="U3" i="4"/>
  <c r="AD276" i="5"/>
  <c r="X3" i="4"/>
  <c r="AI276" i="5"/>
  <c r="Y3" i="4"/>
  <c r="AJ276" i="5"/>
  <c r="Z3" i="4"/>
  <c r="AL276" i="5"/>
  <c r="Z276" i="5"/>
  <c r="AN276" i="5"/>
  <c r="AG277" i="5"/>
  <c r="AF277" i="5"/>
  <c r="B160" i="4"/>
  <c r="C160" i="4"/>
  <c r="C277" i="5"/>
  <c r="D160" i="4"/>
  <c r="E277" i="5"/>
  <c r="H160" i="4"/>
  <c r="K277" i="5"/>
  <c r="L160" i="4"/>
  <c r="Q277" i="5"/>
  <c r="M160" i="4"/>
  <c r="R277" i="5"/>
  <c r="N160" i="4"/>
  <c r="T277" i="5"/>
  <c r="U277" i="5"/>
  <c r="P160" i="4"/>
  <c r="W277" i="5"/>
  <c r="Q160" i="4"/>
  <c r="X277" i="5"/>
  <c r="AA277" i="5"/>
  <c r="AI160" i="4"/>
  <c r="T160" i="4" a="1"/>
  <c r="T160" i="4"/>
  <c r="AC277" i="5"/>
  <c r="U160" i="4" a="1"/>
  <c r="U160" i="4"/>
  <c r="AD277" i="5"/>
  <c r="X160" i="4"/>
  <c r="AI277" i="5"/>
  <c r="Y160" i="4"/>
  <c r="AJ277" i="5"/>
  <c r="Z160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109" i="4"/>
  <c r="C278" i="5"/>
  <c r="D109" i="4"/>
  <c r="E278" i="5"/>
  <c r="I109" i="4"/>
  <c r="L278" i="5"/>
  <c r="J109" i="4"/>
  <c r="N278" i="5"/>
  <c r="L109" i="4"/>
  <c r="Q278" i="5"/>
  <c r="M109" i="4"/>
  <c r="R278" i="5"/>
  <c r="N109" i="4"/>
  <c r="T278" i="5"/>
  <c r="O109" i="4"/>
  <c r="U278" i="5"/>
  <c r="P109" i="4"/>
  <c r="W278" i="5"/>
  <c r="Q109" i="4"/>
  <c r="X278" i="5"/>
  <c r="S109" i="4"/>
  <c r="AA278" i="5"/>
  <c r="AI109" i="4"/>
  <c r="T109" i="4" a="1"/>
  <c r="T109" i="4"/>
  <c r="AC278" i="5"/>
  <c r="U109" i="4" a="1"/>
  <c r="U109" i="4"/>
  <c r="AD278" i="5"/>
  <c r="AI278" i="5"/>
  <c r="Y109" i="4"/>
  <c r="AJ278" i="5"/>
  <c r="Z109" i="4"/>
  <c r="AL278" i="5"/>
  <c r="F278" i="5"/>
  <c r="H278" i="5"/>
  <c r="I278" i="5"/>
  <c r="Z278" i="5"/>
  <c r="AN278" i="5"/>
  <c r="AG279" i="5"/>
  <c r="AF279" i="5"/>
  <c r="B45" i="4"/>
  <c r="C45" i="4"/>
  <c r="C279" i="5"/>
  <c r="D45" i="4"/>
  <c r="E279" i="5"/>
  <c r="H45" i="4"/>
  <c r="K279" i="5"/>
  <c r="L45" i="4"/>
  <c r="Q279" i="5"/>
  <c r="M45" i="4"/>
  <c r="R279" i="5"/>
  <c r="T279" i="5"/>
  <c r="O45" i="4"/>
  <c r="U279" i="5"/>
  <c r="P45" i="4"/>
  <c r="W279" i="5"/>
  <c r="Q45" i="4"/>
  <c r="X279" i="5"/>
  <c r="S45" i="4"/>
  <c r="AA279" i="5"/>
  <c r="AI45" i="4"/>
  <c r="T45" i="4" a="1"/>
  <c r="T45" i="4"/>
  <c r="AC279" i="5"/>
  <c r="U45" i="4" a="1"/>
  <c r="U45" i="4"/>
  <c r="AD279" i="5"/>
  <c r="X45" i="4"/>
  <c r="AI279" i="5"/>
  <c r="Y45" i="4"/>
  <c r="AJ279" i="5"/>
  <c r="Z45" i="4"/>
  <c r="AL279" i="5"/>
  <c r="F279" i="5"/>
  <c r="H279" i="5"/>
  <c r="I279" i="5"/>
  <c r="L279" i="5"/>
  <c r="N279" i="5"/>
  <c r="O279" i="5"/>
  <c r="Z279" i="5"/>
  <c r="AN279" i="5"/>
  <c r="AG280" i="5"/>
  <c r="AF280" i="5"/>
  <c r="B169" i="4"/>
  <c r="C169" i="4"/>
  <c r="C280" i="5"/>
  <c r="D169" i="4"/>
  <c r="E280" i="5"/>
  <c r="H169" i="4"/>
  <c r="K280" i="5"/>
  <c r="L169" i="4"/>
  <c r="Q280" i="5"/>
  <c r="M169" i="4"/>
  <c r="R280" i="5"/>
  <c r="T280" i="5"/>
  <c r="O169" i="4"/>
  <c r="U280" i="5"/>
  <c r="P169" i="4"/>
  <c r="W280" i="5"/>
  <c r="Q169" i="4"/>
  <c r="X280" i="5"/>
  <c r="S169" i="4"/>
  <c r="AA280" i="5"/>
  <c r="AI169" i="4"/>
  <c r="T169" i="4" a="1"/>
  <c r="T169" i="4"/>
  <c r="AC280" i="5"/>
  <c r="U169" i="4" a="1"/>
  <c r="U169" i="4"/>
  <c r="AD280" i="5"/>
  <c r="X169" i="4"/>
  <c r="AI280" i="5"/>
  <c r="Y169" i="4"/>
  <c r="AJ280" i="5"/>
  <c r="Z169" i="4"/>
  <c r="AL280" i="5"/>
  <c r="F280" i="5"/>
  <c r="H280" i="5"/>
  <c r="I280" i="5"/>
  <c r="L280" i="5"/>
  <c r="N280" i="5"/>
  <c r="O280" i="5"/>
  <c r="Z280" i="5"/>
  <c r="AN280" i="5"/>
  <c r="AG281" i="5"/>
  <c r="AF281" i="5"/>
  <c r="B170" i="4"/>
  <c r="C170" i="4"/>
  <c r="C281" i="5"/>
  <c r="D170" i="4"/>
  <c r="E281" i="5"/>
  <c r="H170" i="4"/>
  <c r="K281" i="5"/>
  <c r="L170" i="4"/>
  <c r="Q281" i="5"/>
  <c r="M170" i="4"/>
  <c r="R281" i="5"/>
  <c r="T281" i="5"/>
  <c r="O170" i="4"/>
  <c r="U281" i="5"/>
  <c r="P170" i="4"/>
  <c r="W281" i="5"/>
  <c r="Q170" i="4"/>
  <c r="X281" i="5"/>
  <c r="S170" i="4"/>
  <c r="AA281" i="5"/>
  <c r="AI170" i="4"/>
  <c r="T170" i="4" a="1"/>
  <c r="T170" i="4"/>
  <c r="AC281" i="5"/>
  <c r="U170" i="4" a="1"/>
  <c r="U170" i="4"/>
  <c r="AD281" i="5"/>
  <c r="X170" i="4"/>
  <c r="AI281" i="5"/>
  <c r="Y170" i="4"/>
  <c r="AJ281" i="5"/>
  <c r="Z170" i="4"/>
  <c r="AL281" i="5"/>
  <c r="F281" i="5"/>
  <c r="H281" i="5"/>
  <c r="I281" i="5"/>
  <c r="L281" i="5"/>
  <c r="N281" i="5"/>
  <c r="O281" i="5"/>
  <c r="Z281" i="5"/>
  <c r="AN281" i="5"/>
  <c r="AG282" i="5"/>
  <c r="AF282" i="5"/>
  <c r="B171" i="4"/>
  <c r="C171" i="4"/>
  <c r="C282" i="5"/>
  <c r="D171" i="4"/>
  <c r="E282" i="5"/>
  <c r="H171" i="4"/>
  <c r="K282" i="5"/>
  <c r="L171" i="4"/>
  <c r="Q282" i="5"/>
  <c r="M171" i="4"/>
  <c r="R282" i="5"/>
  <c r="T282" i="5"/>
  <c r="O171" i="4"/>
  <c r="U282" i="5"/>
  <c r="P171" i="4"/>
  <c r="W282" i="5"/>
  <c r="Q171" i="4"/>
  <c r="X282" i="5"/>
  <c r="S171" i="4"/>
  <c r="AA282" i="5"/>
  <c r="AI171" i="4"/>
  <c r="T171" i="4" a="1"/>
  <c r="T171" i="4"/>
  <c r="AC282" i="5"/>
  <c r="U171" i="4" a="1"/>
  <c r="U171" i="4"/>
  <c r="AD282" i="5"/>
  <c r="X171" i="4"/>
  <c r="AI282" i="5"/>
  <c r="Y171" i="4"/>
  <c r="AJ282" i="5"/>
  <c r="Z171" i="4"/>
  <c r="AL282" i="5"/>
  <c r="F282" i="5"/>
  <c r="H282" i="5"/>
  <c r="I282" i="5"/>
  <c r="L282" i="5"/>
  <c r="N282" i="5"/>
  <c r="O282" i="5"/>
  <c r="Z282" i="5"/>
  <c r="AN282" i="5"/>
  <c r="AG283" i="5"/>
  <c r="AF283" i="5"/>
  <c r="B134" i="4"/>
  <c r="C134" i="4"/>
  <c r="C283" i="5"/>
  <c r="D134" i="4"/>
  <c r="E283" i="5"/>
  <c r="K283" i="5"/>
  <c r="L134" i="4"/>
  <c r="Q283" i="5"/>
  <c r="M134" i="4"/>
  <c r="R283" i="5"/>
  <c r="N134" i="4"/>
  <c r="T283" i="5"/>
  <c r="U283" i="5"/>
  <c r="P134" i="4"/>
  <c r="W283" i="5"/>
  <c r="Q134" i="4"/>
  <c r="X283" i="5"/>
  <c r="S134" i="4"/>
  <c r="AA283" i="5"/>
  <c r="AI134" i="4"/>
  <c r="T134" i="4" a="1"/>
  <c r="T134" i="4"/>
  <c r="AC283" i="5"/>
  <c r="U134" i="4" a="1"/>
  <c r="U134" i="4"/>
  <c r="AD283" i="5"/>
  <c r="X134" i="4"/>
  <c r="AI283" i="5"/>
  <c r="Y134" i="4"/>
  <c r="AJ283" i="5"/>
  <c r="Z134" i="4"/>
  <c r="AL283" i="5"/>
  <c r="F283" i="5"/>
  <c r="H283" i="5"/>
  <c r="I283" i="5"/>
  <c r="L283" i="5"/>
  <c r="N283" i="5"/>
  <c r="O283" i="5"/>
  <c r="Z283" i="5"/>
  <c r="AN283" i="5"/>
  <c r="AG284" i="5"/>
  <c r="AF284" i="5"/>
  <c r="B135" i="4"/>
  <c r="C135" i="4"/>
  <c r="C284" i="5"/>
  <c r="D135" i="4"/>
  <c r="E284" i="5"/>
  <c r="K284" i="5"/>
  <c r="L135" i="4"/>
  <c r="Q284" i="5"/>
  <c r="M135" i="4"/>
  <c r="R284" i="5"/>
  <c r="N135" i="4"/>
  <c r="T284" i="5"/>
  <c r="U284" i="5"/>
  <c r="P135" i="4"/>
  <c r="W284" i="5"/>
  <c r="Q135" i="4"/>
  <c r="X284" i="5"/>
  <c r="S135" i="4"/>
  <c r="AA284" i="5"/>
  <c r="AI135" i="4"/>
  <c r="T135" i="4" a="1"/>
  <c r="T135" i="4"/>
  <c r="AC284" i="5"/>
  <c r="U135" i="4" a="1"/>
  <c r="U135" i="4"/>
  <c r="AD284" i="5"/>
  <c r="X135" i="4"/>
  <c r="AI284" i="5"/>
  <c r="Y135" i="4"/>
  <c r="AJ284" i="5"/>
  <c r="Z135" i="4"/>
  <c r="AL284" i="5"/>
  <c r="F284" i="5"/>
  <c r="H284" i="5"/>
  <c r="I284" i="5"/>
  <c r="L284" i="5"/>
  <c r="N284" i="5"/>
  <c r="O284" i="5"/>
  <c r="Z284" i="5"/>
  <c r="AN284" i="5"/>
  <c r="AG285" i="5"/>
  <c r="AF285" i="5"/>
  <c r="B207" i="4"/>
  <c r="C207" i="4"/>
  <c r="C285" i="5"/>
  <c r="D207" i="4"/>
  <c r="E285" i="5"/>
  <c r="H207" i="4"/>
  <c r="K285" i="5"/>
  <c r="L207" i="4"/>
  <c r="Q285" i="5"/>
  <c r="M207" i="4"/>
  <c r="R285" i="5"/>
  <c r="T285" i="5"/>
  <c r="O207" i="4"/>
  <c r="U285" i="5"/>
  <c r="P207" i="4"/>
  <c r="W285" i="5"/>
  <c r="Q207" i="4"/>
  <c r="X285" i="5"/>
  <c r="S207" i="4"/>
  <c r="AA285" i="5"/>
  <c r="AI207" i="4"/>
  <c r="T207" i="4" a="1"/>
  <c r="T207" i="4"/>
  <c r="AC285" i="5"/>
  <c r="U207" i="4" a="1"/>
  <c r="U207" i="4"/>
  <c r="AD285" i="5"/>
  <c r="X207" i="4"/>
  <c r="AI285" i="5"/>
  <c r="Y207" i="4"/>
  <c r="AJ285" i="5"/>
  <c r="Z207" i="4"/>
  <c r="AL285" i="5"/>
  <c r="F285" i="5"/>
  <c r="H285" i="5"/>
  <c r="I285" i="5"/>
  <c r="L285" i="5"/>
  <c r="N285" i="5"/>
  <c r="O285" i="5"/>
  <c r="Z285" i="5"/>
  <c r="AN285" i="5"/>
  <c r="AG286" i="5"/>
  <c r="AF286" i="5"/>
  <c r="B208" i="4"/>
  <c r="C208" i="4"/>
  <c r="C286" i="5"/>
  <c r="D208" i="4"/>
  <c r="E286" i="5"/>
  <c r="H208" i="4"/>
  <c r="K286" i="5"/>
  <c r="L208" i="4"/>
  <c r="Q286" i="5"/>
  <c r="M208" i="4"/>
  <c r="R286" i="5"/>
  <c r="T286" i="5"/>
  <c r="O208" i="4"/>
  <c r="U286" i="5"/>
  <c r="P208" i="4"/>
  <c r="W286" i="5"/>
  <c r="Q208" i="4"/>
  <c r="X286" i="5"/>
  <c r="S208" i="4"/>
  <c r="AA286" i="5"/>
  <c r="AI208" i="4"/>
  <c r="T208" i="4" a="1"/>
  <c r="T208" i="4"/>
  <c r="AC286" i="5"/>
  <c r="U208" i="4" a="1"/>
  <c r="U208" i="4"/>
  <c r="AD286" i="5"/>
  <c r="X208" i="4"/>
  <c r="AI286" i="5"/>
  <c r="Y208" i="4"/>
  <c r="AJ286" i="5"/>
  <c r="Z208" i="4"/>
  <c r="AL286" i="5"/>
  <c r="F286" i="5"/>
  <c r="H286" i="5"/>
  <c r="I286" i="5"/>
  <c r="L286" i="5"/>
  <c r="N286" i="5"/>
  <c r="O286" i="5"/>
  <c r="Z286" i="5"/>
  <c r="AN286" i="5"/>
  <c r="AG287" i="5"/>
  <c r="AF287" i="5"/>
  <c r="C172" i="4"/>
  <c r="C287" i="5"/>
  <c r="T287" i="5"/>
  <c r="O172" i="4"/>
  <c r="U287" i="5"/>
  <c r="P172" i="4"/>
  <c r="W287" i="5"/>
  <c r="Q172" i="4"/>
  <c r="X287" i="5"/>
  <c r="S172" i="4"/>
  <c r="AA287" i="5"/>
  <c r="AI172" i="4"/>
  <c r="T172" i="4" a="1"/>
  <c r="T172" i="4"/>
  <c r="AC287" i="5"/>
  <c r="U172" i="4" a="1"/>
  <c r="U172" i="4"/>
  <c r="AD287" i="5"/>
  <c r="X172" i="4"/>
  <c r="AI287" i="5"/>
  <c r="Y172" i="4"/>
  <c r="AJ287" i="5"/>
  <c r="Z172" i="4"/>
  <c r="AL287" i="5"/>
  <c r="Z287" i="5"/>
  <c r="AN287" i="5"/>
  <c r="AG288" i="5"/>
  <c r="AF288" i="5"/>
  <c r="B173" i="4"/>
  <c r="C173" i="4"/>
  <c r="C288" i="5"/>
  <c r="D173" i="4"/>
  <c r="E288" i="5"/>
  <c r="H173" i="4"/>
  <c r="K288" i="5"/>
  <c r="L173" i="4"/>
  <c r="Q288" i="5"/>
  <c r="M173" i="4"/>
  <c r="R288" i="5"/>
  <c r="T288" i="5"/>
  <c r="O173" i="4"/>
  <c r="U288" i="5"/>
  <c r="P173" i="4"/>
  <c r="W288" i="5"/>
  <c r="Q173" i="4"/>
  <c r="X288" i="5"/>
  <c r="S173" i="4"/>
  <c r="AA288" i="5"/>
  <c r="AI173" i="4"/>
  <c r="T173" i="4" a="1"/>
  <c r="T173" i="4"/>
  <c r="AC288" i="5"/>
  <c r="U173" i="4" a="1"/>
  <c r="U173" i="4"/>
  <c r="AD288" i="5"/>
  <c r="X173" i="4"/>
  <c r="AI288" i="5"/>
  <c r="Y173" i="4"/>
  <c r="AJ288" i="5"/>
  <c r="Z173" i="4"/>
  <c r="AL288" i="5"/>
  <c r="F288" i="5"/>
  <c r="H288" i="5"/>
  <c r="I288" i="5"/>
  <c r="L288" i="5"/>
  <c r="N288" i="5"/>
  <c r="O288" i="5"/>
  <c r="Z288" i="5"/>
  <c r="AN288" i="5"/>
  <c r="AG289" i="5"/>
  <c r="AF289" i="5"/>
  <c r="B174" i="4"/>
  <c r="C174" i="4"/>
  <c r="C289" i="5"/>
  <c r="D174" i="4"/>
  <c r="E289" i="5"/>
  <c r="H174" i="4"/>
  <c r="K289" i="5"/>
  <c r="L174" i="4"/>
  <c r="Q289" i="5"/>
  <c r="M174" i="4"/>
  <c r="R289" i="5"/>
  <c r="T289" i="5"/>
  <c r="O174" i="4"/>
  <c r="U289" i="5"/>
  <c r="P174" i="4"/>
  <c r="W289" i="5"/>
  <c r="Q174" i="4"/>
  <c r="X289" i="5"/>
  <c r="S174" i="4"/>
  <c r="AA289" i="5"/>
  <c r="AI174" i="4"/>
  <c r="T174" i="4" a="1"/>
  <c r="T174" i="4"/>
  <c r="AC289" i="5"/>
  <c r="U174" i="4" a="1"/>
  <c r="U174" i="4"/>
  <c r="AD289" i="5"/>
  <c r="X174" i="4"/>
  <c r="AI289" i="5"/>
  <c r="Y174" i="4"/>
  <c r="AJ289" i="5"/>
  <c r="Z174" i="4"/>
  <c r="AL289" i="5"/>
  <c r="F289" i="5"/>
  <c r="H289" i="5"/>
  <c r="I289" i="5"/>
  <c r="L289" i="5"/>
  <c r="N289" i="5"/>
  <c r="O289" i="5"/>
  <c r="Z289" i="5"/>
  <c r="AN289" i="5"/>
  <c r="AG290" i="5"/>
  <c r="AF290" i="5"/>
  <c r="B175" i="4"/>
  <c r="C175" i="4"/>
  <c r="C290" i="5"/>
  <c r="D175" i="4"/>
  <c r="E290" i="5"/>
  <c r="H175" i="4"/>
  <c r="K290" i="5"/>
  <c r="L175" i="4"/>
  <c r="Q290" i="5"/>
  <c r="M175" i="4"/>
  <c r="R290" i="5"/>
  <c r="T290" i="5"/>
  <c r="O175" i="4"/>
  <c r="U290" i="5"/>
  <c r="P175" i="4"/>
  <c r="W290" i="5"/>
  <c r="Q175" i="4"/>
  <c r="X290" i="5"/>
  <c r="S175" i="4"/>
  <c r="AA290" i="5"/>
  <c r="AI175" i="4"/>
  <c r="T175" i="4" a="1"/>
  <c r="T175" i="4"/>
  <c r="AC290" i="5"/>
  <c r="U175" i="4" a="1"/>
  <c r="U175" i="4"/>
  <c r="AD290" i="5"/>
  <c r="X175" i="4"/>
  <c r="AI290" i="5"/>
  <c r="Y175" i="4"/>
  <c r="AJ290" i="5"/>
  <c r="Z175" i="4"/>
  <c r="AL290" i="5"/>
  <c r="F290" i="5"/>
  <c r="H290" i="5"/>
  <c r="I290" i="5"/>
  <c r="L290" i="5"/>
  <c r="N290" i="5"/>
  <c r="O290" i="5"/>
  <c r="Z290" i="5"/>
  <c r="AN290" i="5"/>
  <c r="B298" i="4"/>
  <c r="S298" i="4"/>
  <c r="AA291" i="5"/>
  <c r="P298" i="4"/>
  <c r="W291" i="5"/>
  <c r="AG291" i="5"/>
  <c r="AF291" i="5"/>
  <c r="C298" i="4"/>
  <c r="C291" i="5"/>
  <c r="D298" i="4"/>
  <c r="E291" i="5"/>
  <c r="H298" i="4"/>
  <c r="K291" i="5"/>
  <c r="L298" i="4"/>
  <c r="Q291" i="5"/>
  <c r="M298" i="4"/>
  <c r="R291" i="5"/>
  <c r="N298" i="4"/>
  <c r="T291" i="5"/>
  <c r="O298" i="4"/>
  <c r="U291" i="5"/>
  <c r="Q298" i="4"/>
  <c r="X291" i="5"/>
  <c r="R39" i="2"/>
  <c r="R298" i="4"/>
  <c r="Z291" i="5"/>
  <c r="AI298" i="4"/>
  <c r="T298" i="4" a="1"/>
  <c r="T298" i="4"/>
  <c r="AC291" i="5"/>
  <c r="U298" i="4" a="1"/>
  <c r="U298" i="4"/>
  <c r="AD291" i="5"/>
  <c r="X298" i="4"/>
  <c r="AI291" i="5"/>
  <c r="Y298" i="4"/>
  <c r="AJ291" i="5"/>
  <c r="Z298" i="4"/>
  <c r="AL291" i="5"/>
  <c r="F291" i="5"/>
  <c r="H291" i="5"/>
  <c r="I291" i="5"/>
  <c r="L291" i="5"/>
  <c r="N291" i="5"/>
  <c r="O291" i="5"/>
  <c r="AN291" i="5"/>
  <c r="AG292" i="5"/>
  <c r="AF292" i="5"/>
  <c r="B88" i="4"/>
  <c r="C88" i="4"/>
  <c r="C292" i="5"/>
  <c r="D88" i="4"/>
  <c r="E292" i="5"/>
  <c r="H88" i="4"/>
  <c r="K292" i="5"/>
  <c r="L88" i="4"/>
  <c r="Q292" i="5"/>
  <c r="M88" i="4"/>
  <c r="R292" i="5"/>
  <c r="N88" i="4"/>
  <c r="T292" i="5"/>
  <c r="O88" i="4"/>
  <c r="U292" i="5"/>
  <c r="P88" i="4"/>
  <c r="W292" i="5"/>
  <c r="Q88" i="4"/>
  <c r="X292" i="5"/>
  <c r="S88" i="4"/>
  <c r="AA292" i="5"/>
  <c r="AI88" i="4"/>
  <c r="T88" i="4" a="1"/>
  <c r="T88" i="4"/>
  <c r="AC292" i="5"/>
  <c r="U88" i="4" a="1"/>
  <c r="U88" i="4"/>
  <c r="AD292" i="5"/>
  <c r="X88" i="4"/>
  <c r="AI292" i="5"/>
  <c r="Y88" i="4"/>
  <c r="AJ292" i="5"/>
  <c r="Z88" i="4"/>
  <c r="AL292" i="5"/>
  <c r="F292" i="5"/>
  <c r="H292" i="5"/>
  <c r="I292" i="5"/>
  <c r="L292" i="5"/>
  <c r="N292" i="5"/>
  <c r="O292" i="5"/>
  <c r="Z292" i="5"/>
  <c r="AN292" i="5"/>
  <c r="AG293" i="5"/>
  <c r="AF293" i="5"/>
  <c r="B97" i="4"/>
  <c r="C97" i="4"/>
  <c r="C293" i="5"/>
  <c r="D97" i="4"/>
  <c r="E293" i="5"/>
  <c r="K293" i="5"/>
  <c r="L97" i="4"/>
  <c r="Q293" i="5"/>
  <c r="M97" i="4"/>
  <c r="R293" i="5"/>
  <c r="T293" i="5"/>
  <c r="U293" i="5"/>
  <c r="P97" i="4"/>
  <c r="W293" i="5"/>
  <c r="Q97" i="4"/>
  <c r="X293" i="5"/>
  <c r="S97" i="4"/>
  <c r="AA293" i="5"/>
  <c r="AI97" i="4"/>
  <c r="T97" i="4" a="1"/>
  <c r="T97" i="4"/>
  <c r="AC293" i="5"/>
  <c r="U97" i="4" a="1"/>
  <c r="U97" i="4"/>
  <c r="AD293" i="5"/>
  <c r="X97" i="4"/>
  <c r="AI293" i="5"/>
  <c r="Y97" i="4"/>
  <c r="AJ293" i="5"/>
  <c r="Z97" i="4"/>
  <c r="AL293" i="5"/>
  <c r="F293" i="5"/>
  <c r="H293" i="5"/>
  <c r="I293" i="5"/>
  <c r="L293" i="5"/>
  <c r="N293" i="5"/>
  <c r="O293" i="5"/>
  <c r="Z293" i="5"/>
  <c r="AN293" i="5"/>
  <c r="AG294" i="5"/>
  <c r="AF294" i="5"/>
  <c r="B200" i="4"/>
  <c r="C200" i="4"/>
  <c r="C294" i="5"/>
  <c r="D200" i="4"/>
  <c r="E294" i="5"/>
  <c r="H200" i="4"/>
  <c r="K294" i="5"/>
  <c r="L200" i="4"/>
  <c r="Q294" i="5"/>
  <c r="M200" i="4"/>
  <c r="R294" i="5"/>
  <c r="T294" i="5"/>
  <c r="O200" i="4"/>
  <c r="U294" i="5"/>
  <c r="P200" i="4"/>
  <c r="W294" i="5"/>
  <c r="Q200" i="4"/>
  <c r="X294" i="5"/>
  <c r="S200" i="4"/>
  <c r="AA294" i="5"/>
  <c r="AI200" i="4"/>
  <c r="T200" i="4" a="1"/>
  <c r="T200" i="4"/>
  <c r="AC294" i="5"/>
  <c r="U200" i="4" a="1"/>
  <c r="U200" i="4"/>
  <c r="AD294" i="5"/>
  <c r="X200" i="4"/>
  <c r="AI294" i="5"/>
  <c r="F294" i="5"/>
  <c r="H294" i="5"/>
  <c r="I294" i="5"/>
  <c r="L294" i="5"/>
  <c r="N294" i="5"/>
  <c r="O294" i="5"/>
  <c r="Z294" i="5"/>
  <c r="AN294" i="5"/>
  <c r="AG295" i="5"/>
  <c r="AF295" i="5"/>
  <c r="B201" i="4"/>
  <c r="C201" i="4"/>
  <c r="C295" i="5"/>
  <c r="D201" i="4"/>
  <c r="E295" i="5"/>
  <c r="H201" i="4"/>
  <c r="K295" i="5"/>
  <c r="L201" i="4"/>
  <c r="Q295" i="5"/>
  <c r="M201" i="4"/>
  <c r="R295" i="5"/>
  <c r="T295" i="5"/>
  <c r="O201" i="4"/>
  <c r="U295" i="5"/>
  <c r="P201" i="4"/>
  <c r="W295" i="5"/>
  <c r="Q201" i="4"/>
  <c r="X295" i="5"/>
  <c r="S201" i="4"/>
  <c r="AA295" i="5"/>
  <c r="AI201" i="4"/>
  <c r="T201" i="4" a="1"/>
  <c r="T201" i="4"/>
  <c r="AC295" i="5"/>
  <c r="U201" i="4" a="1"/>
  <c r="U201" i="4"/>
  <c r="AD295" i="5"/>
  <c r="X201" i="4"/>
  <c r="AI295" i="5"/>
  <c r="F295" i="5"/>
  <c r="H295" i="5"/>
  <c r="I295" i="5"/>
  <c r="L295" i="5"/>
  <c r="N295" i="5"/>
  <c r="O295" i="5"/>
  <c r="Z295" i="5"/>
  <c r="AN295" i="5"/>
  <c r="AG296" i="5"/>
  <c r="AF296" i="5"/>
  <c r="B283" i="4"/>
  <c r="C283" i="4"/>
  <c r="C296" i="5"/>
  <c r="D283" i="4"/>
  <c r="E296" i="5"/>
  <c r="H283" i="4"/>
  <c r="K296" i="5"/>
  <c r="L283" i="4"/>
  <c r="Q296" i="5"/>
  <c r="M283" i="4"/>
  <c r="R296" i="5"/>
  <c r="T296" i="5"/>
  <c r="O283" i="4"/>
  <c r="U296" i="5"/>
  <c r="P283" i="4"/>
  <c r="W296" i="5"/>
  <c r="Q283" i="4"/>
  <c r="X296" i="5"/>
  <c r="S283" i="4"/>
  <c r="AA296" i="5"/>
  <c r="AI283" i="4"/>
  <c r="T283" i="4" a="1"/>
  <c r="T283" i="4"/>
  <c r="AC296" i="5"/>
  <c r="U283" i="4" a="1"/>
  <c r="U283" i="4"/>
  <c r="AD296" i="5"/>
  <c r="X283" i="4"/>
  <c r="AI296" i="5"/>
  <c r="Y283" i="4"/>
  <c r="AJ296" i="5"/>
  <c r="Z283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304" i="4"/>
  <c r="V304" i="4"/>
  <c r="AF299" i="5"/>
  <c r="C45" i="2"/>
  <c r="C304" i="4"/>
  <c r="C299" i="5"/>
  <c r="D304" i="4"/>
  <c r="E299" i="5"/>
  <c r="I304" i="4"/>
  <c r="L299" i="5"/>
  <c r="J304" i="4"/>
  <c r="N299" i="5"/>
  <c r="L304" i="4"/>
  <c r="Q299" i="5"/>
  <c r="M304" i="4"/>
  <c r="R299" i="5"/>
  <c r="N45" i="2"/>
  <c r="N304" i="4"/>
  <c r="T299" i="5"/>
  <c r="O45" i="2"/>
  <c r="O304" i="4"/>
  <c r="U299" i="5"/>
  <c r="P45" i="2"/>
  <c r="P304" i="4"/>
  <c r="W299" i="5"/>
  <c r="Q45" i="2"/>
  <c r="Q304" i="4"/>
  <c r="X299" i="5"/>
  <c r="AA299" i="5"/>
  <c r="T45" i="2"/>
  <c r="T304" i="4"/>
  <c r="AC299" i="5"/>
  <c r="U45" i="2"/>
  <c r="U304" i="4"/>
  <c r="AD299" i="5"/>
  <c r="X45" i="2"/>
  <c r="X304" i="4"/>
  <c r="AI299" i="5"/>
  <c r="Y45" i="2"/>
  <c r="Y304" i="4"/>
  <c r="AJ299" i="5"/>
  <c r="Z45" i="2"/>
  <c r="Z304" i="4"/>
  <c r="AL299" i="5"/>
  <c r="F299" i="5"/>
  <c r="H299" i="5"/>
  <c r="I299" i="5"/>
  <c r="Z299" i="5"/>
  <c r="AN299" i="5"/>
  <c r="AG300" i="5"/>
  <c r="V305" i="4"/>
  <c r="AF300" i="5"/>
  <c r="C305" i="4"/>
  <c r="C300" i="5"/>
  <c r="N305" i="4"/>
  <c r="T300" i="5"/>
  <c r="O305" i="4"/>
  <c r="U300" i="5"/>
  <c r="P305" i="4"/>
  <c r="W300" i="5"/>
  <c r="Q305" i="4"/>
  <c r="X300" i="5"/>
  <c r="AA300" i="5"/>
  <c r="T305" i="4"/>
  <c r="AC300" i="5"/>
  <c r="U305" i="4"/>
  <c r="AD300" i="5"/>
  <c r="X305" i="4"/>
  <c r="AI300" i="5"/>
  <c r="Y305" i="4"/>
  <c r="AJ300" i="5"/>
  <c r="Z305" i="4"/>
  <c r="AL300" i="5"/>
  <c r="F300" i="5"/>
  <c r="H300" i="5"/>
  <c r="I300" i="5"/>
  <c r="Z300" i="5"/>
  <c r="AN300" i="5"/>
  <c r="O301" i="5"/>
  <c r="K301" i="5"/>
  <c r="AG301" i="5"/>
  <c r="V46" i="2"/>
  <c r="B306" i="4"/>
  <c r="V306" i="4"/>
  <c r="AF301" i="5"/>
  <c r="C46" i="2"/>
  <c r="C306" i="4"/>
  <c r="C301" i="5"/>
  <c r="D46" i="2"/>
  <c r="D306" i="4"/>
  <c r="E301" i="5"/>
  <c r="I46" i="2"/>
  <c r="I306" i="4"/>
  <c r="L301" i="5"/>
  <c r="J46" i="2"/>
  <c r="J306" i="4"/>
  <c r="N301" i="5"/>
  <c r="L46" i="2"/>
  <c r="L306" i="4"/>
  <c r="Q301" i="5"/>
  <c r="M46" i="2"/>
  <c r="M306" i="4"/>
  <c r="R301" i="5"/>
  <c r="N46" i="2"/>
  <c r="N306" i="4"/>
  <c r="T301" i="5"/>
  <c r="O46" i="2"/>
  <c r="O306" i="4"/>
  <c r="U301" i="5"/>
  <c r="P46" i="2"/>
  <c r="P306" i="4"/>
  <c r="W301" i="5"/>
  <c r="Q46" i="2"/>
  <c r="Q306" i="4"/>
  <c r="X301" i="5"/>
  <c r="AA301" i="5"/>
  <c r="T46" i="2"/>
  <c r="T306" i="4"/>
  <c r="AC301" i="5"/>
  <c r="U46" i="2"/>
  <c r="U306" i="4"/>
  <c r="AD301" i="5"/>
  <c r="X46" i="2"/>
  <c r="X306" i="4"/>
  <c r="AI301" i="5"/>
  <c r="Y46" i="2"/>
  <c r="Y306" i="4"/>
  <c r="AJ301" i="5"/>
  <c r="Z46" i="2"/>
  <c r="Z306" i="4"/>
  <c r="AL301" i="5"/>
  <c r="F301" i="5"/>
  <c r="H301" i="5"/>
  <c r="I301" i="5"/>
  <c r="Z301" i="5"/>
  <c r="AN301" i="5"/>
  <c r="O302" i="5"/>
  <c r="K302" i="5"/>
  <c r="AG302" i="5"/>
  <c r="B307" i="4"/>
  <c r="V307" i="4"/>
  <c r="AF302" i="5"/>
  <c r="C307" i="4"/>
  <c r="C302" i="5"/>
  <c r="D307" i="4"/>
  <c r="E302" i="5"/>
  <c r="I307" i="4"/>
  <c r="L302" i="5"/>
  <c r="J307" i="4"/>
  <c r="N302" i="5"/>
  <c r="L307" i="4"/>
  <c r="Q302" i="5"/>
  <c r="M307" i="4"/>
  <c r="R302" i="5"/>
  <c r="N307" i="4"/>
  <c r="T302" i="5"/>
  <c r="O307" i="4"/>
  <c r="U302" i="5"/>
  <c r="P307" i="4"/>
  <c r="W302" i="5"/>
  <c r="Q307" i="4"/>
  <c r="X302" i="5"/>
  <c r="AA302" i="5"/>
  <c r="T307" i="4"/>
  <c r="AC302" i="5"/>
  <c r="U307" i="4"/>
  <c r="AD302" i="5"/>
  <c r="X307" i="4"/>
  <c r="AI302" i="5"/>
  <c r="Y307" i="4"/>
  <c r="AJ302" i="5"/>
  <c r="Z307" i="4"/>
  <c r="AL302" i="5"/>
  <c r="F302" i="5"/>
  <c r="H302" i="5"/>
  <c r="I302" i="5"/>
  <c r="Z302" i="5"/>
  <c r="AN302" i="5"/>
  <c r="O303" i="5"/>
  <c r="K303" i="5"/>
  <c r="AG303" i="5"/>
  <c r="V49" i="2"/>
  <c r="V309" i="4"/>
  <c r="AF303" i="5"/>
  <c r="C49" i="2"/>
  <c r="C309" i="4"/>
  <c r="C303" i="5"/>
  <c r="D49" i="2"/>
  <c r="D309" i="4"/>
  <c r="E303" i="5"/>
  <c r="I49" i="2"/>
  <c r="I309" i="4"/>
  <c r="L303" i="5"/>
  <c r="J49" i="2"/>
  <c r="J309" i="4"/>
  <c r="N303" i="5"/>
  <c r="L49" i="2"/>
  <c r="L309" i="4"/>
  <c r="Q303" i="5"/>
  <c r="M49" i="2"/>
  <c r="M309" i="4"/>
  <c r="R303" i="5"/>
  <c r="N49" i="2"/>
  <c r="N309" i="4"/>
  <c r="T303" i="5"/>
  <c r="O49" i="2"/>
  <c r="O309" i="4"/>
  <c r="U303" i="5"/>
  <c r="P49" i="2"/>
  <c r="P309" i="4"/>
  <c r="W303" i="5"/>
  <c r="Q49" i="2"/>
  <c r="Q309" i="4"/>
  <c r="X303" i="5"/>
  <c r="AA303" i="5"/>
  <c r="X49" i="2"/>
  <c r="X309" i="4"/>
  <c r="AI303" i="5"/>
  <c r="Y49" i="2"/>
  <c r="Y309" i="4"/>
  <c r="AJ303" i="5"/>
  <c r="Z49" i="2"/>
  <c r="Z309" i="4"/>
  <c r="AL303" i="5"/>
  <c r="F303" i="5"/>
  <c r="H303" i="5"/>
  <c r="I303" i="5"/>
  <c r="Z303" i="5"/>
  <c r="AN303" i="5"/>
  <c r="O304" i="5"/>
  <c r="K304" i="5"/>
  <c r="AG304" i="5"/>
  <c r="V47" i="2"/>
  <c r="B300" i="4"/>
  <c r="V300" i="4"/>
  <c r="AF304" i="5"/>
  <c r="C47" i="2"/>
  <c r="C300" i="4"/>
  <c r="C304" i="5"/>
  <c r="D47" i="2"/>
  <c r="D300" i="4"/>
  <c r="E304" i="5"/>
  <c r="I47" i="2"/>
  <c r="I300" i="4"/>
  <c r="L304" i="5"/>
  <c r="J47" i="2"/>
  <c r="J300" i="4"/>
  <c r="N304" i="5"/>
  <c r="L47" i="2"/>
  <c r="L300" i="4"/>
  <c r="Q304" i="5"/>
  <c r="M47" i="2"/>
  <c r="M300" i="4"/>
  <c r="R304" i="5"/>
  <c r="N47" i="2"/>
  <c r="N300" i="4"/>
  <c r="T304" i="5"/>
  <c r="O47" i="2"/>
  <c r="O300" i="4"/>
  <c r="U304" i="5"/>
  <c r="P47" i="2"/>
  <c r="P300" i="4"/>
  <c r="W304" i="5"/>
  <c r="Q47" i="2"/>
  <c r="Q300" i="4"/>
  <c r="X304" i="5"/>
  <c r="AA304" i="5"/>
  <c r="AC304" i="5"/>
  <c r="AD304" i="5"/>
  <c r="X47" i="2"/>
  <c r="X300" i="4"/>
  <c r="AI304" i="5"/>
  <c r="Y47" i="2"/>
  <c r="Y300" i="4"/>
  <c r="AJ304" i="5"/>
  <c r="Z47" i="2"/>
  <c r="Z300" i="4"/>
  <c r="AL304" i="5"/>
  <c r="F304" i="5"/>
  <c r="H304" i="5"/>
  <c r="I304" i="5"/>
  <c r="Z304" i="5"/>
  <c r="AN304" i="5"/>
  <c r="O305" i="5"/>
  <c r="K305" i="5"/>
  <c r="AG305" i="5"/>
  <c r="B310" i="4"/>
  <c r="V310" i="4"/>
  <c r="AF305" i="5"/>
  <c r="C310" i="4"/>
  <c r="C305" i="5"/>
  <c r="D310" i="4"/>
  <c r="E305" i="5"/>
  <c r="I310" i="4"/>
  <c r="L305" i="5"/>
  <c r="J310" i="4"/>
  <c r="N305" i="5"/>
  <c r="L310" i="4"/>
  <c r="Q305" i="5"/>
  <c r="M310" i="4"/>
  <c r="R305" i="5"/>
  <c r="N310" i="4"/>
  <c r="T305" i="5"/>
  <c r="O310" i="4"/>
  <c r="U305" i="5"/>
  <c r="P310" i="4"/>
  <c r="W305" i="5"/>
  <c r="Q310" i="4"/>
  <c r="X305" i="5"/>
  <c r="AA305" i="5"/>
  <c r="T310" i="4"/>
  <c r="AC305" i="5"/>
  <c r="AD305" i="5"/>
  <c r="X310" i="4"/>
  <c r="AI305" i="5"/>
  <c r="Y310" i="4"/>
  <c r="AJ305" i="5"/>
  <c r="Z310" i="4"/>
  <c r="AL305" i="5"/>
  <c r="F305" i="5"/>
  <c r="H305" i="5"/>
  <c r="I305" i="5"/>
  <c r="Z305" i="5"/>
  <c r="AN305" i="5"/>
  <c r="O306" i="5"/>
  <c r="K306" i="5"/>
  <c r="AG306" i="5"/>
  <c r="V48" i="2"/>
  <c r="V311" i="4"/>
  <c r="AF306" i="5"/>
  <c r="C48" i="2"/>
  <c r="C311" i="4"/>
  <c r="C306" i="5"/>
  <c r="D48" i="2"/>
  <c r="D311" i="4"/>
  <c r="E306" i="5"/>
  <c r="I48" i="2"/>
  <c r="I311" i="4"/>
  <c r="L306" i="5"/>
  <c r="J48" i="2"/>
  <c r="J311" i="4"/>
  <c r="N306" i="5"/>
  <c r="L48" i="2"/>
  <c r="L311" i="4"/>
  <c r="Q306" i="5"/>
  <c r="M48" i="2"/>
  <c r="M311" i="4"/>
  <c r="R306" i="5"/>
  <c r="N48" i="2"/>
  <c r="N311" i="4"/>
  <c r="T306" i="5"/>
  <c r="O48" i="2"/>
  <c r="O311" i="4"/>
  <c r="U306" i="5"/>
  <c r="P48" i="2"/>
  <c r="P311" i="4"/>
  <c r="W306" i="5"/>
  <c r="Q48" i="2"/>
  <c r="Q311" i="4"/>
  <c r="X306" i="5"/>
  <c r="AA306" i="5"/>
  <c r="X48" i="2"/>
  <c r="X311" i="4"/>
  <c r="AI306" i="5"/>
  <c r="Y48" i="2"/>
  <c r="Y311" i="4"/>
  <c r="AJ306" i="5"/>
  <c r="Z48" i="2"/>
  <c r="Z311" i="4"/>
  <c r="AL306" i="5"/>
  <c r="F306" i="5"/>
  <c r="H306" i="5"/>
  <c r="I306" i="5"/>
  <c r="Z306" i="5"/>
  <c r="AN306" i="5"/>
  <c r="O307" i="5"/>
  <c r="K307" i="5"/>
  <c r="AG307" i="5"/>
  <c r="B312" i="4"/>
  <c r="V312" i="4"/>
  <c r="AF307" i="5"/>
  <c r="C312" i="4"/>
  <c r="C307" i="5"/>
  <c r="D312" i="4"/>
  <c r="E307" i="5"/>
  <c r="I312" i="4"/>
  <c r="L307" i="5"/>
  <c r="J312" i="4"/>
  <c r="N307" i="5"/>
  <c r="L312" i="4"/>
  <c r="Q307" i="5"/>
  <c r="M312" i="4"/>
  <c r="R307" i="5"/>
  <c r="N312" i="4"/>
  <c r="T307" i="5"/>
  <c r="O312" i="4"/>
  <c r="U307" i="5"/>
  <c r="P312" i="4"/>
  <c r="W307" i="5"/>
  <c r="Q312" i="4"/>
  <c r="X307" i="5"/>
  <c r="AA307" i="5"/>
  <c r="T312" i="4"/>
  <c r="AC307" i="5"/>
  <c r="AD307" i="5"/>
  <c r="X312" i="4"/>
  <c r="AI307" i="5"/>
  <c r="Y312" i="4"/>
  <c r="AJ307" i="5"/>
  <c r="Z312" i="4"/>
  <c r="AL307" i="5"/>
  <c r="F307" i="5"/>
  <c r="H307" i="5"/>
  <c r="I307" i="5"/>
  <c r="Z307" i="5"/>
  <c r="AN307" i="5"/>
  <c r="O308" i="5"/>
  <c r="K308" i="5"/>
  <c r="AG308" i="5"/>
  <c r="V313" i="4"/>
  <c r="AF308" i="5"/>
  <c r="C313" i="4"/>
  <c r="C308" i="5"/>
  <c r="D313" i="4"/>
  <c r="E308" i="5"/>
  <c r="I313" i="4"/>
  <c r="L308" i="5"/>
  <c r="J313" i="4"/>
  <c r="N308" i="5"/>
  <c r="L313" i="4"/>
  <c r="Q308" i="5"/>
  <c r="M313" i="4"/>
  <c r="R308" i="5"/>
  <c r="N313" i="4"/>
  <c r="T308" i="5"/>
  <c r="O313" i="4"/>
  <c r="U308" i="5"/>
  <c r="P313" i="4"/>
  <c r="W308" i="5"/>
  <c r="Q313" i="4"/>
  <c r="X308" i="5"/>
  <c r="AA308" i="5"/>
  <c r="X313" i="4"/>
  <c r="AI308" i="5"/>
  <c r="Y313" i="4"/>
  <c r="AJ308" i="5"/>
  <c r="Z313" i="4"/>
  <c r="AL308" i="5"/>
  <c r="F308" i="5"/>
  <c r="H308" i="5"/>
  <c r="I308" i="5"/>
  <c r="Z308" i="5"/>
  <c r="AN308" i="5"/>
  <c r="O309" i="5"/>
  <c r="K309" i="5"/>
  <c r="AG309" i="5"/>
  <c r="B301" i="4"/>
  <c r="V301" i="4"/>
  <c r="AF309" i="5"/>
  <c r="C301" i="4"/>
  <c r="C309" i="5"/>
  <c r="D301" i="4"/>
  <c r="E309" i="5"/>
  <c r="I301" i="4"/>
  <c r="L309" i="5"/>
  <c r="J301" i="4"/>
  <c r="N309" i="5"/>
  <c r="L301" i="4"/>
  <c r="Q309" i="5"/>
  <c r="M301" i="4"/>
  <c r="R309" i="5"/>
  <c r="N301" i="4"/>
  <c r="T309" i="5"/>
  <c r="O301" i="4"/>
  <c r="U309" i="5"/>
  <c r="P301" i="4"/>
  <c r="W309" i="5"/>
  <c r="Q301" i="4"/>
  <c r="X309" i="5"/>
  <c r="AA309" i="5"/>
  <c r="AC309" i="5"/>
  <c r="AD309" i="5"/>
  <c r="X301" i="4"/>
  <c r="AI309" i="5"/>
  <c r="Y301" i="4"/>
  <c r="AJ309" i="5"/>
  <c r="Z301" i="4"/>
  <c r="AL309" i="5"/>
  <c r="F309" i="5"/>
  <c r="H309" i="5"/>
  <c r="I309" i="5"/>
  <c r="Z309" i="5"/>
  <c r="AN309" i="5"/>
  <c r="O310" i="5"/>
  <c r="K310" i="5"/>
  <c r="AG310" i="5"/>
  <c r="B314" i="4"/>
  <c r="V314" i="4"/>
  <c r="AF310" i="5"/>
  <c r="C314" i="4"/>
  <c r="C310" i="5"/>
  <c r="D314" i="4"/>
  <c r="E310" i="5"/>
  <c r="I314" i="4"/>
  <c r="L310" i="5"/>
  <c r="J314" i="4"/>
  <c r="N310" i="5"/>
  <c r="L314" i="4"/>
  <c r="Q310" i="5"/>
  <c r="M314" i="4"/>
  <c r="R310" i="5"/>
  <c r="N314" i="4"/>
  <c r="T310" i="5"/>
  <c r="O314" i="4"/>
  <c r="U310" i="5"/>
  <c r="P314" i="4"/>
  <c r="W310" i="5"/>
  <c r="Q314" i="4"/>
  <c r="X310" i="5"/>
  <c r="AA310" i="5"/>
  <c r="AC310" i="5"/>
  <c r="AD310" i="5"/>
  <c r="X314" i="4"/>
  <c r="AI310" i="5"/>
  <c r="Y314" i="4"/>
  <c r="AJ310" i="5"/>
  <c r="Z314" i="4"/>
  <c r="AL310" i="5"/>
  <c r="F310" i="5"/>
  <c r="H310" i="5"/>
  <c r="I310" i="5"/>
  <c r="Z310" i="5"/>
  <c r="AN310" i="5"/>
  <c r="O311" i="5"/>
  <c r="K311" i="5"/>
  <c r="AG311" i="5"/>
  <c r="B308" i="4"/>
  <c r="V308" i="4"/>
  <c r="AF311" i="5"/>
  <c r="C308" i="4"/>
  <c r="C311" i="5"/>
  <c r="D308" i="4"/>
  <c r="E311" i="5"/>
  <c r="I308" i="4"/>
  <c r="L311" i="5"/>
  <c r="J308" i="4"/>
  <c r="N311" i="5"/>
  <c r="L308" i="4"/>
  <c r="Q311" i="5"/>
  <c r="M308" i="4"/>
  <c r="R311" i="5"/>
  <c r="N308" i="4"/>
  <c r="T311" i="5"/>
  <c r="O308" i="4"/>
  <c r="U311" i="5"/>
  <c r="P308" i="4"/>
  <c r="W311" i="5"/>
  <c r="Q308" i="4"/>
  <c r="X311" i="5"/>
  <c r="AA311" i="5"/>
  <c r="AC311" i="5"/>
  <c r="AD311" i="5"/>
  <c r="X308" i="4"/>
  <c r="AI311" i="5"/>
  <c r="Y308" i="4"/>
  <c r="AJ311" i="5"/>
  <c r="Z308" i="4"/>
  <c r="AL311" i="5"/>
  <c r="F311" i="5"/>
  <c r="H311" i="5"/>
  <c r="I311" i="5"/>
  <c r="Z311" i="5"/>
  <c r="AN311" i="5"/>
  <c r="O312" i="5"/>
  <c r="K312" i="5"/>
  <c r="AG312" i="5"/>
  <c r="B299" i="4"/>
  <c r="V299" i="4"/>
  <c r="AF312" i="5"/>
  <c r="C299" i="4"/>
  <c r="C312" i="5"/>
  <c r="D299" i="4"/>
  <c r="E312" i="5"/>
  <c r="I299" i="4"/>
  <c r="L312" i="5"/>
  <c r="J299" i="4"/>
  <c r="N312" i="5"/>
  <c r="L299" i="4"/>
  <c r="Q312" i="5"/>
  <c r="M299" i="4"/>
  <c r="R312" i="5"/>
  <c r="N299" i="4"/>
  <c r="T312" i="5"/>
  <c r="O299" i="4"/>
  <c r="U312" i="5"/>
  <c r="P299" i="4"/>
  <c r="W312" i="5"/>
  <c r="Q299" i="4"/>
  <c r="X312" i="5"/>
  <c r="AA312" i="5"/>
  <c r="AC312" i="5"/>
  <c r="AD312" i="5"/>
  <c r="X299" i="4"/>
  <c r="AI312" i="5"/>
  <c r="Y299" i="4"/>
  <c r="AJ312" i="5"/>
  <c r="Z299" i="4"/>
  <c r="AL312" i="5"/>
  <c r="F312" i="5"/>
  <c r="H312" i="5"/>
  <c r="I312" i="5"/>
  <c r="Z312" i="5"/>
  <c r="AN312" i="5"/>
  <c r="O313" i="5"/>
  <c r="K313" i="5"/>
  <c r="AG313" i="5"/>
  <c r="B302" i="4"/>
  <c r="V302" i="4"/>
  <c r="AF313" i="5"/>
  <c r="C302" i="4"/>
  <c r="C313" i="5"/>
  <c r="D302" i="4"/>
  <c r="E313" i="5"/>
  <c r="I302" i="4"/>
  <c r="L313" i="5"/>
  <c r="J302" i="4"/>
  <c r="N313" i="5"/>
  <c r="L302" i="4"/>
  <c r="Q313" i="5"/>
  <c r="M302" i="4"/>
  <c r="R313" i="5"/>
  <c r="N302" i="4"/>
  <c r="T313" i="5"/>
  <c r="O302" i="4"/>
  <c r="U313" i="5"/>
  <c r="P302" i="4"/>
  <c r="W313" i="5"/>
  <c r="Q302" i="4"/>
  <c r="X313" i="5"/>
  <c r="AA313" i="5"/>
  <c r="AC313" i="5"/>
  <c r="AD313" i="5"/>
  <c r="X302" i="4"/>
  <c r="AI313" i="5"/>
  <c r="Y302" i="4"/>
  <c r="AJ313" i="5"/>
  <c r="Z302" i="4"/>
  <c r="AL313" i="5"/>
  <c r="F313" i="5"/>
  <c r="H313" i="5"/>
  <c r="I313" i="5"/>
  <c r="Z313" i="5"/>
  <c r="AN313" i="5"/>
  <c r="O314" i="5"/>
  <c r="K314" i="5"/>
  <c r="AG314" i="5"/>
  <c r="B303" i="4"/>
  <c r="V303" i="4"/>
  <c r="AF314" i="5"/>
  <c r="C303" i="4"/>
  <c r="C314" i="5"/>
  <c r="D303" i="4"/>
  <c r="E314" i="5"/>
  <c r="I303" i="4"/>
  <c r="L314" i="5"/>
  <c r="J303" i="4"/>
  <c r="N314" i="5"/>
  <c r="L303" i="4"/>
  <c r="Q314" i="5"/>
  <c r="M303" i="4"/>
  <c r="R314" i="5"/>
  <c r="N303" i="4"/>
  <c r="T314" i="5"/>
  <c r="O303" i="4"/>
  <c r="U314" i="5"/>
  <c r="P303" i="4"/>
  <c r="W314" i="5"/>
  <c r="Q303" i="4"/>
  <c r="X314" i="5"/>
  <c r="AA314" i="5"/>
  <c r="AC314" i="5"/>
  <c r="AD314" i="5"/>
  <c r="X303" i="4"/>
  <c r="AI314" i="5"/>
  <c r="Y303" i="4"/>
  <c r="AJ314" i="5"/>
  <c r="Z303" i="4"/>
  <c r="AL314" i="5"/>
  <c r="F314" i="5"/>
  <c r="H314" i="5"/>
  <c r="I314" i="5"/>
  <c r="Z314" i="5"/>
  <c r="AN314" i="5"/>
  <c r="O315" i="5"/>
  <c r="K315" i="5"/>
  <c r="AG315" i="5"/>
  <c r="B343" i="4"/>
  <c r="V343" i="4"/>
  <c r="AF315" i="5"/>
  <c r="C315" i="5"/>
  <c r="D343" i="4"/>
  <c r="E315" i="5"/>
  <c r="I315" i="5"/>
  <c r="I343" i="4"/>
  <c r="L315" i="5"/>
  <c r="J343" i="4"/>
  <c r="N315" i="5"/>
  <c r="L343" i="4"/>
  <c r="Q315" i="5"/>
  <c r="M343" i="4"/>
  <c r="R315" i="5"/>
  <c r="N343" i="4"/>
  <c r="T315" i="5"/>
  <c r="O343" i="4"/>
  <c r="U315" i="5"/>
  <c r="P343" i="4"/>
  <c r="W315" i="5"/>
  <c r="Q343" i="4"/>
  <c r="X315" i="5"/>
  <c r="AA315" i="5"/>
  <c r="AC315" i="5"/>
  <c r="AD315" i="5"/>
  <c r="X343" i="4"/>
  <c r="AI315" i="5"/>
  <c r="Y343" i="4"/>
  <c r="AJ315" i="5"/>
  <c r="AL315" i="5"/>
  <c r="Z315" i="5"/>
  <c r="AN315" i="5"/>
  <c r="O316" i="5"/>
  <c r="K316" i="5"/>
  <c r="AG316" i="5"/>
  <c r="B344" i="4"/>
  <c r="V344" i="4"/>
  <c r="AF316" i="5"/>
  <c r="C316" i="5"/>
  <c r="D344" i="4"/>
  <c r="E316" i="5"/>
  <c r="I316" i="5"/>
  <c r="I344" i="4"/>
  <c r="L316" i="5"/>
  <c r="J344" i="4"/>
  <c r="N316" i="5"/>
  <c r="L344" i="4"/>
  <c r="Q316" i="5"/>
  <c r="M344" i="4"/>
  <c r="R316" i="5"/>
  <c r="N344" i="4"/>
  <c r="T316" i="5"/>
  <c r="O344" i="4"/>
  <c r="U316" i="5"/>
  <c r="P344" i="4"/>
  <c r="W316" i="5"/>
  <c r="Q344" i="4"/>
  <c r="X316" i="5"/>
  <c r="AA316" i="5"/>
  <c r="AC316" i="5"/>
  <c r="AD316" i="5"/>
  <c r="X344" i="4"/>
  <c r="AI316" i="5"/>
  <c r="Y344" i="4"/>
  <c r="AJ316" i="5"/>
  <c r="AL316" i="5"/>
  <c r="Z316" i="5"/>
  <c r="AN316" i="5"/>
  <c r="O317" i="5"/>
  <c r="K317" i="5"/>
  <c r="AG317" i="5"/>
  <c r="B345" i="4"/>
  <c r="V345" i="4"/>
  <c r="AF317" i="5"/>
  <c r="C317" i="5"/>
  <c r="D345" i="4"/>
  <c r="E317" i="5"/>
  <c r="I317" i="5"/>
  <c r="I345" i="4"/>
  <c r="L317" i="5"/>
  <c r="J345" i="4"/>
  <c r="N317" i="5"/>
  <c r="L345" i="4"/>
  <c r="Q317" i="5"/>
  <c r="M345" i="4"/>
  <c r="R317" i="5"/>
  <c r="N345" i="4"/>
  <c r="T317" i="5"/>
  <c r="O345" i="4"/>
  <c r="U317" i="5"/>
  <c r="P345" i="4"/>
  <c r="W317" i="5"/>
  <c r="Q345" i="4"/>
  <c r="X317" i="5"/>
  <c r="AA317" i="5"/>
  <c r="AC317" i="5"/>
  <c r="AD317" i="5"/>
  <c r="X345" i="4"/>
  <c r="AI317" i="5"/>
  <c r="Y345" i="4"/>
  <c r="AJ317" i="5"/>
  <c r="AL317" i="5"/>
  <c r="Z317" i="5"/>
  <c r="AN317" i="5"/>
  <c r="O318" i="5"/>
  <c r="K318" i="5"/>
  <c r="AG318" i="5"/>
  <c r="B335" i="4"/>
  <c r="V335" i="4"/>
  <c r="AF318" i="5"/>
  <c r="C318" i="5"/>
  <c r="D335" i="4"/>
  <c r="E318" i="5"/>
  <c r="I318" i="5"/>
  <c r="I335" i="4"/>
  <c r="L318" i="5"/>
  <c r="J335" i="4"/>
  <c r="N318" i="5"/>
  <c r="L335" i="4"/>
  <c r="Q318" i="5"/>
  <c r="M335" i="4"/>
  <c r="R318" i="5"/>
  <c r="N335" i="4"/>
  <c r="T318" i="5"/>
  <c r="O335" i="4"/>
  <c r="U318" i="5"/>
  <c r="P335" i="4"/>
  <c r="W318" i="5"/>
  <c r="Q335" i="4"/>
  <c r="X318" i="5"/>
  <c r="AA318" i="5"/>
  <c r="AC318" i="5"/>
  <c r="AD318" i="5"/>
  <c r="X335" i="4"/>
  <c r="AI318" i="5"/>
  <c r="Y335" i="4"/>
  <c r="AJ318" i="5"/>
  <c r="AL318" i="5"/>
  <c r="Z318" i="5"/>
  <c r="AN318" i="5"/>
  <c r="O319" i="5"/>
  <c r="K319" i="5"/>
  <c r="AG319" i="5"/>
  <c r="B336" i="4"/>
  <c r="V336" i="4"/>
  <c r="AF319" i="5"/>
  <c r="C319" i="5"/>
  <c r="D336" i="4"/>
  <c r="E319" i="5"/>
  <c r="I319" i="5"/>
  <c r="I336" i="4"/>
  <c r="L319" i="5"/>
  <c r="J336" i="4"/>
  <c r="N319" i="5"/>
  <c r="L336" i="4"/>
  <c r="Q319" i="5"/>
  <c r="M336" i="4"/>
  <c r="R319" i="5"/>
  <c r="N336" i="4"/>
  <c r="T319" i="5"/>
  <c r="O336" i="4"/>
  <c r="U319" i="5"/>
  <c r="P336" i="4"/>
  <c r="W319" i="5"/>
  <c r="Q336" i="4"/>
  <c r="X319" i="5"/>
  <c r="AA319" i="5"/>
  <c r="AC319" i="5"/>
  <c r="AD319" i="5"/>
  <c r="X336" i="4"/>
  <c r="AI319" i="5"/>
  <c r="Y336" i="4"/>
  <c r="AJ319" i="5"/>
  <c r="AL319" i="5"/>
  <c r="Z319" i="5"/>
  <c r="AN319" i="5"/>
  <c r="O320" i="5"/>
  <c r="K320" i="5"/>
  <c r="AG320" i="5"/>
  <c r="B318" i="4"/>
  <c r="V318" i="4"/>
  <c r="AF320" i="5"/>
  <c r="C320" i="5"/>
  <c r="D318" i="4"/>
  <c r="E320" i="5"/>
  <c r="I318" i="4"/>
  <c r="L320" i="5"/>
  <c r="J318" i="4"/>
  <c r="N320" i="5"/>
  <c r="L318" i="4"/>
  <c r="Q320" i="5"/>
  <c r="M318" i="4"/>
  <c r="R320" i="5"/>
  <c r="N318" i="4"/>
  <c r="T320" i="5"/>
  <c r="O318" i="4"/>
  <c r="U320" i="5"/>
  <c r="P318" i="4"/>
  <c r="W320" i="5"/>
  <c r="Q318" i="4"/>
  <c r="X320" i="5"/>
  <c r="AA320" i="5"/>
  <c r="AC320" i="5"/>
  <c r="AD320" i="5"/>
  <c r="X318" i="4"/>
  <c r="AI320" i="5"/>
  <c r="Y318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15" i="4"/>
  <c r="D315" i="4"/>
  <c r="E321" i="5"/>
  <c r="I321" i="5"/>
  <c r="I315" i="4"/>
  <c r="L321" i="5"/>
  <c r="J315" i="4"/>
  <c r="N321" i="5"/>
  <c r="L315" i="4"/>
  <c r="Q321" i="5"/>
  <c r="M315" i="4"/>
  <c r="R321" i="5"/>
  <c r="N315" i="4"/>
  <c r="T321" i="5"/>
  <c r="O315" i="4"/>
  <c r="U321" i="5"/>
  <c r="P315" i="4"/>
  <c r="W321" i="5"/>
  <c r="Q315" i="4"/>
  <c r="X321" i="5"/>
  <c r="AA321" i="5"/>
  <c r="AC321" i="5"/>
  <c r="AD321" i="5"/>
  <c r="X315" i="4"/>
  <c r="AI321" i="5"/>
  <c r="Y315" i="4"/>
  <c r="AJ321" i="5"/>
  <c r="AL321" i="5"/>
  <c r="Z321" i="5"/>
  <c r="AN321" i="5"/>
  <c r="O322" i="5"/>
  <c r="K322" i="5"/>
  <c r="AG322" i="5"/>
  <c r="B319" i="4"/>
  <c r="V319" i="4"/>
  <c r="AF322" i="5"/>
  <c r="C322" i="5"/>
  <c r="D319" i="4"/>
  <c r="E322" i="5"/>
  <c r="I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Z322" i="5"/>
  <c r="AN322" i="5"/>
  <c r="O323" i="5"/>
  <c r="K323" i="5"/>
  <c r="AG323" i="5"/>
  <c r="B320" i="4"/>
  <c r="V320" i="4"/>
  <c r="AF323" i="5"/>
  <c r="C323" i="5"/>
  <c r="D320" i="4"/>
  <c r="E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F323" i="5"/>
  <c r="H323" i="5"/>
  <c r="I323" i="5"/>
  <c r="Z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H324" i="5"/>
  <c r="I324" i="5"/>
  <c r="Z324" i="5"/>
  <c r="AN324" i="5"/>
  <c r="O325" i="5"/>
  <c r="K325" i="5"/>
  <c r="AG325" i="5"/>
  <c r="B347" i="4"/>
  <c r="V347" i="4"/>
  <c r="AF325" i="5"/>
  <c r="C325" i="5"/>
  <c r="D347" i="4"/>
  <c r="E325" i="5"/>
  <c r="I347" i="4"/>
  <c r="L325" i="5"/>
  <c r="J347" i="4"/>
  <c r="N325" i="5"/>
  <c r="L347" i="4"/>
  <c r="Q325" i="5"/>
  <c r="M347" i="4"/>
  <c r="R325" i="5"/>
  <c r="N347" i="4"/>
  <c r="T325" i="5"/>
  <c r="O347" i="4"/>
  <c r="U325" i="5"/>
  <c r="P347" i="4"/>
  <c r="W325" i="5"/>
  <c r="Q347" i="4"/>
  <c r="X325" i="5"/>
  <c r="AA325" i="5"/>
  <c r="AC325" i="5"/>
  <c r="AD325" i="5"/>
  <c r="X347" i="4"/>
  <c r="AI325" i="5"/>
  <c r="Y347" i="4"/>
  <c r="AJ325" i="5"/>
  <c r="AL325" i="5"/>
  <c r="F325" i="5"/>
  <c r="H325" i="5"/>
  <c r="I325" i="5"/>
  <c r="Z325" i="5"/>
  <c r="AN325" i="5"/>
  <c r="O326" i="5"/>
  <c r="K326" i="5"/>
  <c r="AG326" i="5"/>
  <c r="B337" i="4"/>
  <c r="V337" i="4"/>
  <c r="AF326" i="5"/>
  <c r="C326" i="5"/>
  <c r="D337" i="4"/>
  <c r="E326" i="5"/>
  <c r="I326" i="5"/>
  <c r="I337" i="4"/>
  <c r="L326" i="5"/>
  <c r="J337" i="4"/>
  <c r="N326" i="5"/>
  <c r="L337" i="4"/>
  <c r="Q326" i="5"/>
  <c r="M337" i="4"/>
  <c r="R326" i="5"/>
  <c r="N337" i="4"/>
  <c r="T326" i="5"/>
  <c r="O337" i="4"/>
  <c r="U326" i="5"/>
  <c r="P337" i="4"/>
  <c r="W326" i="5"/>
  <c r="Q337" i="4"/>
  <c r="X326" i="5"/>
  <c r="AA326" i="5"/>
  <c r="AC326" i="5"/>
  <c r="AD326" i="5"/>
  <c r="X337" i="4"/>
  <c r="AI326" i="5"/>
  <c r="Y337" i="4"/>
  <c r="AJ326" i="5"/>
  <c r="AL326" i="5"/>
  <c r="Z326" i="5"/>
  <c r="AN326" i="5"/>
  <c r="O327" i="5"/>
  <c r="K327" i="5"/>
  <c r="AG327" i="5"/>
  <c r="B316" i="4"/>
  <c r="AF327" i="5"/>
  <c r="C327" i="5"/>
  <c r="D316" i="4"/>
  <c r="E327" i="5"/>
  <c r="I327" i="5"/>
  <c r="I316" i="4"/>
  <c r="L327" i="5"/>
  <c r="J316" i="4"/>
  <c r="N327" i="5"/>
  <c r="L316" i="4"/>
  <c r="Q327" i="5"/>
  <c r="M316" i="4"/>
  <c r="R327" i="5"/>
  <c r="N316" i="4"/>
  <c r="T327" i="5"/>
  <c r="O316" i="4"/>
  <c r="U327" i="5"/>
  <c r="P316" i="4"/>
  <c r="W327" i="5"/>
  <c r="Q316" i="4"/>
  <c r="X327" i="5"/>
  <c r="AA327" i="5"/>
  <c r="AC327" i="5"/>
  <c r="AD327" i="5"/>
  <c r="X316" i="4"/>
  <c r="AI327" i="5"/>
  <c r="Z327" i="5"/>
  <c r="AN327" i="5"/>
  <c r="O328" i="5"/>
  <c r="K328" i="5"/>
  <c r="AG328" i="5"/>
  <c r="B338" i="4"/>
  <c r="V338" i="4"/>
  <c r="AF328" i="5"/>
  <c r="C328" i="5"/>
  <c r="D338" i="4"/>
  <c r="E328" i="5"/>
  <c r="I328" i="5"/>
  <c r="I338" i="4"/>
  <c r="L328" i="5"/>
  <c r="J338" i="4"/>
  <c r="N328" i="5"/>
  <c r="L338" i="4"/>
  <c r="Q328" i="5"/>
  <c r="M338" i="4"/>
  <c r="R328" i="5"/>
  <c r="N338" i="4"/>
  <c r="T328" i="5"/>
  <c r="O338" i="4"/>
  <c r="U328" i="5"/>
  <c r="P338" i="4"/>
  <c r="W328" i="5"/>
  <c r="Q338" i="4"/>
  <c r="X328" i="5"/>
  <c r="AA328" i="5"/>
  <c r="AC328" i="5"/>
  <c r="AD328" i="5"/>
  <c r="X338" i="4"/>
  <c r="AI328" i="5"/>
  <c r="Y338" i="4"/>
  <c r="AJ328" i="5"/>
  <c r="AL328" i="5"/>
  <c r="Z328" i="5"/>
  <c r="AN328" i="5"/>
  <c r="O329" i="5"/>
  <c r="K329" i="5"/>
  <c r="AG329" i="5"/>
  <c r="B339" i="4"/>
  <c r="V339" i="4"/>
  <c r="AF329" i="5"/>
  <c r="C329" i="5"/>
  <c r="D339" i="4"/>
  <c r="E329" i="5"/>
  <c r="I329" i="5"/>
  <c r="I339" i="4"/>
  <c r="L329" i="5"/>
  <c r="J339" i="4"/>
  <c r="N329" i="5"/>
  <c r="L339" i="4"/>
  <c r="Q329" i="5"/>
  <c r="M339" i="4"/>
  <c r="R329" i="5"/>
  <c r="N339" i="4"/>
  <c r="T329" i="5"/>
  <c r="O339" i="4"/>
  <c r="U329" i="5"/>
  <c r="P339" i="4"/>
  <c r="W329" i="5"/>
  <c r="Q339" i="4"/>
  <c r="X329" i="5"/>
  <c r="AA329" i="5"/>
  <c r="AC329" i="5"/>
  <c r="AD329" i="5"/>
  <c r="X339" i="4"/>
  <c r="AI329" i="5"/>
  <c r="Y339" i="4"/>
  <c r="AJ329" i="5"/>
  <c r="AL329" i="5"/>
  <c r="Z329" i="5"/>
  <c r="AN329" i="5"/>
  <c r="O330" i="5"/>
  <c r="K330" i="5"/>
  <c r="AG330" i="5"/>
  <c r="B340" i="4"/>
  <c r="V340" i="4"/>
  <c r="AF330" i="5"/>
  <c r="C330" i="5"/>
  <c r="D340" i="4"/>
  <c r="E330" i="5"/>
  <c r="I340" i="4"/>
  <c r="L330" i="5"/>
  <c r="J340" i="4"/>
  <c r="N330" i="5"/>
  <c r="L340" i="4"/>
  <c r="Q330" i="5"/>
  <c r="M340" i="4"/>
  <c r="R330" i="5"/>
  <c r="N340" i="4"/>
  <c r="T330" i="5"/>
  <c r="O340" i="4"/>
  <c r="U330" i="5"/>
  <c r="P340" i="4"/>
  <c r="W330" i="5"/>
  <c r="Q340" i="4"/>
  <c r="X330" i="5"/>
  <c r="AA330" i="5"/>
  <c r="AC330" i="5"/>
  <c r="AD330" i="5"/>
  <c r="X340" i="4"/>
  <c r="AI330" i="5"/>
  <c r="Y340" i="4"/>
  <c r="AJ330" i="5"/>
  <c r="AL330" i="5"/>
  <c r="F330" i="5"/>
  <c r="H330" i="5"/>
  <c r="I330" i="5"/>
  <c r="Z330" i="5"/>
  <c r="AN330" i="5"/>
  <c r="O331" i="5"/>
  <c r="K331" i="5"/>
  <c r="AG331" i="5"/>
  <c r="B342" i="4"/>
  <c r="V342" i="4"/>
  <c r="AF331" i="5"/>
  <c r="C331" i="5"/>
  <c r="D342" i="4"/>
  <c r="E331" i="5"/>
  <c r="I342" i="4"/>
  <c r="L331" i="5"/>
  <c r="J342" i="4"/>
  <c r="N331" i="5"/>
  <c r="L342" i="4"/>
  <c r="Q331" i="5"/>
  <c r="M342" i="4"/>
  <c r="R331" i="5"/>
  <c r="N342" i="4"/>
  <c r="T331" i="5"/>
  <c r="O342" i="4"/>
  <c r="U331" i="5"/>
  <c r="P342" i="4"/>
  <c r="W331" i="5"/>
  <c r="Q342" i="4"/>
  <c r="X331" i="5"/>
  <c r="AA331" i="5"/>
  <c r="AC331" i="5"/>
  <c r="AD331" i="5"/>
  <c r="X342" i="4"/>
  <c r="AI331" i="5"/>
  <c r="Y342" i="4"/>
  <c r="AJ331" i="5"/>
  <c r="AL331" i="5"/>
  <c r="F331" i="5"/>
  <c r="H331" i="5"/>
  <c r="I331" i="5"/>
  <c r="Z331" i="5"/>
  <c r="AN331" i="5"/>
  <c r="O332" i="5"/>
  <c r="K332" i="5"/>
  <c r="AG332" i="5"/>
  <c r="B322" i="4"/>
  <c r="V322" i="4"/>
  <c r="AF332" i="5"/>
  <c r="C332" i="5"/>
  <c r="D322" i="4"/>
  <c r="E332" i="5"/>
  <c r="I332" i="5"/>
  <c r="I322" i="4"/>
  <c r="L332" i="5"/>
  <c r="J322" i="4"/>
  <c r="N332" i="5"/>
  <c r="L322" i="4"/>
  <c r="Q332" i="5"/>
  <c r="M322" i="4"/>
  <c r="R332" i="5"/>
  <c r="N322" i="4"/>
  <c r="T332" i="5"/>
  <c r="O322" i="4"/>
  <c r="U332" i="5"/>
  <c r="P322" i="4"/>
  <c r="W332" i="5"/>
  <c r="Q322" i="4"/>
  <c r="X332" i="5"/>
  <c r="AA332" i="5"/>
  <c r="AC332" i="5"/>
  <c r="AD332" i="5"/>
  <c r="X322" i="4"/>
  <c r="AI332" i="5"/>
  <c r="Y322" i="4"/>
  <c r="AJ332" i="5"/>
  <c r="AL332" i="5"/>
  <c r="Z332" i="5"/>
  <c r="AN332" i="5"/>
  <c r="O333" i="5"/>
  <c r="K333" i="5"/>
  <c r="AG333" i="5"/>
  <c r="AF333" i="5"/>
  <c r="C333" i="5"/>
  <c r="B317" i="4"/>
  <c r="D317" i="4"/>
  <c r="E333" i="5"/>
  <c r="I333" i="5"/>
  <c r="I317" i="4"/>
  <c r="L333" i="5"/>
  <c r="J317" i="4"/>
  <c r="N333" i="5"/>
  <c r="L317" i="4"/>
  <c r="Q333" i="5"/>
  <c r="M317" i="4"/>
  <c r="R333" i="5"/>
  <c r="N317" i="4"/>
  <c r="T333" i="5"/>
  <c r="O317" i="4"/>
  <c r="U333" i="5"/>
  <c r="P317" i="4"/>
  <c r="W333" i="5"/>
  <c r="Q317" i="4"/>
  <c r="X333" i="5"/>
  <c r="AA333" i="5"/>
  <c r="AC333" i="5"/>
  <c r="AD333" i="5"/>
  <c r="X317" i="4"/>
  <c r="AI333" i="5"/>
  <c r="Y317" i="4"/>
  <c r="AJ333" i="5"/>
  <c r="AL333" i="5"/>
  <c r="Z333" i="5"/>
  <c r="AN333" i="5"/>
  <c r="O334" i="5"/>
  <c r="K334" i="5"/>
  <c r="AG334" i="5"/>
  <c r="B323" i="4"/>
  <c r="V323" i="4"/>
  <c r="AF334" i="5"/>
  <c r="C334" i="5"/>
  <c r="D323" i="4"/>
  <c r="E334" i="5"/>
  <c r="I334" i="5"/>
  <c r="I323" i="4"/>
  <c r="L334" i="5"/>
  <c r="J323" i="4"/>
  <c r="N334" i="5"/>
  <c r="L323" i="4"/>
  <c r="Q334" i="5"/>
  <c r="M323" i="4"/>
  <c r="R334" i="5"/>
  <c r="N323" i="4"/>
  <c r="T334" i="5"/>
  <c r="O323" i="4"/>
  <c r="U334" i="5"/>
  <c r="P323" i="4"/>
  <c r="W334" i="5"/>
  <c r="Q323" i="4"/>
  <c r="X334" i="5"/>
  <c r="AA334" i="5"/>
  <c r="AC334" i="5"/>
  <c r="AD334" i="5"/>
  <c r="X323" i="4"/>
  <c r="AI334" i="5"/>
  <c r="Y323" i="4"/>
  <c r="AJ334" i="5"/>
  <c r="AL334" i="5"/>
  <c r="Z334" i="5"/>
  <c r="AN334" i="5"/>
  <c r="O335" i="5"/>
  <c r="K335" i="5"/>
  <c r="AG335" i="5"/>
  <c r="B324" i="4"/>
  <c r="V324" i="4"/>
  <c r="AF335" i="5"/>
  <c r="C335" i="5"/>
  <c r="D324" i="4"/>
  <c r="E335" i="5"/>
  <c r="I335" i="5"/>
  <c r="I324" i="4"/>
  <c r="L335" i="5"/>
  <c r="J324" i="4"/>
  <c r="N335" i="5"/>
  <c r="L324" i="4"/>
  <c r="Q335" i="5"/>
  <c r="M324" i="4"/>
  <c r="R335" i="5"/>
  <c r="N324" i="4"/>
  <c r="T335" i="5"/>
  <c r="O324" i="4"/>
  <c r="U335" i="5"/>
  <c r="P324" i="4"/>
  <c r="W335" i="5"/>
  <c r="Q324" i="4"/>
  <c r="X335" i="5"/>
  <c r="AA335" i="5"/>
  <c r="AC335" i="5"/>
  <c r="AD335" i="5"/>
  <c r="X324" i="4"/>
  <c r="AI335" i="5"/>
  <c r="Y324" i="4"/>
  <c r="AJ335" i="5"/>
  <c r="AL335" i="5"/>
  <c r="Z335" i="5"/>
  <c r="AN335" i="5"/>
  <c r="O336" i="5"/>
  <c r="K336" i="5"/>
  <c r="AG336" i="5"/>
  <c r="B325" i="4"/>
  <c r="V325" i="4"/>
  <c r="AF336" i="5"/>
  <c r="C336" i="5"/>
  <c r="D325" i="4"/>
  <c r="E336" i="5"/>
  <c r="I325" i="4"/>
  <c r="L336" i="5"/>
  <c r="J325" i="4"/>
  <c r="N336" i="5"/>
  <c r="L325" i="4"/>
  <c r="Q336" i="5"/>
  <c r="M325" i="4"/>
  <c r="R336" i="5"/>
  <c r="N325" i="4"/>
  <c r="T336" i="5"/>
  <c r="O325" i="4"/>
  <c r="U336" i="5"/>
  <c r="P325" i="4"/>
  <c r="W336" i="5"/>
  <c r="Q325" i="4"/>
  <c r="X336" i="5"/>
  <c r="AA336" i="5"/>
  <c r="AC336" i="5"/>
  <c r="AD336" i="5"/>
  <c r="X325" i="4"/>
  <c r="AI336" i="5"/>
  <c r="Y325" i="4"/>
  <c r="AJ336" i="5"/>
  <c r="AL336" i="5"/>
  <c r="F336" i="5"/>
  <c r="H336" i="5"/>
  <c r="I336" i="5"/>
  <c r="Z336" i="5"/>
  <c r="AN336" i="5"/>
  <c r="O337" i="5"/>
  <c r="K337" i="5"/>
  <c r="AG337" i="5"/>
  <c r="B346" i="4"/>
  <c r="V346" i="4"/>
  <c r="AF337" i="5"/>
  <c r="C337" i="5"/>
  <c r="D346" i="4"/>
  <c r="E337" i="5"/>
  <c r="I337" i="5"/>
  <c r="I346" i="4"/>
  <c r="L337" i="5"/>
  <c r="J346" i="4"/>
  <c r="N337" i="5"/>
  <c r="L346" i="4"/>
  <c r="Q337" i="5"/>
  <c r="M346" i="4"/>
  <c r="R337" i="5"/>
  <c r="N346" i="4"/>
  <c r="T337" i="5"/>
  <c r="O346" i="4"/>
  <c r="U337" i="5"/>
  <c r="P346" i="4"/>
  <c r="W337" i="5"/>
  <c r="Q346" i="4"/>
  <c r="X337" i="5"/>
  <c r="AA337" i="5"/>
  <c r="AC337" i="5"/>
  <c r="AD337" i="5"/>
  <c r="X346" i="4"/>
  <c r="AI337" i="5"/>
  <c r="Y346" i="4"/>
  <c r="AJ337" i="5"/>
  <c r="AL337" i="5"/>
  <c r="Z337" i="5"/>
  <c r="AN337" i="5"/>
  <c r="O338" i="5"/>
  <c r="K338" i="5"/>
  <c r="AG338" i="5"/>
  <c r="B326" i="4"/>
  <c r="V326" i="4"/>
  <c r="AF338" i="5"/>
  <c r="C338" i="5"/>
  <c r="D326" i="4"/>
  <c r="E338" i="5"/>
  <c r="I326" i="4"/>
  <c r="L338" i="5"/>
  <c r="J326" i="4"/>
  <c r="N338" i="5"/>
  <c r="L326" i="4"/>
  <c r="Q338" i="5"/>
  <c r="M326" i="4"/>
  <c r="R338" i="5"/>
  <c r="N326" i="4"/>
  <c r="T338" i="5"/>
  <c r="O326" i="4"/>
  <c r="U338" i="5"/>
  <c r="P326" i="4"/>
  <c r="W338" i="5"/>
  <c r="Q326" i="4"/>
  <c r="X338" i="5"/>
  <c r="AA338" i="5"/>
  <c r="AC338" i="5"/>
  <c r="AD338" i="5"/>
  <c r="X326" i="4"/>
  <c r="AI338" i="5"/>
  <c r="Y326" i="4"/>
  <c r="AJ338" i="5"/>
  <c r="AL338" i="5"/>
  <c r="F338" i="5"/>
  <c r="H338" i="5"/>
  <c r="I338" i="5"/>
  <c r="Z338" i="5"/>
  <c r="AN338" i="5"/>
  <c r="O339" i="5"/>
  <c r="K339" i="5"/>
  <c r="AG339" i="5"/>
  <c r="B327" i="4"/>
  <c r="V327" i="4"/>
  <c r="AF339" i="5"/>
  <c r="C339" i="5"/>
  <c r="D327" i="4"/>
  <c r="E339" i="5"/>
  <c r="I339" i="5"/>
  <c r="I327" i="4"/>
  <c r="L339" i="5"/>
  <c r="J327" i="4"/>
  <c r="N339" i="5"/>
  <c r="L327" i="4"/>
  <c r="Q339" i="5"/>
  <c r="M327" i="4"/>
  <c r="R339" i="5"/>
  <c r="N327" i="4"/>
  <c r="T339" i="5"/>
  <c r="O327" i="4"/>
  <c r="U339" i="5"/>
  <c r="P327" i="4"/>
  <c r="W339" i="5"/>
  <c r="Q327" i="4"/>
  <c r="X339" i="5"/>
  <c r="AA339" i="5"/>
  <c r="AC339" i="5"/>
  <c r="AD339" i="5"/>
  <c r="X327" i="4"/>
  <c r="AI339" i="5"/>
  <c r="Y327" i="4"/>
  <c r="AJ339" i="5"/>
  <c r="AL339" i="5"/>
  <c r="Z339" i="5"/>
  <c r="AN339" i="5"/>
  <c r="O340" i="5"/>
  <c r="K340" i="5"/>
  <c r="AG340" i="5"/>
  <c r="B328" i="4"/>
  <c r="V328" i="4"/>
  <c r="AF340" i="5"/>
  <c r="C340" i="5"/>
  <c r="D328" i="4"/>
  <c r="E340" i="5"/>
  <c r="I328" i="4"/>
  <c r="L340" i="5"/>
  <c r="J328" i="4"/>
  <c r="N340" i="5"/>
  <c r="L328" i="4"/>
  <c r="Q340" i="5"/>
  <c r="M328" i="4"/>
  <c r="R340" i="5"/>
  <c r="N328" i="4"/>
  <c r="T340" i="5"/>
  <c r="O328" i="4"/>
  <c r="U340" i="5"/>
  <c r="P328" i="4"/>
  <c r="W340" i="5"/>
  <c r="Q328" i="4"/>
  <c r="X340" i="5"/>
  <c r="AA340" i="5"/>
  <c r="AC340" i="5"/>
  <c r="AD340" i="5"/>
  <c r="X328" i="4"/>
  <c r="AI340" i="5"/>
  <c r="Y328" i="4"/>
  <c r="AJ340" i="5"/>
  <c r="AL340" i="5"/>
  <c r="F340" i="5"/>
  <c r="H340" i="5"/>
  <c r="I340" i="5"/>
  <c r="Z340" i="5"/>
  <c r="AN340" i="5"/>
  <c r="O341" i="5"/>
  <c r="K341" i="5"/>
  <c r="AG341" i="5"/>
  <c r="B329" i="4"/>
  <c r="V329" i="4"/>
  <c r="AF341" i="5"/>
  <c r="C341" i="5"/>
  <c r="D329" i="4"/>
  <c r="E341" i="5"/>
  <c r="I341" i="5"/>
  <c r="I329" i="4"/>
  <c r="L341" i="5"/>
  <c r="J329" i="4"/>
  <c r="N341" i="5"/>
  <c r="L329" i="4"/>
  <c r="Q341" i="5"/>
  <c r="M329" i="4"/>
  <c r="R341" i="5"/>
  <c r="N329" i="4"/>
  <c r="T341" i="5"/>
  <c r="O329" i="4"/>
  <c r="U341" i="5"/>
  <c r="P329" i="4"/>
  <c r="W341" i="5"/>
  <c r="Q329" i="4"/>
  <c r="X341" i="5"/>
  <c r="AA341" i="5"/>
  <c r="AC341" i="5"/>
  <c r="AD341" i="5"/>
  <c r="X329" i="4"/>
  <c r="AI341" i="5"/>
  <c r="Y329" i="4"/>
  <c r="AJ341" i="5"/>
  <c r="AL341" i="5"/>
  <c r="Z341" i="5"/>
  <c r="AN341" i="5"/>
  <c r="O342" i="5"/>
  <c r="K342" i="5"/>
  <c r="AG342" i="5"/>
  <c r="B341" i="4"/>
  <c r="V341" i="4"/>
  <c r="AF342" i="5"/>
  <c r="C342" i="5"/>
  <c r="D341" i="4"/>
  <c r="E342" i="5"/>
  <c r="I342" i="5"/>
  <c r="I341" i="4"/>
  <c r="L342" i="5"/>
  <c r="J341" i="4"/>
  <c r="N342" i="5"/>
  <c r="L341" i="4"/>
  <c r="Q342" i="5"/>
  <c r="M341" i="4"/>
  <c r="R342" i="5"/>
  <c r="N341" i="4"/>
  <c r="T342" i="5"/>
  <c r="O341" i="4"/>
  <c r="U342" i="5"/>
  <c r="P341" i="4"/>
  <c r="W342" i="5"/>
  <c r="Q341" i="4"/>
  <c r="X342" i="5"/>
  <c r="AA342" i="5"/>
  <c r="AC342" i="5"/>
  <c r="AD342" i="5"/>
  <c r="X341" i="4"/>
  <c r="AI342" i="5"/>
  <c r="Y341" i="4"/>
  <c r="AJ342" i="5"/>
  <c r="AL342" i="5"/>
  <c r="Z342" i="5"/>
  <c r="AN342" i="5"/>
  <c r="O343" i="5"/>
  <c r="K343" i="5"/>
  <c r="AG343" i="5"/>
  <c r="B330" i="4"/>
  <c r="V330" i="4"/>
  <c r="AF343" i="5"/>
  <c r="C343" i="5"/>
  <c r="D330" i="4"/>
  <c r="E343" i="5"/>
  <c r="I343" i="5"/>
  <c r="I330" i="4"/>
  <c r="L343" i="5"/>
  <c r="J330" i="4"/>
  <c r="N343" i="5"/>
  <c r="L330" i="4"/>
  <c r="Q343" i="5"/>
  <c r="M330" i="4"/>
  <c r="R343" i="5"/>
  <c r="N330" i="4"/>
  <c r="T343" i="5"/>
  <c r="O330" i="4"/>
  <c r="U343" i="5"/>
  <c r="P330" i="4"/>
  <c r="W343" i="5"/>
  <c r="Q330" i="4"/>
  <c r="X343" i="5"/>
  <c r="AA343" i="5"/>
  <c r="AC343" i="5"/>
  <c r="AD343" i="5"/>
  <c r="X330" i="4"/>
  <c r="AI343" i="5"/>
  <c r="Y330" i="4"/>
  <c r="AJ343" i="5"/>
  <c r="AL343" i="5"/>
  <c r="Z343" i="5"/>
  <c r="AN343" i="5"/>
  <c r="O344" i="5"/>
  <c r="K344" i="5"/>
  <c r="AG344" i="5"/>
  <c r="B331" i="4"/>
  <c r="V331" i="4"/>
  <c r="AF344" i="5"/>
  <c r="C344" i="5"/>
  <c r="D331" i="4"/>
  <c r="E344" i="5"/>
  <c r="I331" i="4"/>
  <c r="L344" i="5"/>
  <c r="J331" i="4"/>
  <c r="N344" i="5"/>
  <c r="L331" i="4"/>
  <c r="Q344" i="5"/>
  <c r="M331" i="4"/>
  <c r="R344" i="5"/>
  <c r="N331" i="4"/>
  <c r="T344" i="5"/>
  <c r="O331" i="4"/>
  <c r="U344" i="5"/>
  <c r="P331" i="4"/>
  <c r="W344" i="5"/>
  <c r="Q331" i="4"/>
  <c r="X344" i="5"/>
  <c r="AA344" i="5"/>
  <c r="AC344" i="5"/>
  <c r="AD344" i="5"/>
  <c r="X331" i="4"/>
  <c r="AI344" i="5"/>
  <c r="Y331" i="4"/>
  <c r="AJ344" i="5"/>
  <c r="AL344" i="5"/>
  <c r="F344" i="5"/>
  <c r="H344" i="5"/>
  <c r="I344" i="5"/>
  <c r="Z344" i="5"/>
  <c r="AN344" i="5"/>
  <c r="O345" i="5"/>
  <c r="K345" i="5"/>
  <c r="AG345" i="5"/>
  <c r="B332" i="4"/>
  <c r="V332" i="4"/>
  <c r="AF345" i="5"/>
  <c r="C345" i="5"/>
  <c r="D332" i="4"/>
  <c r="E345" i="5"/>
  <c r="I332" i="4"/>
  <c r="L345" i="5"/>
  <c r="J332" i="4"/>
  <c r="N345" i="5"/>
  <c r="L332" i="4"/>
  <c r="Q345" i="5"/>
  <c r="M332" i="4"/>
  <c r="R345" i="5"/>
  <c r="N332" i="4"/>
  <c r="T345" i="5"/>
  <c r="O332" i="4"/>
  <c r="U345" i="5"/>
  <c r="P332" i="4"/>
  <c r="W345" i="5"/>
  <c r="Q332" i="4"/>
  <c r="X345" i="5"/>
  <c r="AA345" i="5"/>
  <c r="AC345" i="5"/>
  <c r="AD345" i="5"/>
  <c r="X332" i="4"/>
  <c r="AI345" i="5"/>
  <c r="Y332" i="4"/>
  <c r="AJ345" i="5"/>
  <c r="AL345" i="5"/>
  <c r="F345" i="5"/>
  <c r="H345" i="5"/>
  <c r="I345" i="5"/>
  <c r="Z345" i="5"/>
  <c r="AN345" i="5"/>
  <c r="O346" i="5"/>
  <c r="K346" i="5"/>
  <c r="AG346" i="5"/>
  <c r="B333" i="4"/>
  <c r="V333" i="4"/>
  <c r="AF346" i="5"/>
  <c r="C346" i="5"/>
  <c r="D333" i="4"/>
  <c r="E346" i="5"/>
  <c r="I333" i="4"/>
  <c r="L346" i="5"/>
  <c r="J333" i="4"/>
  <c r="N346" i="5"/>
  <c r="L333" i="4"/>
  <c r="Q346" i="5"/>
  <c r="M333" i="4"/>
  <c r="R346" i="5"/>
  <c r="N333" i="4"/>
  <c r="T346" i="5"/>
  <c r="O333" i="4"/>
  <c r="U346" i="5"/>
  <c r="P333" i="4"/>
  <c r="W346" i="5"/>
  <c r="Q333" i="4"/>
  <c r="X346" i="5"/>
  <c r="AA346" i="5"/>
  <c r="AC346" i="5"/>
  <c r="AD346" i="5"/>
  <c r="X333" i="4"/>
  <c r="AI346" i="5"/>
  <c r="Y333" i="4"/>
  <c r="AJ346" i="5"/>
  <c r="AL346" i="5"/>
  <c r="F346" i="5"/>
  <c r="H346" i="5"/>
  <c r="I346" i="5"/>
  <c r="Z346" i="5"/>
  <c r="AN346" i="5"/>
  <c r="O347" i="5"/>
  <c r="K347" i="5"/>
  <c r="AG347" i="5"/>
  <c r="B334" i="4"/>
  <c r="V334" i="4"/>
  <c r="AF347" i="5"/>
  <c r="C347" i="5"/>
  <c r="D334" i="4"/>
  <c r="E347" i="5"/>
  <c r="I347" i="5"/>
  <c r="I334" i="4"/>
  <c r="L347" i="5"/>
  <c r="J334" i="4"/>
  <c r="N347" i="5"/>
  <c r="L334" i="4"/>
  <c r="Q347" i="5"/>
  <c r="M334" i="4"/>
  <c r="R347" i="5"/>
  <c r="N334" i="4"/>
  <c r="T347" i="5"/>
  <c r="O334" i="4"/>
  <c r="U347" i="5"/>
  <c r="P334" i="4"/>
  <c r="W347" i="5"/>
  <c r="Q334" i="4"/>
  <c r="X347" i="5"/>
  <c r="AA347" i="5"/>
  <c r="AC347" i="5"/>
  <c r="AD347" i="5"/>
  <c r="X334" i="4"/>
  <c r="AI347" i="5"/>
  <c r="Y334" i="4"/>
  <c r="AJ347" i="5"/>
  <c r="AL347" i="5"/>
  <c r="Z347" i="5"/>
  <c r="AN347" i="5"/>
  <c r="K50" i="2"/>
  <c r="B350" i="4"/>
  <c r="K350" i="4"/>
  <c r="O348" i="5"/>
  <c r="H50" i="2"/>
  <c r="H350" i="4"/>
  <c r="K348" i="5"/>
  <c r="W50" i="2"/>
  <c r="W350" i="4"/>
  <c r="AG348" i="5"/>
  <c r="V50" i="2"/>
  <c r="V350" i="4"/>
  <c r="AF348" i="5"/>
  <c r="C50" i="2"/>
  <c r="C350" i="4"/>
  <c r="C348" i="5"/>
  <c r="D50" i="2"/>
  <c r="D350" i="4"/>
  <c r="E348" i="5"/>
  <c r="I50" i="2"/>
  <c r="I350" i="4"/>
  <c r="L348" i="5"/>
  <c r="J50" i="2"/>
  <c r="J350" i="4"/>
  <c r="N348" i="5"/>
  <c r="L50" i="2"/>
  <c r="L350" i="4"/>
  <c r="Q348" i="5"/>
  <c r="M50" i="2"/>
  <c r="M350" i="4"/>
  <c r="R348" i="5"/>
  <c r="N50" i="2"/>
  <c r="N350" i="4"/>
  <c r="T348" i="5"/>
  <c r="O50" i="2"/>
  <c r="O350" i="4"/>
  <c r="U348" i="5"/>
  <c r="P50" i="2"/>
  <c r="P350" i="4"/>
  <c r="W348" i="5"/>
  <c r="Q50" i="2"/>
  <c r="Q350" i="4"/>
  <c r="X348" i="5"/>
  <c r="S50" i="2"/>
  <c r="S350" i="4"/>
  <c r="AA348" i="5"/>
  <c r="T50" i="2"/>
  <c r="T350" i="4"/>
  <c r="AC348" i="5"/>
  <c r="U50" i="2"/>
  <c r="U350" i="4"/>
  <c r="AD348" i="5"/>
  <c r="X50" i="2"/>
  <c r="X350" i="4"/>
  <c r="AI348" i="5"/>
  <c r="Y50" i="2"/>
  <c r="Y350" i="4"/>
  <c r="AJ348" i="5"/>
  <c r="Z50" i="2"/>
  <c r="Z350" i="4"/>
  <c r="AL348" i="5"/>
  <c r="F348" i="5"/>
  <c r="H348" i="5"/>
  <c r="I348" i="5"/>
  <c r="Z348" i="5"/>
  <c r="AN348" i="5"/>
  <c r="B356" i="4"/>
  <c r="K356" i="4"/>
  <c r="O349" i="5"/>
  <c r="H356" i="4"/>
  <c r="K349" i="5"/>
  <c r="W356" i="4"/>
  <c r="AG349" i="5"/>
  <c r="V356" i="4"/>
  <c r="AF349" i="5"/>
  <c r="C356" i="4"/>
  <c r="C349" i="5"/>
  <c r="D356" i="4"/>
  <c r="E349" i="5"/>
  <c r="I356" i="4"/>
  <c r="L349" i="5"/>
  <c r="J356" i="4"/>
  <c r="N349" i="5"/>
  <c r="L356" i="4"/>
  <c r="Q349" i="5"/>
  <c r="M356" i="4"/>
  <c r="R349" i="5"/>
  <c r="N356" i="4"/>
  <c r="T349" i="5"/>
  <c r="O356" i="4"/>
  <c r="U349" i="5"/>
  <c r="P356" i="4"/>
  <c r="W349" i="5"/>
  <c r="Q356" i="4"/>
  <c r="X349" i="5"/>
  <c r="S356" i="4"/>
  <c r="AA349" i="5"/>
  <c r="T356" i="4"/>
  <c r="AC349" i="5"/>
  <c r="U356" i="4"/>
  <c r="AD349" i="5"/>
  <c r="X356" i="4"/>
  <c r="AI349" i="5"/>
  <c r="Y356" i="4"/>
  <c r="AJ349" i="5"/>
  <c r="Z356" i="4"/>
  <c r="AL349" i="5"/>
  <c r="F349" i="5"/>
  <c r="H349" i="5"/>
  <c r="I349" i="5"/>
  <c r="Z349" i="5"/>
  <c r="AN349" i="5"/>
  <c r="B357" i="4"/>
  <c r="K357" i="4"/>
  <c r="O350" i="5"/>
  <c r="H357" i="4"/>
  <c r="K350" i="5"/>
  <c r="W357" i="4"/>
  <c r="AG350" i="5"/>
  <c r="V357" i="4"/>
  <c r="AF350" i="5"/>
  <c r="C357" i="4"/>
  <c r="C350" i="5"/>
  <c r="D357" i="4"/>
  <c r="E350" i="5"/>
  <c r="I357" i="4"/>
  <c r="L350" i="5"/>
  <c r="J357" i="4"/>
  <c r="N350" i="5"/>
  <c r="L357" i="4"/>
  <c r="Q350" i="5"/>
  <c r="M357" i="4"/>
  <c r="R350" i="5"/>
  <c r="N357" i="4"/>
  <c r="T350" i="5"/>
  <c r="O357" i="4"/>
  <c r="U350" i="5"/>
  <c r="P357" i="4"/>
  <c r="W350" i="5"/>
  <c r="Q357" i="4"/>
  <c r="X350" i="5"/>
  <c r="S357" i="4"/>
  <c r="AA350" i="5"/>
  <c r="T357" i="4"/>
  <c r="AC350" i="5"/>
  <c r="U357" i="4"/>
  <c r="AD350" i="5"/>
  <c r="X357" i="4"/>
  <c r="AI350" i="5"/>
  <c r="Y357" i="4"/>
  <c r="AJ350" i="5"/>
  <c r="Z357" i="4"/>
  <c r="AL350" i="5"/>
  <c r="F350" i="5"/>
  <c r="H350" i="5"/>
  <c r="I350" i="5"/>
  <c r="Z350" i="5"/>
  <c r="AN350" i="5"/>
  <c r="B355" i="4"/>
  <c r="S355" i="4"/>
  <c r="AA351" i="5"/>
  <c r="P51" i="2"/>
  <c r="P355" i="4"/>
  <c r="W351" i="5"/>
  <c r="K51" i="2"/>
  <c r="K355" i="4"/>
  <c r="O351" i="5"/>
  <c r="H51" i="2"/>
  <c r="H355" i="4"/>
  <c r="K351" i="5"/>
  <c r="W51" i="2"/>
  <c r="W355" i="4"/>
  <c r="AG351" i="5"/>
  <c r="V51" i="2"/>
  <c r="V355" i="4"/>
  <c r="AF351" i="5"/>
  <c r="C51" i="2"/>
  <c r="C355" i="4"/>
  <c r="C351" i="5"/>
  <c r="D51" i="2"/>
  <c r="D355" i="4"/>
  <c r="E351" i="5"/>
  <c r="I51" i="2"/>
  <c r="I355" i="4"/>
  <c r="L351" i="5"/>
  <c r="J51" i="2"/>
  <c r="J355" i="4"/>
  <c r="N351" i="5"/>
  <c r="L51" i="2"/>
  <c r="L355" i="4"/>
  <c r="Q351" i="5"/>
  <c r="M51" i="2"/>
  <c r="M355" i="4"/>
  <c r="R351" i="5"/>
  <c r="N51" i="2"/>
  <c r="N355" i="4"/>
  <c r="T351" i="5"/>
  <c r="O51" i="2"/>
  <c r="O355" i="4"/>
  <c r="U351" i="5"/>
  <c r="Q51" i="2"/>
  <c r="Q355" i="4"/>
  <c r="X351" i="5"/>
  <c r="R51" i="2"/>
  <c r="R355" i="4"/>
  <c r="Z351" i="5"/>
  <c r="T51" i="2"/>
  <c r="T355" i="4"/>
  <c r="AC351" i="5"/>
  <c r="U51" i="2"/>
  <c r="U355" i="4"/>
  <c r="AD351" i="5"/>
  <c r="X51" i="2"/>
  <c r="X355" i="4"/>
  <c r="AI351" i="5"/>
  <c r="Y355" i="4"/>
  <c r="AJ351" i="5"/>
  <c r="Z51" i="2"/>
  <c r="Z355" i="4"/>
  <c r="AL351" i="5"/>
  <c r="F351" i="5"/>
  <c r="H351" i="5"/>
  <c r="I351" i="5"/>
  <c r="AN351" i="5"/>
  <c r="K361" i="4"/>
  <c r="O352" i="5"/>
  <c r="H361" i="4"/>
  <c r="K352" i="5"/>
  <c r="W361" i="4"/>
  <c r="AG352" i="5"/>
  <c r="V361" i="4"/>
  <c r="AF352" i="5"/>
  <c r="C361" i="4"/>
  <c r="C352" i="5"/>
  <c r="D361" i="4"/>
  <c r="E352" i="5"/>
  <c r="I361" i="4"/>
  <c r="L352" i="5"/>
  <c r="J361" i="4"/>
  <c r="N352" i="5"/>
  <c r="L361" i="4"/>
  <c r="Q352" i="5"/>
  <c r="M361" i="4"/>
  <c r="R352" i="5"/>
  <c r="N361" i="4"/>
  <c r="T352" i="5"/>
  <c r="O361" i="4"/>
  <c r="U352" i="5"/>
  <c r="P361" i="4"/>
  <c r="W352" i="5"/>
  <c r="Q361" i="4"/>
  <c r="X352" i="5"/>
  <c r="T361" i="4"/>
  <c r="AC352" i="5"/>
  <c r="U361" i="4"/>
  <c r="AD352" i="5"/>
  <c r="X361" i="4"/>
  <c r="AI352" i="5"/>
  <c r="Y361" i="4"/>
  <c r="AJ352" i="5"/>
  <c r="Z361" i="4"/>
  <c r="AL352" i="5"/>
  <c r="Z352" i="5"/>
  <c r="F352" i="5"/>
  <c r="H352" i="5"/>
  <c r="I352" i="5"/>
  <c r="AN352" i="5"/>
  <c r="B362" i="4"/>
  <c r="K362" i="4"/>
  <c r="O353" i="5"/>
  <c r="H362" i="4"/>
  <c r="K353" i="5"/>
  <c r="W362" i="4"/>
  <c r="AG353" i="5"/>
  <c r="V362" i="4"/>
  <c r="AF353" i="5"/>
  <c r="C362" i="4"/>
  <c r="C353" i="5"/>
  <c r="D362" i="4"/>
  <c r="E353" i="5"/>
  <c r="I362" i="4"/>
  <c r="L353" i="5"/>
  <c r="J362" i="4"/>
  <c r="N353" i="5"/>
  <c r="L362" i="4"/>
  <c r="Q353" i="5"/>
  <c r="M362" i="4"/>
  <c r="R353" i="5"/>
  <c r="N362" i="4"/>
  <c r="T353" i="5"/>
  <c r="O362" i="4"/>
  <c r="U353" i="5"/>
  <c r="P362" i="4"/>
  <c r="W353" i="5"/>
  <c r="Q362" i="4"/>
  <c r="X353" i="5"/>
  <c r="S362" i="4"/>
  <c r="T362" i="4"/>
  <c r="AC353" i="5"/>
  <c r="U362" i="4"/>
  <c r="AD353" i="5"/>
  <c r="X362" i="4"/>
  <c r="AI353" i="5"/>
  <c r="Y362" i="4"/>
  <c r="AJ353" i="5"/>
  <c r="Z362" i="4"/>
  <c r="AL353" i="5"/>
  <c r="Z353" i="5"/>
  <c r="F353" i="5"/>
  <c r="H353" i="5"/>
  <c r="I353" i="5"/>
  <c r="AN353" i="5"/>
  <c r="B368" i="4"/>
  <c r="K368" i="4"/>
  <c r="O354" i="5"/>
  <c r="H368" i="4"/>
  <c r="K354" i="5"/>
  <c r="W368" i="4"/>
  <c r="AG354" i="5"/>
  <c r="V368" i="4"/>
  <c r="AF354" i="5"/>
  <c r="C368" i="4"/>
  <c r="C354" i="5"/>
  <c r="D368" i="4"/>
  <c r="E354" i="5"/>
  <c r="I368" i="4"/>
  <c r="L354" i="5"/>
  <c r="J368" i="4"/>
  <c r="N354" i="5"/>
  <c r="L368" i="4"/>
  <c r="Q354" i="5"/>
  <c r="M368" i="4"/>
  <c r="R354" i="5"/>
  <c r="N368" i="4"/>
  <c r="T354" i="5"/>
  <c r="O368" i="4"/>
  <c r="U354" i="5"/>
  <c r="P368" i="4"/>
  <c r="W354" i="5"/>
  <c r="Q368" i="4"/>
  <c r="X354" i="5"/>
  <c r="S368" i="4"/>
  <c r="AA354" i="5"/>
  <c r="T368" i="4"/>
  <c r="AC354" i="5"/>
  <c r="U368" i="4"/>
  <c r="AD354" i="5"/>
  <c r="X368" i="4"/>
  <c r="AI354" i="5"/>
  <c r="Y368" i="4"/>
  <c r="AJ354" i="5"/>
  <c r="Z368" i="4"/>
  <c r="AL354" i="5"/>
  <c r="Z354" i="5"/>
  <c r="F354" i="5"/>
  <c r="H354" i="5"/>
  <c r="I354" i="5"/>
  <c r="AN354" i="5"/>
  <c r="B363" i="4"/>
  <c r="K363" i="4"/>
  <c r="O355" i="5"/>
  <c r="H363" i="4"/>
  <c r="K355" i="5"/>
  <c r="W363" i="4"/>
  <c r="AG355" i="5"/>
  <c r="V363" i="4"/>
  <c r="AF355" i="5"/>
  <c r="C363" i="4"/>
  <c r="C355" i="5"/>
  <c r="D363" i="4"/>
  <c r="E355" i="5"/>
  <c r="I363" i="4"/>
  <c r="L355" i="5"/>
  <c r="J363" i="4"/>
  <c r="N355" i="5"/>
  <c r="L363" i="4"/>
  <c r="Q355" i="5"/>
  <c r="M363" i="4"/>
  <c r="R355" i="5"/>
  <c r="N363" i="4"/>
  <c r="T355" i="5"/>
  <c r="O363" i="4"/>
  <c r="U355" i="5"/>
  <c r="P363" i="4"/>
  <c r="W355" i="5"/>
  <c r="Q363" i="4"/>
  <c r="X355" i="5"/>
  <c r="S363" i="4"/>
  <c r="AA355" i="5"/>
  <c r="T363" i="4"/>
  <c r="AC355" i="5"/>
  <c r="U363" i="4"/>
  <c r="AD355" i="5"/>
  <c r="X363" i="4"/>
  <c r="AI355" i="5"/>
  <c r="Y363" i="4"/>
  <c r="AJ355" i="5"/>
  <c r="Z355" i="5"/>
  <c r="F355" i="5"/>
  <c r="H355" i="5"/>
  <c r="I355" i="5"/>
  <c r="AN355" i="5"/>
  <c r="S369" i="4"/>
  <c r="P369" i="4"/>
  <c r="W356" i="5"/>
  <c r="K369" i="4"/>
  <c r="O356" i="5"/>
  <c r="H369" i="4"/>
  <c r="K356" i="5"/>
  <c r="W369" i="4"/>
  <c r="AG356" i="5"/>
  <c r="V369" i="4"/>
  <c r="AF356" i="5"/>
  <c r="C369" i="4"/>
  <c r="C356" i="5"/>
  <c r="D369" i="4"/>
  <c r="E356" i="5"/>
  <c r="I369" i="4"/>
  <c r="L356" i="5"/>
  <c r="J369" i="4"/>
  <c r="N356" i="5"/>
  <c r="L369" i="4"/>
  <c r="Q356" i="5"/>
  <c r="M369" i="4"/>
  <c r="R356" i="5"/>
  <c r="N369" i="4"/>
  <c r="T356" i="5"/>
  <c r="O369" i="4"/>
  <c r="U356" i="5"/>
  <c r="Q369" i="4"/>
  <c r="X356" i="5"/>
  <c r="R369" i="4"/>
  <c r="Z356" i="5"/>
  <c r="T369" i="4"/>
  <c r="AC356" i="5"/>
  <c r="U369" i="4"/>
  <c r="AD356" i="5"/>
  <c r="X369" i="4"/>
  <c r="AI356" i="5"/>
  <c r="F356" i="5"/>
  <c r="H356" i="5"/>
  <c r="I356" i="5"/>
  <c r="AN356" i="5"/>
  <c r="B351" i="4"/>
  <c r="K351" i="4"/>
  <c r="O357" i="5"/>
  <c r="H351" i="4"/>
  <c r="K357" i="5"/>
  <c r="W351" i="4"/>
  <c r="AG357" i="5"/>
  <c r="V351" i="4"/>
  <c r="AF357" i="5"/>
  <c r="C351" i="4"/>
  <c r="C357" i="5"/>
  <c r="D351" i="4"/>
  <c r="E357" i="5"/>
  <c r="I351" i="4"/>
  <c r="L357" i="5"/>
  <c r="J351" i="4"/>
  <c r="N357" i="5"/>
  <c r="L351" i="4"/>
  <c r="Q357" i="5"/>
  <c r="M351" i="4"/>
  <c r="R357" i="5"/>
  <c r="N351" i="4"/>
  <c r="T357" i="5"/>
  <c r="O351" i="4"/>
  <c r="U357" i="5"/>
  <c r="P351" i="4"/>
  <c r="W357" i="5"/>
  <c r="Q351" i="4"/>
  <c r="X357" i="5"/>
  <c r="S351" i="4"/>
  <c r="AA357" i="5"/>
  <c r="T351" i="4"/>
  <c r="AC357" i="5"/>
  <c r="U351" i="4"/>
  <c r="AD357" i="5"/>
  <c r="X351" i="4"/>
  <c r="AI357" i="5"/>
  <c r="Y351" i="4"/>
  <c r="AJ357" i="5"/>
  <c r="Z351" i="4"/>
  <c r="AL357" i="5"/>
  <c r="F357" i="5"/>
  <c r="H357" i="5"/>
  <c r="I357" i="5"/>
  <c r="Z357" i="5"/>
  <c r="AN357" i="5"/>
  <c r="B348" i="4"/>
  <c r="K348" i="4"/>
  <c r="O358" i="5"/>
  <c r="H348" i="4"/>
  <c r="K358" i="5"/>
  <c r="W348" i="4"/>
  <c r="AG358" i="5"/>
  <c r="V348" i="4"/>
  <c r="AF358" i="5"/>
  <c r="C348" i="4"/>
  <c r="C358" i="5"/>
  <c r="D348" i="4"/>
  <c r="E358" i="5"/>
  <c r="I348" i="4"/>
  <c r="L358" i="5"/>
  <c r="J348" i="4"/>
  <c r="N358" i="5"/>
  <c r="L348" i="4"/>
  <c r="Q358" i="5"/>
  <c r="M348" i="4"/>
  <c r="R358" i="5"/>
  <c r="N348" i="4"/>
  <c r="T358" i="5"/>
  <c r="O348" i="4"/>
  <c r="U358" i="5"/>
  <c r="P348" i="4"/>
  <c r="W358" i="5"/>
  <c r="Q348" i="4"/>
  <c r="X358" i="5"/>
  <c r="S348" i="4"/>
  <c r="AA358" i="5"/>
  <c r="T348" i="4"/>
  <c r="AC358" i="5"/>
  <c r="U348" i="4"/>
  <c r="AD358" i="5"/>
  <c r="X348" i="4"/>
  <c r="AI358" i="5"/>
  <c r="Y348" i="4"/>
  <c r="AJ358" i="5"/>
  <c r="Z348" i="4"/>
  <c r="AL358" i="5"/>
  <c r="F358" i="5"/>
  <c r="H358" i="5"/>
  <c r="I358" i="5"/>
  <c r="Z358" i="5"/>
  <c r="AN358" i="5"/>
  <c r="B358" i="4"/>
  <c r="K358" i="4"/>
  <c r="O359" i="5"/>
  <c r="H358" i="4"/>
  <c r="K359" i="5"/>
  <c r="W358" i="4"/>
  <c r="AG359" i="5"/>
  <c r="V358" i="4"/>
  <c r="AF359" i="5"/>
  <c r="C358" i="4"/>
  <c r="C359" i="5"/>
  <c r="D358" i="4"/>
  <c r="E359" i="5"/>
  <c r="I358" i="4"/>
  <c r="L359" i="5"/>
  <c r="J358" i="4"/>
  <c r="N359" i="5"/>
  <c r="L358" i="4"/>
  <c r="Q359" i="5"/>
  <c r="M358" i="4"/>
  <c r="R359" i="5"/>
  <c r="N358" i="4"/>
  <c r="T359" i="5"/>
  <c r="O358" i="4"/>
  <c r="U359" i="5"/>
  <c r="P358" i="4"/>
  <c r="W359" i="5"/>
  <c r="Q358" i="4"/>
  <c r="X359" i="5"/>
  <c r="S358" i="4"/>
  <c r="AA359" i="5"/>
  <c r="T358" i="4"/>
  <c r="AC359" i="5"/>
  <c r="U358" i="4"/>
  <c r="AD359" i="5"/>
  <c r="X358" i="4"/>
  <c r="AI359" i="5"/>
  <c r="Y358" i="4"/>
  <c r="AJ359" i="5"/>
  <c r="Z358" i="4"/>
  <c r="AL359" i="5"/>
  <c r="F359" i="5"/>
  <c r="H359" i="5"/>
  <c r="I359" i="5"/>
  <c r="Z359" i="5"/>
  <c r="AN359" i="5"/>
  <c r="B359" i="4"/>
  <c r="K359" i="4"/>
  <c r="O360" i="5"/>
  <c r="H359" i="4"/>
  <c r="K360" i="5"/>
  <c r="W359" i="4"/>
  <c r="AG360" i="5"/>
  <c r="V359" i="4"/>
  <c r="AF360" i="5"/>
  <c r="C359" i="4"/>
  <c r="C360" i="5"/>
  <c r="D359" i="4"/>
  <c r="E360" i="5"/>
  <c r="I359" i="4"/>
  <c r="L360" i="5"/>
  <c r="J359" i="4"/>
  <c r="N360" i="5"/>
  <c r="L359" i="4"/>
  <c r="Q360" i="5"/>
  <c r="M359" i="4"/>
  <c r="R360" i="5"/>
  <c r="N359" i="4"/>
  <c r="T360" i="5"/>
  <c r="O359" i="4"/>
  <c r="U360" i="5"/>
  <c r="P359" i="4"/>
  <c r="W360" i="5"/>
  <c r="Q359" i="4"/>
  <c r="X360" i="5"/>
  <c r="S359" i="4"/>
  <c r="AA360" i="5"/>
  <c r="T359" i="4"/>
  <c r="AC360" i="5"/>
  <c r="U359" i="4"/>
  <c r="AD360" i="5"/>
  <c r="X359" i="4"/>
  <c r="AI360" i="5"/>
  <c r="Y359" i="4"/>
  <c r="AJ360" i="5"/>
  <c r="Z359" i="4"/>
  <c r="AL360" i="5"/>
  <c r="F360" i="5"/>
  <c r="H360" i="5"/>
  <c r="I360" i="5"/>
  <c r="Z360" i="5"/>
  <c r="AN360" i="5"/>
  <c r="B364" i="4"/>
  <c r="K364" i="4"/>
  <c r="O361" i="5"/>
  <c r="H364" i="4"/>
  <c r="K361" i="5"/>
  <c r="W364" i="4"/>
  <c r="AG361" i="5"/>
  <c r="V364" i="4"/>
  <c r="AF361" i="5"/>
  <c r="C364" i="4"/>
  <c r="C361" i="5"/>
  <c r="D364" i="4"/>
  <c r="E361" i="5"/>
  <c r="I364" i="4"/>
  <c r="L361" i="5"/>
  <c r="J364" i="4"/>
  <c r="N361" i="5"/>
  <c r="L364" i="4"/>
  <c r="Q361" i="5"/>
  <c r="M364" i="4"/>
  <c r="R361" i="5"/>
  <c r="N364" i="4"/>
  <c r="T361" i="5"/>
  <c r="O364" i="4"/>
  <c r="U361" i="5"/>
  <c r="P364" i="4"/>
  <c r="W361" i="5"/>
  <c r="Q364" i="4"/>
  <c r="X361" i="5"/>
  <c r="S364" i="4"/>
  <c r="AA361" i="5"/>
  <c r="T364" i="4"/>
  <c r="AC361" i="5"/>
  <c r="U364" i="4"/>
  <c r="AD361" i="5"/>
  <c r="X364" i="4"/>
  <c r="AI361" i="5"/>
  <c r="Y364" i="4"/>
  <c r="AJ361" i="5"/>
  <c r="Z364" i="4"/>
  <c r="AL361" i="5"/>
  <c r="F361" i="5"/>
  <c r="H361" i="5"/>
  <c r="I361" i="5"/>
  <c r="Z361" i="5"/>
  <c r="AN361" i="5"/>
  <c r="B349" i="4"/>
  <c r="K349" i="4"/>
  <c r="O362" i="5"/>
  <c r="H349" i="4"/>
  <c r="K362" i="5"/>
  <c r="W349" i="4"/>
  <c r="AG362" i="5"/>
  <c r="V349" i="4"/>
  <c r="AF362" i="5"/>
  <c r="C349" i="4"/>
  <c r="C362" i="5"/>
  <c r="D349" i="4"/>
  <c r="E362" i="5"/>
  <c r="I349" i="4"/>
  <c r="L362" i="5"/>
  <c r="J349" i="4"/>
  <c r="N362" i="5"/>
  <c r="L349" i="4"/>
  <c r="Q362" i="5"/>
  <c r="M349" i="4"/>
  <c r="R362" i="5"/>
  <c r="N349" i="4"/>
  <c r="T362" i="5"/>
  <c r="O349" i="4"/>
  <c r="U362" i="5"/>
  <c r="P349" i="4"/>
  <c r="W362" i="5"/>
  <c r="Q349" i="4"/>
  <c r="X362" i="5"/>
  <c r="S349" i="4"/>
  <c r="AA362" i="5"/>
  <c r="T349" i="4"/>
  <c r="AC362" i="5"/>
  <c r="U349" i="4"/>
  <c r="AD362" i="5"/>
  <c r="X349" i="4"/>
  <c r="AI362" i="5"/>
  <c r="Y349" i="4"/>
  <c r="AJ362" i="5"/>
  <c r="Z349" i="4"/>
  <c r="AL362" i="5"/>
  <c r="F362" i="5"/>
  <c r="H362" i="5"/>
  <c r="I362" i="5"/>
  <c r="Z362" i="5"/>
  <c r="AN362" i="5"/>
  <c r="B365" i="4"/>
  <c r="K365" i="4"/>
  <c r="O363" i="5"/>
  <c r="H365" i="4"/>
  <c r="K363" i="5"/>
  <c r="W365" i="4"/>
  <c r="AG363" i="5"/>
  <c r="V365" i="4"/>
  <c r="AF363" i="5"/>
  <c r="C365" i="4"/>
  <c r="C363" i="5"/>
  <c r="D365" i="4"/>
  <c r="E363" i="5"/>
  <c r="I365" i="4"/>
  <c r="L363" i="5"/>
  <c r="J365" i="4"/>
  <c r="N363" i="5"/>
  <c r="L365" i="4"/>
  <c r="Q363" i="5"/>
  <c r="M365" i="4"/>
  <c r="R363" i="5"/>
  <c r="N365" i="4"/>
  <c r="T363" i="5"/>
  <c r="O365" i="4"/>
  <c r="U363" i="5"/>
  <c r="P365" i="4"/>
  <c r="W363" i="5"/>
  <c r="Q365" i="4"/>
  <c r="X363" i="5"/>
  <c r="S365" i="4"/>
  <c r="AA363" i="5"/>
  <c r="T365" i="4"/>
  <c r="AC363" i="5"/>
  <c r="U365" i="4"/>
  <c r="AD363" i="5"/>
  <c r="X365" i="4"/>
  <c r="AI363" i="5"/>
  <c r="Y365" i="4"/>
  <c r="AJ363" i="5"/>
  <c r="Z365" i="4"/>
  <c r="AL363" i="5"/>
  <c r="F363" i="5"/>
  <c r="H363" i="5"/>
  <c r="I363" i="5"/>
  <c r="Z363" i="5"/>
  <c r="AN363" i="5"/>
  <c r="B366" i="4"/>
  <c r="K366" i="4"/>
  <c r="O364" i="5"/>
  <c r="H366" i="4"/>
  <c r="K364" i="5"/>
  <c r="W366" i="4"/>
  <c r="AG364" i="5"/>
  <c r="V366" i="4"/>
  <c r="AF364" i="5"/>
  <c r="C366" i="4"/>
  <c r="C364" i="5"/>
  <c r="D366" i="4"/>
  <c r="E364" i="5"/>
  <c r="I366" i="4"/>
  <c r="L364" i="5"/>
  <c r="J366" i="4"/>
  <c r="N364" i="5"/>
  <c r="L366" i="4"/>
  <c r="Q364" i="5"/>
  <c r="M366" i="4"/>
  <c r="R364" i="5"/>
  <c r="N366" i="4"/>
  <c r="T364" i="5"/>
  <c r="O366" i="4"/>
  <c r="U364" i="5"/>
  <c r="P366" i="4"/>
  <c r="W364" i="5"/>
  <c r="Q366" i="4"/>
  <c r="X364" i="5"/>
  <c r="S366" i="4"/>
  <c r="AA364" i="5"/>
  <c r="T366" i="4"/>
  <c r="AC364" i="5"/>
  <c r="U366" i="4"/>
  <c r="AD364" i="5"/>
  <c r="X366" i="4"/>
  <c r="AI364" i="5"/>
  <c r="Y366" i="4"/>
  <c r="AJ364" i="5"/>
  <c r="Z366" i="4"/>
  <c r="AL364" i="5"/>
  <c r="F364" i="5"/>
  <c r="H364" i="5"/>
  <c r="I364" i="5"/>
  <c r="Z364" i="5"/>
  <c r="AN364" i="5"/>
  <c r="B367" i="4"/>
  <c r="K367" i="4"/>
  <c r="O365" i="5"/>
  <c r="H367" i="4"/>
  <c r="K365" i="5"/>
  <c r="W367" i="4"/>
  <c r="AG365" i="5"/>
  <c r="V367" i="4"/>
  <c r="AF365" i="5"/>
  <c r="C367" i="4"/>
  <c r="C365" i="5"/>
  <c r="D367" i="4"/>
  <c r="E365" i="5"/>
  <c r="I367" i="4"/>
  <c r="L365" i="5"/>
  <c r="J367" i="4"/>
  <c r="N365" i="5"/>
  <c r="L367" i="4"/>
  <c r="Q365" i="5"/>
  <c r="M367" i="4"/>
  <c r="R365" i="5"/>
  <c r="N367" i="4"/>
  <c r="T365" i="5"/>
  <c r="O367" i="4"/>
  <c r="U365" i="5"/>
  <c r="P367" i="4"/>
  <c r="W365" i="5"/>
  <c r="Q367" i="4"/>
  <c r="X365" i="5"/>
  <c r="S367" i="4"/>
  <c r="AA365" i="5"/>
  <c r="T367" i="4"/>
  <c r="AC365" i="5"/>
  <c r="U367" i="4"/>
  <c r="AD365" i="5"/>
  <c r="X367" i="4"/>
  <c r="AI365" i="5"/>
  <c r="Y367" i="4"/>
  <c r="AJ365" i="5"/>
  <c r="Z367" i="4"/>
  <c r="AL365" i="5"/>
  <c r="F365" i="5"/>
  <c r="H365" i="5"/>
  <c r="I365" i="5"/>
  <c r="Z365" i="5"/>
  <c r="AN365" i="5"/>
  <c r="B360" i="4"/>
  <c r="S360" i="4"/>
  <c r="AA366" i="5"/>
  <c r="P360" i="4"/>
  <c r="W366" i="5"/>
  <c r="K360" i="4"/>
  <c r="O366" i="5"/>
  <c r="H360" i="4"/>
  <c r="K366" i="5"/>
  <c r="W360" i="4"/>
  <c r="AG366" i="5"/>
  <c r="V360" i="4"/>
  <c r="AF366" i="5"/>
  <c r="C360" i="4"/>
  <c r="C366" i="5"/>
  <c r="D360" i="4"/>
  <c r="E366" i="5"/>
  <c r="I360" i="4"/>
  <c r="L366" i="5"/>
  <c r="J360" i="4"/>
  <c r="N366" i="5"/>
  <c r="L360" i="4"/>
  <c r="Q366" i="5"/>
  <c r="M360" i="4"/>
  <c r="R366" i="5"/>
  <c r="N360" i="4"/>
  <c r="T366" i="5"/>
  <c r="O360" i="4"/>
  <c r="U366" i="5"/>
  <c r="Q360" i="4"/>
  <c r="X366" i="5"/>
  <c r="R360" i="4"/>
  <c r="Z366" i="5"/>
  <c r="T360" i="4"/>
  <c r="AC366" i="5"/>
  <c r="U360" i="4"/>
  <c r="AD366" i="5"/>
  <c r="X360" i="4"/>
  <c r="AI366" i="5"/>
  <c r="F366" i="5"/>
  <c r="H366" i="5"/>
  <c r="I366" i="5"/>
  <c r="AN366" i="5"/>
  <c r="B352" i="4"/>
  <c r="K352" i="4"/>
  <c r="O367" i="5"/>
  <c r="H352" i="4"/>
  <c r="K367" i="5"/>
  <c r="W352" i="4"/>
  <c r="AG367" i="5"/>
  <c r="V352" i="4"/>
  <c r="AF367" i="5"/>
  <c r="C352" i="4"/>
  <c r="C367" i="5"/>
  <c r="D352" i="4"/>
  <c r="E367" i="5"/>
  <c r="I352" i="4"/>
  <c r="L367" i="5"/>
  <c r="J352" i="4"/>
  <c r="N367" i="5"/>
  <c r="L352" i="4"/>
  <c r="Q367" i="5"/>
  <c r="M352" i="4"/>
  <c r="R367" i="5"/>
  <c r="N352" i="4"/>
  <c r="T367" i="5"/>
  <c r="O352" i="4"/>
  <c r="U367" i="5"/>
  <c r="P352" i="4"/>
  <c r="W367" i="5"/>
  <c r="Q352" i="4"/>
  <c r="X367" i="5"/>
  <c r="S352" i="4"/>
  <c r="AA367" i="5"/>
  <c r="T352" i="4"/>
  <c r="AC367" i="5"/>
  <c r="U352" i="4"/>
  <c r="AD367" i="5"/>
  <c r="X352" i="4"/>
  <c r="AI367" i="5"/>
  <c r="Y352" i="4"/>
  <c r="AJ367" i="5"/>
  <c r="Z352" i="4"/>
  <c r="AL367" i="5"/>
  <c r="F367" i="5"/>
  <c r="H367" i="5"/>
  <c r="I367" i="5"/>
  <c r="Z367" i="5"/>
  <c r="AN367" i="5"/>
  <c r="B353" i="4"/>
  <c r="K353" i="4"/>
  <c r="O368" i="5"/>
  <c r="H353" i="4"/>
  <c r="K368" i="5"/>
  <c r="W353" i="4"/>
  <c r="AG368" i="5"/>
  <c r="V353" i="4"/>
  <c r="AF368" i="5"/>
  <c r="C353" i="4"/>
  <c r="C368" i="5"/>
  <c r="D353" i="4"/>
  <c r="E368" i="5"/>
  <c r="I353" i="4"/>
  <c r="L368" i="5"/>
  <c r="J353" i="4"/>
  <c r="N368" i="5"/>
  <c r="L353" i="4"/>
  <c r="Q368" i="5"/>
  <c r="M353" i="4"/>
  <c r="R368" i="5"/>
  <c r="N353" i="4"/>
  <c r="T368" i="5"/>
  <c r="O353" i="4"/>
  <c r="U368" i="5"/>
  <c r="P353" i="4"/>
  <c r="W368" i="5"/>
  <c r="Q353" i="4"/>
  <c r="X368" i="5"/>
  <c r="S353" i="4"/>
  <c r="AA368" i="5"/>
  <c r="T353" i="4"/>
  <c r="AC368" i="5"/>
  <c r="U353" i="4"/>
  <c r="AD368" i="5"/>
  <c r="X353" i="4"/>
  <c r="AI368" i="5"/>
  <c r="Y353" i="4"/>
  <c r="AJ368" i="5"/>
  <c r="Z353" i="4"/>
  <c r="AL368" i="5"/>
  <c r="F368" i="5"/>
  <c r="H368" i="5"/>
  <c r="I368" i="5"/>
  <c r="Z368" i="5"/>
  <c r="AN368" i="5"/>
  <c r="B354" i="4"/>
  <c r="K354" i="4"/>
  <c r="O369" i="5"/>
  <c r="H354" i="4"/>
  <c r="K369" i="5"/>
  <c r="W354" i="4"/>
  <c r="AG369" i="5"/>
  <c r="V354" i="4"/>
  <c r="AF369" i="5"/>
  <c r="C354" i="4"/>
  <c r="C369" i="5"/>
  <c r="D354" i="4"/>
  <c r="E369" i="5"/>
  <c r="I354" i="4"/>
  <c r="L369" i="5"/>
  <c r="J354" i="4"/>
  <c r="N369" i="5"/>
  <c r="L354" i="4"/>
  <c r="Q369" i="5"/>
  <c r="M354" i="4"/>
  <c r="R369" i="5"/>
  <c r="N354" i="4"/>
  <c r="T369" i="5"/>
  <c r="O354" i="4"/>
  <c r="U369" i="5"/>
  <c r="P354" i="4"/>
  <c r="W369" i="5"/>
  <c r="Q354" i="4"/>
  <c r="X369" i="5"/>
  <c r="S354" i="4"/>
  <c r="AA369" i="5"/>
  <c r="T354" i="4"/>
  <c r="AC369" i="5"/>
  <c r="U354" i="4"/>
  <c r="AD369" i="5"/>
  <c r="X354" i="4"/>
  <c r="AI369" i="5"/>
  <c r="Y354" i="4"/>
  <c r="AJ369" i="5"/>
  <c r="Z354" i="4"/>
  <c r="AL369" i="5"/>
  <c r="F369" i="5"/>
  <c r="H369" i="5"/>
  <c r="I369" i="5"/>
  <c r="Z369" i="5"/>
  <c r="AN369" i="5"/>
  <c r="B379" i="4"/>
  <c r="K379" i="4"/>
  <c r="O370" i="5"/>
  <c r="H379" i="4"/>
  <c r="K370" i="5"/>
  <c r="W379" i="4"/>
  <c r="AG370" i="5"/>
  <c r="V379" i="4"/>
  <c r="AF370" i="5"/>
  <c r="C379" i="4"/>
  <c r="C370" i="5"/>
  <c r="D379" i="4"/>
  <c r="E370" i="5"/>
  <c r="I379" i="4"/>
  <c r="L370" i="5"/>
  <c r="J379" i="4"/>
  <c r="N370" i="5"/>
  <c r="L379" i="4"/>
  <c r="Q370" i="5"/>
  <c r="M379" i="4"/>
  <c r="R370" i="5"/>
  <c r="N379" i="4"/>
  <c r="T370" i="5"/>
  <c r="O379" i="4"/>
  <c r="U370" i="5"/>
  <c r="P379" i="4"/>
  <c r="W370" i="5"/>
  <c r="Q379" i="4"/>
  <c r="X370" i="5"/>
  <c r="S379" i="4"/>
  <c r="AA370" i="5"/>
  <c r="T379" i="4"/>
  <c r="AC370" i="5"/>
  <c r="U379" i="4"/>
  <c r="AD370" i="5"/>
  <c r="X379" i="4"/>
  <c r="AI370" i="5"/>
  <c r="Y379" i="4"/>
  <c r="AJ370" i="5"/>
  <c r="Z379" i="4"/>
  <c r="AL370" i="5"/>
  <c r="F370" i="5"/>
  <c r="H370" i="5"/>
  <c r="I370" i="5"/>
  <c r="Z370" i="5"/>
  <c r="AN370" i="5"/>
  <c r="B377" i="4"/>
  <c r="K377" i="4"/>
  <c r="O371" i="5"/>
  <c r="H377" i="4"/>
  <c r="K371" i="5"/>
  <c r="W377" i="4"/>
  <c r="AG371" i="5"/>
  <c r="V377" i="4"/>
  <c r="AF371" i="5"/>
  <c r="C377" i="4"/>
  <c r="C371" i="5"/>
  <c r="D377" i="4"/>
  <c r="E371" i="5"/>
  <c r="I377" i="4"/>
  <c r="L371" i="5"/>
  <c r="J377" i="4"/>
  <c r="N371" i="5"/>
  <c r="L377" i="4"/>
  <c r="Q371" i="5"/>
  <c r="M377" i="4"/>
  <c r="R371" i="5"/>
  <c r="N377" i="4"/>
  <c r="T371" i="5"/>
  <c r="O377" i="4"/>
  <c r="U371" i="5"/>
  <c r="P377" i="4"/>
  <c r="W371" i="5"/>
  <c r="Q377" i="4"/>
  <c r="X371" i="5"/>
  <c r="S377" i="4"/>
  <c r="AA371" i="5"/>
  <c r="T377" i="4"/>
  <c r="AC371" i="5"/>
  <c r="U377" i="4"/>
  <c r="AD371" i="5"/>
  <c r="X377" i="4"/>
  <c r="AI371" i="5"/>
  <c r="Y377" i="4"/>
  <c r="AJ371" i="5"/>
  <c r="Z377" i="4"/>
  <c r="AL371" i="5"/>
  <c r="F371" i="5"/>
  <c r="H371" i="5"/>
  <c r="I371" i="5"/>
  <c r="Z371" i="5"/>
  <c r="AN371" i="5"/>
  <c r="B373" i="4"/>
  <c r="K373" i="4"/>
  <c r="O372" i="5"/>
  <c r="H373" i="4"/>
  <c r="K372" i="5"/>
  <c r="W373" i="4"/>
  <c r="AG372" i="5"/>
  <c r="V373" i="4"/>
  <c r="AF372" i="5"/>
  <c r="C373" i="4"/>
  <c r="C372" i="5"/>
  <c r="D373" i="4"/>
  <c r="E372" i="5"/>
  <c r="I373" i="4"/>
  <c r="L372" i="5"/>
  <c r="J373" i="4"/>
  <c r="N372" i="5"/>
  <c r="L373" i="4"/>
  <c r="Q372" i="5"/>
  <c r="M373" i="4"/>
  <c r="R372" i="5"/>
  <c r="N373" i="4"/>
  <c r="T372" i="5"/>
  <c r="O373" i="4"/>
  <c r="U372" i="5"/>
  <c r="P373" i="4"/>
  <c r="W372" i="5"/>
  <c r="Q373" i="4"/>
  <c r="X372" i="5"/>
  <c r="S373" i="4"/>
  <c r="AA372" i="5"/>
  <c r="T373" i="4"/>
  <c r="AC372" i="5"/>
  <c r="U373" i="4"/>
  <c r="AD372" i="5"/>
  <c r="X373" i="4"/>
  <c r="AI372" i="5"/>
  <c r="Y373" i="4"/>
  <c r="AJ372" i="5"/>
  <c r="Z373" i="4"/>
  <c r="AL372" i="5"/>
  <c r="F372" i="5"/>
  <c r="H372" i="5"/>
  <c r="I372" i="5"/>
  <c r="Z372" i="5"/>
  <c r="AN372" i="5"/>
  <c r="B374" i="4"/>
  <c r="K374" i="4"/>
  <c r="O373" i="5"/>
  <c r="H374" i="4"/>
  <c r="K373" i="5"/>
  <c r="W374" i="4"/>
  <c r="AG373" i="5"/>
  <c r="V374" i="4"/>
  <c r="AF373" i="5"/>
  <c r="C374" i="4"/>
  <c r="C373" i="5"/>
  <c r="D374" i="4"/>
  <c r="E373" i="5"/>
  <c r="I374" i="4"/>
  <c r="L373" i="5"/>
  <c r="J374" i="4"/>
  <c r="N373" i="5"/>
  <c r="L374" i="4"/>
  <c r="Q373" i="5"/>
  <c r="M374" i="4"/>
  <c r="R373" i="5"/>
  <c r="N374" i="4"/>
  <c r="T373" i="5"/>
  <c r="O374" i="4"/>
  <c r="U373" i="5"/>
  <c r="P374" i="4"/>
  <c r="W373" i="5"/>
  <c r="Q374" i="4"/>
  <c r="X373" i="5"/>
  <c r="S374" i="4"/>
  <c r="AA373" i="5"/>
  <c r="T374" i="4"/>
  <c r="AC373" i="5"/>
  <c r="U374" i="4"/>
  <c r="AD373" i="5"/>
  <c r="X374" i="4"/>
  <c r="AI373" i="5"/>
  <c r="Y374" i="4"/>
  <c r="AJ373" i="5"/>
  <c r="Z374" i="4"/>
  <c r="AL373" i="5"/>
  <c r="F373" i="5"/>
  <c r="H373" i="5"/>
  <c r="I373" i="5"/>
  <c r="Z373" i="5"/>
  <c r="AN373" i="5"/>
  <c r="B370" i="4"/>
  <c r="K370" i="4"/>
  <c r="O374" i="5"/>
  <c r="H370" i="4"/>
  <c r="K374" i="5"/>
  <c r="W370" i="4"/>
  <c r="AG374" i="5"/>
  <c r="AF374" i="5"/>
  <c r="C370" i="4"/>
  <c r="C374" i="5"/>
  <c r="D370" i="4"/>
  <c r="E374" i="5"/>
  <c r="I370" i="4"/>
  <c r="L374" i="5"/>
  <c r="J370" i="4"/>
  <c r="N374" i="5"/>
  <c r="L370" i="4"/>
  <c r="Q374" i="5"/>
  <c r="M370" i="4"/>
  <c r="R374" i="5"/>
  <c r="N370" i="4"/>
  <c r="T374" i="5"/>
  <c r="O370" i="4"/>
  <c r="U374" i="5"/>
  <c r="P370" i="4"/>
  <c r="W374" i="5"/>
  <c r="Q370" i="4"/>
  <c r="X374" i="5"/>
  <c r="S370" i="4"/>
  <c r="AA374" i="5"/>
  <c r="T370" i="4"/>
  <c r="AC374" i="5"/>
  <c r="U370" i="4"/>
  <c r="AD374" i="5"/>
  <c r="X370" i="4"/>
  <c r="AI374" i="5"/>
  <c r="Y370" i="4"/>
  <c r="AJ374" i="5"/>
  <c r="Z370" i="4"/>
  <c r="AL374" i="5"/>
  <c r="F374" i="5"/>
  <c r="H374" i="5"/>
  <c r="I374" i="5"/>
  <c r="Z374" i="5"/>
  <c r="AN374" i="5"/>
  <c r="B371" i="4"/>
  <c r="K371" i="4"/>
  <c r="O375" i="5"/>
  <c r="H371" i="4"/>
  <c r="K375" i="5"/>
  <c r="W371" i="4"/>
  <c r="AG375" i="5"/>
  <c r="V371" i="4"/>
  <c r="AF375" i="5"/>
  <c r="C371" i="4"/>
  <c r="C375" i="5"/>
  <c r="D371" i="4"/>
  <c r="E375" i="5"/>
  <c r="I371" i="4"/>
  <c r="L375" i="5"/>
  <c r="J371" i="4"/>
  <c r="N375" i="5"/>
  <c r="L371" i="4"/>
  <c r="Q375" i="5"/>
  <c r="M371" i="4"/>
  <c r="R375" i="5"/>
  <c r="N371" i="4"/>
  <c r="T375" i="5"/>
  <c r="O371" i="4"/>
  <c r="U375" i="5"/>
  <c r="P371" i="4"/>
  <c r="W375" i="5"/>
  <c r="Q371" i="4"/>
  <c r="X375" i="5"/>
  <c r="S371" i="4"/>
  <c r="AA375" i="5"/>
  <c r="T371" i="4"/>
  <c r="AC375" i="5"/>
  <c r="U371" i="4"/>
  <c r="AD375" i="5"/>
  <c r="X371" i="4"/>
  <c r="AI375" i="5"/>
  <c r="Y371" i="4"/>
  <c r="AJ375" i="5"/>
  <c r="Z371" i="4"/>
  <c r="AL375" i="5"/>
  <c r="F375" i="5"/>
  <c r="H375" i="5"/>
  <c r="I375" i="5"/>
  <c r="Z375" i="5"/>
  <c r="AN375" i="5"/>
  <c r="B375" i="4"/>
  <c r="K375" i="4"/>
  <c r="O376" i="5"/>
  <c r="H375" i="4"/>
  <c r="K376" i="5"/>
  <c r="W375" i="4"/>
  <c r="AG376" i="5"/>
  <c r="V375" i="4"/>
  <c r="AF376" i="5"/>
  <c r="C375" i="4"/>
  <c r="C376" i="5"/>
  <c r="D375" i="4"/>
  <c r="E376" i="5"/>
  <c r="I375" i="4"/>
  <c r="L376" i="5"/>
  <c r="J375" i="4"/>
  <c r="N376" i="5"/>
  <c r="L375" i="4"/>
  <c r="Q376" i="5"/>
  <c r="M375" i="4"/>
  <c r="R376" i="5"/>
  <c r="N375" i="4"/>
  <c r="T376" i="5"/>
  <c r="O375" i="4"/>
  <c r="U376" i="5"/>
  <c r="P375" i="4"/>
  <c r="W376" i="5"/>
  <c r="Q375" i="4"/>
  <c r="X376" i="5"/>
  <c r="S375" i="4"/>
  <c r="AA376" i="5"/>
  <c r="T375" i="4"/>
  <c r="AC376" i="5"/>
  <c r="U375" i="4"/>
  <c r="AD376" i="5"/>
  <c r="X375" i="4"/>
  <c r="AI376" i="5"/>
  <c r="Y375" i="4"/>
  <c r="AJ376" i="5"/>
  <c r="Z375" i="4"/>
  <c r="AL376" i="5"/>
  <c r="F376" i="5"/>
  <c r="H376" i="5"/>
  <c r="I376" i="5"/>
  <c r="Z376" i="5"/>
  <c r="AN376" i="5"/>
  <c r="B376" i="4"/>
  <c r="K376" i="4"/>
  <c r="O377" i="5"/>
  <c r="H376" i="4"/>
  <c r="K377" i="5"/>
  <c r="W376" i="4"/>
  <c r="AG377" i="5"/>
  <c r="V376" i="4"/>
  <c r="AF377" i="5"/>
  <c r="C376" i="4"/>
  <c r="C377" i="5"/>
  <c r="D376" i="4"/>
  <c r="E377" i="5"/>
  <c r="I376" i="4"/>
  <c r="L377" i="5"/>
  <c r="J376" i="4"/>
  <c r="N377" i="5"/>
  <c r="L376" i="4"/>
  <c r="Q377" i="5"/>
  <c r="M376" i="4"/>
  <c r="R377" i="5"/>
  <c r="N376" i="4"/>
  <c r="T377" i="5"/>
  <c r="O376" i="4"/>
  <c r="U377" i="5"/>
  <c r="P376" i="4"/>
  <c r="W377" i="5"/>
  <c r="Q376" i="4"/>
  <c r="X377" i="5"/>
  <c r="S376" i="4"/>
  <c r="AA377" i="5"/>
  <c r="T376" i="4"/>
  <c r="AC377" i="5"/>
  <c r="U376" i="4"/>
  <c r="AD377" i="5"/>
  <c r="X376" i="4"/>
  <c r="AI377" i="5"/>
  <c r="Y376" i="4"/>
  <c r="AJ377" i="5"/>
  <c r="Z376" i="4"/>
  <c r="AL377" i="5"/>
  <c r="F377" i="5"/>
  <c r="H377" i="5"/>
  <c r="I377" i="5"/>
  <c r="Z377" i="5"/>
  <c r="AN377" i="5"/>
  <c r="B372" i="4"/>
  <c r="K372" i="4"/>
  <c r="O378" i="5"/>
  <c r="H372" i="4"/>
  <c r="K378" i="5"/>
  <c r="W372" i="4"/>
  <c r="AG378" i="5"/>
  <c r="V372" i="4"/>
  <c r="AF378" i="5"/>
  <c r="C372" i="4"/>
  <c r="C378" i="5"/>
  <c r="D372" i="4"/>
  <c r="E378" i="5"/>
  <c r="I372" i="4"/>
  <c r="L378" i="5"/>
  <c r="J372" i="4"/>
  <c r="N378" i="5"/>
  <c r="L372" i="4"/>
  <c r="Q378" i="5"/>
  <c r="M372" i="4"/>
  <c r="R378" i="5"/>
  <c r="N372" i="4"/>
  <c r="T378" i="5"/>
  <c r="O372" i="4"/>
  <c r="U378" i="5"/>
  <c r="P372" i="4"/>
  <c r="W378" i="5"/>
  <c r="Q372" i="4"/>
  <c r="X378" i="5"/>
  <c r="S372" i="4"/>
  <c r="AA378" i="5"/>
  <c r="T372" i="4"/>
  <c r="AC378" i="5"/>
  <c r="U372" i="4"/>
  <c r="AD378" i="5"/>
  <c r="X372" i="4"/>
  <c r="AI378" i="5"/>
  <c r="Y372" i="4"/>
  <c r="AJ378" i="5"/>
  <c r="Z372" i="4"/>
  <c r="AL378" i="5"/>
  <c r="F378" i="5"/>
  <c r="H378" i="5"/>
  <c r="I378" i="5"/>
  <c r="Z378" i="5"/>
  <c r="AN378" i="5"/>
  <c r="B378" i="4"/>
  <c r="K378" i="4"/>
  <c r="O379" i="5"/>
  <c r="H378" i="4"/>
  <c r="K379" i="5"/>
  <c r="W378" i="4"/>
  <c r="AG379" i="5"/>
  <c r="V378" i="4"/>
  <c r="AF379" i="5"/>
  <c r="C378" i="4"/>
  <c r="C379" i="5"/>
  <c r="D378" i="4"/>
  <c r="E379" i="5"/>
  <c r="I378" i="4"/>
  <c r="L379" i="5"/>
  <c r="J378" i="4"/>
  <c r="N379" i="5"/>
  <c r="L378" i="4"/>
  <c r="Q379" i="5"/>
  <c r="M378" i="4"/>
  <c r="R379" i="5"/>
  <c r="N378" i="4"/>
  <c r="T379" i="5"/>
  <c r="O378" i="4"/>
  <c r="U379" i="5"/>
  <c r="P378" i="4"/>
  <c r="W379" i="5"/>
  <c r="Q378" i="4"/>
  <c r="X379" i="5"/>
  <c r="S378" i="4"/>
  <c r="AA379" i="5"/>
  <c r="T378" i="4"/>
  <c r="AC379" i="5"/>
  <c r="U378" i="4"/>
  <c r="AD379" i="5"/>
  <c r="X378" i="4"/>
  <c r="AI379" i="5"/>
  <c r="Y378" i="4"/>
  <c r="AJ379" i="5"/>
  <c r="Z378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2" i="4"/>
  <c r="P382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5" i="4"/>
  <c r="C385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96" i="4"/>
  <c r="P396" i="4"/>
  <c r="W387" i="5"/>
  <c r="O387" i="5"/>
  <c r="K387" i="5"/>
  <c r="AG387" i="5"/>
  <c r="AF387" i="5"/>
  <c r="C387" i="5"/>
  <c r="L387" i="5"/>
  <c r="N387" i="5"/>
  <c r="L396" i="4"/>
  <c r="Q387" i="5"/>
  <c r="U387" i="5"/>
  <c r="Q396" i="4"/>
  <c r="X387" i="5"/>
  <c r="R15" i="2"/>
  <c r="R396" i="4"/>
  <c r="Z387" i="5"/>
  <c r="AC387" i="5"/>
  <c r="AD387" i="5"/>
  <c r="X396" i="4"/>
  <c r="AI387" i="5"/>
  <c r="Y396" i="4"/>
  <c r="AJ387" i="5"/>
  <c r="AL387" i="5"/>
  <c r="F387" i="5"/>
  <c r="E387" i="5"/>
  <c r="H387" i="5"/>
  <c r="I387" i="5"/>
  <c r="R387" i="5"/>
  <c r="T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L388" i="5"/>
  <c r="F388" i="5"/>
  <c r="E388" i="5"/>
  <c r="H388" i="5"/>
  <c r="I388" i="5"/>
  <c r="R388" i="5"/>
  <c r="T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389" i="4"/>
  <c r="Z389" i="5"/>
  <c r="AC389" i="5"/>
  <c r="AD389" i="5"/>
  <c r="X389" i="4"/>
  <c r="AI389" i="5"/>
  <c r="Y389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F390" i="5"/>
  <c r="E390" i="5"/>
  <c r="H390" i="5"/>
  <c r="I390" i="5"/>
  <c r="R390" i="5"/>
  <c r="T390" i="5"/>
  <c r="AN390" i="5"/>
  <c r="AA391" i="5"/>
  <c r="B397" i="4"/>
  <c r="P397" i="4"/>
  <c r="W391" i="5"/>
  <c r="O391" i="5"/>
  <c r="K391" i="5"/>
  <c r="AG391" i="5"/>
  <c r="AF391" i="5"/>
  <c r="C391" i="5"/>
  <c r="L391" i="5"/>
  <c r="N391" i="5"/>
  <c r="L397" i="4"/>
  <c r="Q391" i="5"/>
  <c r="U391" i="5"/>
  <c r="Q397" i="4"/>
  <c r="X391" i="5"/>
  <c r="R13" i="2"/>
  <c r="R397" i="4"/>
  <c r="Z391" i="5"/>
  <c r="AC391" i="5"/>
  <c r="AD391" i="5"/>
  <c r="X397" i="4"/>
  <c r="AI391" i="5"/>
  <c r="Y397" i="4"/>
  <c r="AJ391" i="5"/>
  <c r="AL391" i="5"/>
  <c r="F391" i="5"/>
  <c r="E391" i="5"/>
  <c r="H391" i="5"/>
  <c r="I391" i="5"/>
  <c r="R391" i="5"/>
  <c r="T391" i="5"/>
  <c r="AN391" i="5"/>
  <c r="AA392" i="5"/>
  <c r="B398" i="4"/>
  <c r="P398" i="4"/>
  <c r="W392" i="5"/>
  <c r="O392" i="5"/>
  <c r="K392" i="5"/>
  <c r="AG392" i="5"/>
  <c r="AF392" i="5"/>
  <c r="C392" i="5"/>
  <c r="L392" i="5"/>
  <c r="N392" i="5"/>
  <c r="L398" i="4"/>
  <c r="Q392" i="5"/>
  <c r="U392" i="5"/>
  <c r="Q398" i="4"/>
  <c r="X392" i="5"/>
  <c r="R398" i="4"/>
  <c r="Z392" i="5"/>
  <c r="AC392" i="5"/>
  <c r="AD392" i="5"/>
  <c r="X398" i="4"/>
  <c r="AI392" i="5"/>
  <c r="Y398" i="4"/>
  <c r="AJ392" i="5"/>
  <c r="AL392" i="5"/>
  <c r="F392" i="5"/>
  <c r="E392" i="5"/>
  <c r="H392" i="5"/>
  <c r="I392" i="5"/>
  <c r="R392" i="5"/>
  <c r="T392" i="5"/>
  <c r="AN392" i="5"/>
  <c r="AA393" i="5"/>
  <c r="B399" i="4"/>
  <c r="P399" i="4"/>
  <c r="W393" i="5"/>
  <c r="O393" i="5"/>
  <c r="K393" i="5"/>
  <c r="AG393" i="5"/>
  <c r="AF393" i="5"/>
  <c r="C393" i="5"/>
  <c r="L393" i="5"/>
  <c r="N393" i="5"/>
  <c r="L399" i="4"/>
  <c r="Q393" i="5"/>
  <c r="U393" i="5"/>
  <c r="Q399" i="4"/>
  <c r="X393" i="5"/>
  <c r="R399" i="4"/>
  <c r="Z393" i="5"/>
  <c r="AC393" i="5"/>
  <c r="AD393" i="5"/>
  <c r="X399" i="4"/>
  <c r="AI393" i="5"/>
  <c r="Y399" i="4"/>
  <c r="AJ393" i="5"/>
  <c r="AL393" i="5"/>
  <c r="F393" i="5"/>
  <c r="E393" i="5"/>
  <c r="H393" i="5"/>
  <c r="I393" i="5"/>
  <c r="R393" i="5"/>
  <c r="T393" i="5"/>
  <c r="AN393" i="5"/>
  <c r="AA394" i="5"/>
  <c r="B400" i="4"/>
  <c r="P400" i="4"/>
  <c r="W394" i="5"/>
  <c r="O394" i="5"/>
  <c r="K394" i="5"/>
  <c r="AG394" i="5"/>
  <c r="AF394" i="5"/>
  <c r="C394" i="5"/>
  <c r="L394" i="5"/>
  <c r="N394" i="5"/>
  <c r="L400" i="4"/>
  <c r="Q394" i="5"/>
  <c r="U394" i="5"/>
  <c r="Q400" i="4"/>
  <c r="X394" i="5"/>
  <c r="R400" i="4"/>
  <c r="Z394" i="5"/>
  <c r="AC394" i="5"/>
  <c r="AD394" i="5"/>
  <c r="X400" i="4"/>
  <c r="AI394" i="5"/>
  <c r="Y400" i="4"/>
  <c r="AJ394" i="5"/>
  <c r="AL394" i="5"/>
  <c r="F394" i="5"/>
  <c r="E394" i="5"/>
  <c r="H394" i="5"/>
  <c r="I394" i="5"/>
  <c r="R394" i="5"/>
  <c r="T394" i="5"/>
  <c r="AN394" i="5"/>
  <c r="AA395" i="5"/>
  <c r="B401" i="4"/>
  <c r="P401" i="4"/>
  <c r="W395" i="5"/>
  <c r="O395" i="5"/>
  <c r="K395" i="5"/>
  <c r="AG395" i="5"/>
  <c r="AF395" i="5"/>
  <c r="C395" i="5"/>
  <c r="L395" i="5"/>
  <c r="N395" i="5"/>
  <c r="L401" i="4"/>
  <c r="Q395" i="5"/>
  <c r="U395" i="5"/>
  <c r="Q401" i="4"/>
  <c r="X395" i="5"/>
  <c r="R401" i="4"/>
  <c r="Z395" i="5"/>
  <c r="AC395" i="5"/>
  <c r="AD395" i="5"/>
  <c r="X401" i="4"/>
  <c r="AI395" i="5"/>
  <c r="Y401" i="4"/>
  <c r="AJ395" i="5"/>
  <c r="AL395" i="5"/>
  <c r="F395" i="5"/>
  <c r="E395" i="5"/>
  <c r="H395" i="5"/>
  <c r="I395" i="5"/>
  <c r="R395" i="5"/>
  <c r="T395" i="5"/>
  <c r="AN395" i="5"/>
  <c r="AA396" i="5"/>
  <c r="B391" i="4"/>
  <c r="P391" i="4"/>
  <c r="W396" i="5"/>
  <c r="O396" i="5"/>
  <c r="K396" i="5"/>
  <c r="AG396" i="5"/>
  <c r="AF396" i="5"/>
  <c r="C396" i="5"/>
  <c r="L396" i="5"/>
  <c r="N396" i="5"/>
  <c r="L391" i="4"/>
  <c r="Q396" i="5"/>
  <c r="U396" i="5"/>
  <c r="Q391" i="4"/>
  <c r="X396" i="5"/>
  <c r="R391" i="4"/>
  <c r="Z396" i="5"/>
  <c r="AC396" i="5"/>
  <c r="AD396" i="5"/>
  <c r="X391" i="4"/>
  <c r="AI396" i="5"/>
  <c r="Y391" i="4"/>
  <c r="AJ396" i="5"/>
  <c r="AL396" i="5"/>
  <c r="F396" i="5"/>
  <c r="E396" i="5"/>
  <c r="H396" i="5"/>
  <c r="I396" i="5"/>
  <c r="R396" i="5"/>
  <c r="T396" i="5"/>
  <c r="AN396" i="5"/>
  <c r="AA397" i="5"/>
  <c r="B392" i="4"/>
  <c r="P392" i="4"/>
  <c r="W397" i="5"/>
  <c r="O397" i="5"/>
  <c r="K397" i="5"/>
  <c r="AG397" i="5"/>
  <c r="AF397" i="5"/>
  <c r="C397" i="5"/>
  <c r="L397" i="5"/>
  <c r="N397" i="5"/>
  <c r="L392" i="4"/>
  <c r="Q397" i="5"/>
  <c r="U397" i="5"/>
  <c r="Q392" i="4"/>
  <c r="X397" i="5"/>
  <c r="R392" i="4"/>
  <c r="Z397" i="5"/>
  <c r="AC397" i="5"/>
  <c r="AD397" i="5"/>
  <c r="X392" i="4"/>
  <c r="AI397" i="5"/>
  <c r="Y392" i="4"/>
  <c r="AJ397" i="5"/>
  <c r="AL397" i="5"/>
  <c r="F397" i="5"/>
  <c r="E397" i="5"/>
  <c r="H397" i="5"/>
  <c r="I397" i="5"/>
  <c r="R397" i="5"/>
  <c r="T397" i="5"/>
  <c r="AN397" i="5"/>
  <c r="AA398" i="5"/>
  <c r="B393" i="4"/>
  <c r="P393" i="4"/>
  <c r="W398" i="5"/>
  <c r="O398" i="5"/>
  <c r="K398" i="5"/>
  <c r="AG398" i="5"/>
  <c r="AF398" i="5"/>
  <c r="C398" i="5"/>
  <c r="L398" i="5"/>
  <c r="N398" i="5"/>
  <c r="L393" i="4"/>
  <c r="Q398" i="5"/>
  <c r="U398" i="5"/>
  <c r="Q393" i="4"/>
  <c r="X398" i="5"/>
  <c r="R27" i="2"/>
  <c r="R393" i="4"/>
  <c r="Z398" i="5"/>
  <c r="AC398" i="5"/>
  <c r="AD398" i="5"/>
  <c r="X393" i="4"/>
  <c r="AI398" i="5"/>
  <c r="Y393" i="4"/>
  <c r="AJ398" i="5"/>
  <c r="AL398" i="5"/>
  <c r="F398" i="5"/>
  <c r="E398" i="5"/>
  <c r="H398" i="5"/>
  <c r="I398" i="5"/>
  <c r="R398" i="5"/>
  <c r="T398" i="5"/>
  <c r="AN398" i="5"/>
  <c r="AA399" i="5"/>
  <c r="B402" i="4"/>
  <c r="P402" i="4"/>
  <c r="W399" i="5"/>
  <c r="O399" i="5"/>
  <c r="K399" i="5"/>
  <c r="AG399" i="5"/>
  <c r="AF399" i="5"/>
  <c r="C399" i="5"/>
  <c r="L399" i="5"/>
  <c r="N399" i="5"/>
  <c r="L402" i="4"/>
  <c r="Q399" i="5"/>
  <c r="U399" i="5"/>
  <c r="Q402" i="4"/>
  <c r="X399" i="5"/>
  <c r="R402" i="4"/>
  <c r="Z399" i="5"/>
  <c r="AC399" i="5"/>
  <c r="AD399" i="5"/>
  <c r="X402" i="4"/>
  <c r="AI399" i="5"/>
  <c r="Y402" i="4"/>
  <c r="AJ399" i="5"/>
  <c r="AL399" i="5"/>
  <c r="F399" i="5"/>
  <c r="E399" i="5"/>
  <c r="H399" i="5"/>
  <c r="I399" i="5"/>
  <c r="R399" i="5"/>
  <c r="T399" i="5"/>
  <c r="AN399" i="5"/>
  <c r="AA400" i="5"/>
  <c r="B403" i="4"/>
  <c r="P403" i="4"/>
  <c r="W400" i="5"/>
  <c r="O400" i="5"/>
  <c r="K400" i="5"/>
  <c r="AG400" i="5"/>
  <c r="AF400" i="5"/>
  <c r="C400" i="5"/>
  <c r="L400" i="5"/>
  <c r="N400" i="5"/>
  <c r="L403" i="4"/>
  <c r="Q400" i="5"/>
  <c r="U400" i="5"/>
  <c r="Q403" i="4"/>
  <c r="X400" i="5"/>
  <c r="R403" i="4"/>
  <c r="Z400" i="5"/>
  <c r="AC400" i="5"/>
  <c r="AD400" i="5"/>
  <c r="X403" i="4"/>
  <c r="AI400" i="5"/>
  <c r="Y403" i="4"/>
  <c r="AJ400" i="5"/>
  <c r="AL400" i="5"/>
  <c r="F400" i="5"/>
  <c r="E400" i="5"/>
  <c r="H400" i="5"/>
  <c r="I400" i="5"/>
  <c r="R400" i="5"/>
  <c r="T400" i="5"/>
  <c r="AN400" i="5"/>
  <c r="AA401" i="5"/>
  <c r="B387" i="4"/>
  <c r="P387" i="4"/>
  <c r="W401" i="5"/>
  <c r="O401" i="5"/>
  <c r="K401" i="5"/>
  <c r="AG401" i="5"/>
  <c r="AF401" i="5"/>
  <c r="C401" i="5"/>
  <c r="L401" i="5"/>
  <c r="N401" i="5"/>
  <c r="L387" i="4"/>
  <c r="Q401" i="5"/>
  <c r="U401" i="5"/>
  <c r="Q387" i="4"/>
  <c r="X401" i="5"/>
  <c r="R387" i="4"/>
  <c r="Z401" i="5"/>
  <c r="AC401" i="5"/>
  <c r="AD401" i="5"/>
  <c r="X387" i="4"/>
  <c r="AI401" i="5"/>
  <c r="Y387" i="4"/>
  <c r="AJ401" i="5"/>
  <c r="AL401" i="5"/>
  <c r="F401" i="5"/>
  <c r="E401" i="5"/>
  <c r="H401" i="5"/>
  <c r="I401" i="5"/>
  <c r="R401" i="5"/>
  <c r="T401" i="5"/>
  <c r="AN401" i="5"/>
  <c r="AA402" i="5"/>
  <c r="B404" i="4"/>
  <c r="P404" i="4"/>
  <c r="W402" i="5"/>
  <c r="O402" i="5"/>
  <c r="K402" i="5"/>
  <c r="AG402" i="5"/>
  <c r="AF402" i="5"/>
  <c r="C402" i="5"/>
  <c r="L402" i="5"/>
  <c r="N402" i="5"/>
  <c r="L404" i="4"/>
  <c r="Q402" i="5"/>
  <c r="U402" i="5"/>
  <c r="Q404" i="4"/>
  <c r="X402" i="5"/>
  <c r="R404" i="4"/>
  <c r="Z402" i="5"/>
  <c r="AC402" i="5"/>
  <c r="AD402" i="5"/>
  <c r="X404" i="4"/>
  <c r="AI402" i="5"/>
  <c r="Y404" i="4"/>
  <c r="AJ402" i="5"/>
  <c r="AL402" i="5"/>
  <c r="F402" i="5"/>
  <c r="E402" i="5"/>
  <c r="H402" i="5"/>
  <c r="I402" i="5"/>
  <c r="R402" i="5"/>
  <c r="T402" i="5"/>
  <c r="AN402" i="5"/>
  <c r="AA403" i="5"/>
  <c r="B405" i="4"/>
  <c r="P405" i="4"/>
  <c r="W403" i="5"/>
  <c r="O403" i="5"/>
  <c r="K403" i="5"/>
  <c r="AG403" i="5"/>
  <c r="AF403" i="5"/>
  <c r="C403" i="5"/>
  <c r="L403" i="5"/>
  <c r="N403" i="5"/>
  <c r="L405" i="4"/>
  <c r="Q403" i="5"/>
  <c r="U403" i="5"/>
  <c r="Q405" i="4"/>
  <c r="X403" i="5"/>
  <c r="R405" i="4"/>
  <c r="Z403" i="5"/>
  <c r="AC403" i="5"/>
  <c r="AD403" i="5"/>
  <c r="X405" i="4"/>
  <c r="AI403" i="5"/>
  <c r="Y405" i="4"/>
  <c r="AJ403" i="5"/>
  <c r="AL403" i="5"/>
  <c r="F403" i="5"/>
  <c r="E403" i="5"/>
  <c r="H403" i="5"/>
  <c r="I403" i="5"/>
  <c r="R403" i="5"/>
  <c r="T403" i="5"/>
  <c r="AN403" i="5"/>
  <c r="AA404" i="5"/>
  <c r="B394" i="4"/>
  <c r="P394" i="4"/>
  <c r="W404" i="5"/>
  <c r="O404" i="5"/>
  <c r="K404" i="5"/>
  <c r="AG404" i="5"/>
  <c r="AF404" i="5"/>
  <c r="C404" i="5"/>
  <c r="L404" i="5"/>
  <c r="N404" i="5"/>
  <c r="L394" i="4"/>
  <c r="Q404" i="5"/>
  <c r="U404" i="5"/>
  <c r="Q394" i="4"/>
  <c r="X404" i="5"/>
  <c r="R394" i="4"/>
  <c r="Z404" i="5"/>
  <c r="AC404" i="5"/>
  <c r="AD404" i="5"/>
  <c r="X394" i="4"/>
  <c r="AI404" i="5"/>
  <c r="Y394" i="4"/>
  <c r="AJ404" i="5"/>
  <c r="AL404" i="5"/>
  <c r="F404" i="5"/>
  <c r="E404" i="5"/>
  <c r="H404" i="5"/>
  <c r="I404" i="5"/>
  <c r="R404" i="5"/>
  <c r="T404" i="5"/>
  <c r="AN404" i="5"/>
  <c r="AA405" i="5"/>
  <c r="B395" i="4"/>
  <c r="P395" i="4"/>
  <c r="W405" i="5"/>
  <c r="O405" i="5"/>
  <c r="K405" i="5"/>
  <c r="AG405" i="5"/>
  <c r="AF405" i="5"/>
  <c r="C405" i="5"/>
  <c r="L405" i="5"/>
  <c r="N405" i="5"/>
  <c r="L395" i="4"/>
  <c r="Q405" i="5"/>
  <c r="U405" i="5"/>
  <c r="Q395" i="4"/>
  <c r="X405" i="5"/>
  <c r="R395" i="4"/>
  <c r="Z405" i="5"/>
  <c r="AC405" i="5"/>
  <c r="AD405" i="5"/>
  <c r="X395" i="4"/>
  <c r="AI405" i="5"/>
  <c r="Y395" i="4"/>
  <c r="AJ405" i="5"/>
  <c r="AL405" i="5"/>
  <c r="F405" i="5"/>
  <c r="E405" i="5"/>
  <c r="H405" i="5"/>
  <c r="I405" i="5"/>
  <c r="R405" i="5"/>
  <c r="T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F406" i="5"/>
  <c r="E406" i="5"/>
  <c r="H406" i="5"/>
  <c r="I406" i="5"/>
  <c r="R406" i="5"/>
  <c r="T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25" i="2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G2" i="5"/>
  <c r="AF2" i="5"/>
  <c r="B125" i="4"/>
  <c r="C125" i="4"/>
  <c r="C2" i="5"/>
  <c r="D125" i="4"/>
  <c r="E2" i="5"/>
  <c r="K2" i="5"/>
  <c r="L125" i="4"/>
  <c r="Q2" i="5"/>
  <c r="M125" i="4"/>
  <c r="R2" i="5"/>
  <c r="T2" i="5"/>
  <c r="U2" i="5"/>
  <c r="P125" i="4"/>
  <c r="W2" i="5"/>
  <c r="Q125" i="4"/>
  <c r="X2" i="5"/>
  <c r="S125" i="4"/>
  <c r="AA2" i="5"/>
  <c r="AI125" i="4"/>
  <c r="T125" i="4" a="1"/>
  <c r="T125" i="4"/>
  <c r="AC2" i="5"/>
  <c r="U125" i="4" a="1"/>
  <c r="U125" i="4"/>
  <c r="AD2" i="5"/>
  <c r="X125" i="4"/>
  <c r="AI2" i="5"/>
  <c r="Y125" i="4"/>
  <c r="AJ2" i="5"/>
  <c r="Z125" i="4"/>
  <c r="AL2" i="5"/>
  <c r="F2" i="5"/>
  <c r="L2" i="5"/>
  <c r="N2" i="5"/>
  <c r="O2" i="5"/>
  <c r="H2" i="5"/>
  <c r="I2" i="5"/>
  <c r="Z2" i="5"/>
  <c r="AN2" i="5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BB21" i="1"/>
  <c r="AZ21" i="1"/>
  <c r="BA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AZ132" i="1"/>
  <c r="BA132" i="1"/>
  <c r="BB132" i="1"/>
  <c r="CT132" i="1"/>
  <c r="AI300" i="4"/>
  <c r="AI310" i="4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9" i="4"/>
  <c r="F47" i="2"/>
  <c r="F309" i="4"/>
  <c r="R47" i="2"/>
  <c r="R309" i="4"/>
  <c r="AA309" i="4"/>
  <c r="AC309" i="4"/>
  <c r="AD309" i="4"/>
  <c r="AE309" i="4"/>
  <c r="AF309" i="4"/>
  <c r="AG309" i="4"/>
  <c r="AH309" i="4"/>
  <c r="AI309" i="4"/>
  <c r="AJ309" i="4"/>
  <c r="AL309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E409" i="9"/>
  <c r="F409" i="9"/>
  <c r="G409" i="9"/>
  <c r="H409" i="9"/>
  <c r="C115" i="7"/>
  <c r="D115" i="7"/>
  <c r="E115" i="7"/>
  <c r="U23" i="2"/>
  <c r="T23" i="2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E408" i="9"/>
  <c r="G408" i="9"/>
  <c r="H408" i="9"/>
  <c r="F408" i="9"/>
  <c r="E407" i="9"/>
  <c r="G407" i="9"/>
  <c r="H407" i="9"/>
  <c r="F407" i="9"/>
  <c r="E406" i="9"/>
  <c r="G406" i="9"/>
  <c r="H406" i="9"/>
  <c r="F406" i="9"/>
  <c r="E405" i="9"/>
  <c r="G405" i="9"/>
  <c r="H405" i="9"/>
  <c r="F405" i="9"/>
  <c r="E404" i="9"/>
  <c r="G404" i="9"/>
  <c r="H404" i="9"/>
  <c r="F404" i="9"/>
  <c r="E403" i="9"/>
  <c r="G403" i="9"/>
  <c r="H403" i="9"/>
  <c r="F403" i="9"/>
  <c r="E402" i="9"/>
  <c r="G402" i="9"/>
  <c r="H402" i="9"/>
  <c r="F402" i="9"/>
  <c r="E401" i="9"/>
  <c r="G401" i="9"/>
  <c r="H401" i="9"/>
  <c r="F401" i="9"/>
  <c r="E400" i="9"/>
  <c r="G400" i="9"/>
  <c r="H400" i="9"/>
  <c r="F400" i="9"/>
  <c r="E399" i="9"/>
  <c r="G399" i="9"/>
  <c r="H399" i="9"/>
  <c r="F399" i="9"/>
  <c r="E398" i="9"/>
  <c r="G398" i="9"/>
  <c r="H398" i="9"/>
  <c r="F398" i="9"/>
  <c r="E397" i="9"/>
  <c r="G397" i="9"/>
  <c r="H397" i="9"/>
  <c r="F397" i="9"/>
  <c r="E396" i="9"/>
  <c r="G396" i="9"/>
  <c r="H396" i="9"/>
  <c r="F396" i="9"/>
  <c r="E395" i="9"/>
  <c r="G395" i="9"/>
  <c r="H395" i="9"/>
  <c r="F395" i="9"/>
  <c r="E394" i="9"/>
  <c r="G394" i="9"/>
  <c r="H394" i="9"/>
  <c r="F394" i="9"/>
  <c r="E393" i="9"/>
  <c r="G393" i="9"/>
  <c r="H393" i="9"/>
  <c r="F393" i="9"/>
  <c r="E392" i="9"/>
  <c r="G392" i="9"/>
  <c r="H392" i="9"/>
  <c r="F392" i="9"/>
  <c r="E391" i="9"/>
  <c r="G391" i="9"/>
  <c r="H391" i="9"/>
  <c r="F391" i="9"/>
  <c r="E390" i="9"/>
  <c r="G390" i="9"/>
  <c r="H390" i="9"/>
  <c r="F390" i="9"/>
  <c r="E389" i="9"/>
  <c r="G389" i="9"/>
  <c r="H389" i="9"/>
  <c r="F389" i="9"/>
  <c r="E388" i="9"/>
  <c r="G388" i="9"/>
  <c r="H388" i="9"/>
  <c r="F388" i="9"/>
  <c r="E387" i="9"/>
  <c r="G387" i="9"/>
  <c r="H387" i="9"/>
  <c r="F387" i="9"/>
  <c r="E386" i="9"/>
  <c r="G386" i="9"/>
  <c r="H386" i="9"/>
  <c r="F386" i="9"/>
  <c r="E385" i="9"/>
  <c r="G385" i="9"/>
  <c r="H385" i="9"/>
  <c r="F385" i="9"/>
  <c r="E384" i="9"/>
  <c r="G384" i="9"/>
  <c r="H384" i="9"/>
  <c r="F384" i="9"/>
  <c r="E383" i="9"/>
  <c r="G383" i="9"/>
  <c r="H383" i="9"/>
  <c r="F383" i="9"/>
  <c r="E382" i="9"/>
  <c r="G382" i="9"/>
  <c r="H382" i="9"/>
  <c r="F382" i="9"/>
  <c r="E381" i="9"/>
  <c r="G381" i="9"/>
  <c r="H381" i="9"/>
  <c r="F381" i="9"/>
  <c r="E380" i="9"/>
  <c r="G380" i="9"/>
  <c r="H380" i="9"/>
  <c r="F380" i="9"/>
  <c r="E379" i="9"/>
  <c r="G379" i="9"/>
  <c r="H379" i="9"/>
  <c r="F379" i="9"/>
  <c r="E378" i="9"/>
  <c r="G378" i="9"/>
  <c r="H378" i="9"/>
  <c r="F378" i="9"/>
  <c r="E377" i="9"/>
  <c r="G377" i="9"/>
  <c r="H377" i="9"/>
  <c r="F377" i="9"/>
  <c r="E376" i="9"/>
  <c r="G376" i="9"/>
  <c r="H376" i="9"/>
  <c r="F376" i="9"/>
  <c r="E375" i="9"/>
  <c r="G375" i="9"/>
  <c r="H375" i="9"/>
  <c r="F375" i="9"/>
  <c r="E374" i="9"/>
  <c r="G374" i="9"/>
  <c r="H374" i="9"/>
  <c r="F374" i="9"/>
  <c r="E373" i="9"/>
  <c r="G373" i="9"/>
  <c r="H373" i="9"/>
  <c r="F373" i="9"/>
  <c r="E372" i="9"/>
  <c r="G372" i="9"/>
  <c r="H372" i="9"/>
  <c r="F372" i="9"/>
  <c r="E371" i="9"/>
  <c r="G371" i="9"/>
  <c r="H371" i="9"/>
  <c r="F371" i="9"/>
  <c r="E370" i="9"/>
  <c r="G370" i="9"/>
  <c r="H370" i="9"/>
  <c r="F370" i="9"/>
  <c r="E369" i="9"/>
  <c r="G369" i="9"/>
  <c r="H369" i="9"/>
  <c r="F369" i="9"/>
  <c r="E368" i="9"/>
  <c r="G368" i="9"/>
  <c r="H368" i="9"/>
  <c r="F368" i="9"/>
  <c r="E367" i="9"/>
  <c r="G367" i="9"/>
  <c r="H367" i="9"/>
  <c r="F367" i="9"/>
  <c r="E366" i="9"/>
  <c r="G366" i="9"/>
  <c r="H366" i="9"/>
  <c r="F366" i="9"/>
  <c r="E365" i="9"/>
  <c r="G365" i="9"/>
  <c r="H365" i="9"/>
  <c r="F365" i="9"/>
  <c r="E364" i="9"/>
  <c r="G364" i="9"/>
  <c r="H364" i="9"/>
  <c r="F364" i="9"/>
  <c r="E363" i="9"/>
  <c r="G363" i="9"/>
  <c r="H363" i="9"/>
  <c r="F363" i="9"/>
  <c r="E362" i="9"/>
  <c r="G362" i="9"/>
  <c r="H362" i="9"/>
  <c r="F362" i="9"/>
  <c r="E361" i="9"/>
  <c r="G361" i="9"/>
  <c r="H361" i="9"/>
  <c r="F361" i="9"/>
  <c r="E360" i="9"/>
  <c r="G360" i="9"/>
  <c r="H360" i="9"/>
  <c r="F360" i="9"/>
  <c r="E359" i="9"/>
  <c r="G359" i="9"/>
  <c r="H359" i="9"/>
  <c r="F359" i="9"/>
  <c r="E358" i="9"/>
  <c r="G358" i="9"/>
  <c r="H358" i="9"/>
  <c r="F358" i="9"/>
  <c r="E357" i="9"/>
  <c r="G357" i="9"/>
  <c r="H357" i="9"/>
  <c r="F357" i="9"/>
  <c r="E356" i="9"/>
  <c r="G356" i="9"/>
  <c r="H356" i="9"/>
  <c r="F356" i="9"/>
  <c r="E355" i="9"/>
  <c r="G355" i="9"/>
  <c r="H355" i="9"/>
  <c r="F355" i="9"/>
  <c r="E354" i="9"/>
  <c r="G354" i="9"/>
  <c r="H354" i="9"/>
  <c r="F354" i="9"/>
  <c r="E353" i="9"/>
  <c r="G353" i="9"/>
  <c r="H353" i="9"/>
  <c r="F353" i="9"/>
  <c r="E352" i="9"/>
  <c r="G352" i="9"/>
  <c r="H352" i="9"/>
  <c r="F352" i="9"/>
  <c r="E351" i="9"/>
  <c r="G351" i="9"/>
  <c r="H351" i="9"/>
  <c r="F351" i="9"/>
  <c r="E350" i="9"/>
  <c r="G350" i="9"/>
  <c r="H350" i="9"/>
  <c r="F350" i="9"/>
  <c r="E349" i="9"/>
  <c r="G349" i="9"/>
  <c r="H349" i="9"/>
  <c r="F349" i="9"/>
  <c r="E348" i="9"/>
  <c r="G348" i="9"/>
  <c r="H348" i="9"/>
  <c r="F348" i="9"/>
  <c r="E345" i="9"/>
  <c r="G345" i="9"/>
  <c r="H345" i="9"/>
  <c r="F345" i="9"/>
  <c r="E344" i="9"/>
  <c r="G344" i="9"/>
  <c r="H344" i="9"/>
  <c r="F344" i="9"/>
  <c r="E343" i="9"/>
  <c r="G343" i="9"/>
  <c r="H343" i="9"/>
  <c r="F343" i="9"/>
  <c r="E342" i="9"/>
  <c r="G342" i="9"/>
  <c r="H342" i="9"/>
  <c r="F342" i="9"/>
  <c r="E341" i="9"/>
  <c r="G341" i="9"/>
  <c r="H341" i="9"/>
  <c r="F341" i="9"/>
  <c r="E340" i="9"/>
  <c r="G340" i="9"/>
  <c r="H340" i="9"/>
  <c r="F340" i="9"/>
  <c r="E339" i="9"/>
  <c r="G339" i="9"/>
  <c r="H339" i="9"/>
  <c r="F339" i="9"/>
  <c r="E338" i="9"/>
  <c r="G338" i="9"/>
  <c r="H338" i="9"/>
  <c r="F338" i="9"/>
  <c r="E337" i="9"/>
  <c r="G337" i="9"/>
  <c r="H337" i="9"/>
  <c r="F337" i="9"/>
  <c r="E336" i="9"/>
  <c r="G336" i="9"/>
  <c r="H336" i="9"/>
  <c r="F336" i="9"/>
  <c r="E335" i="9"/>
  <c r="G335" i="9"/>
  <c r="H335" i="9"/>
  <c r="F335" i="9"/>
  <c r="E334" i="9"/>
  <c r="G334" i="9"/>
  <c r="H334" i="9"/>
  <c r="F334" i="9"/>
  <c r="E333" i="9"/>
  <c r="G333" i="9"/>
  <c r="H333" i="9"/>
  <c r="F333" i="9"/>
  <c r="E332" i="9"/>
  <c r="G332" i="9"/>
  <c r="H332" i="9"/>
  <c r="F332" i="9"/>
  <c r="E331" i="9"/>
  <c r="G331" i="9"/>
  <c r="H331" i="9"/>
  <c r="F331" i="9"/>
  <c r="E330" i="9"/>
  <c r="G330" i="9"/>
  <c r="H330" i="9"/>
  <c r="F330" i="9"/>
  <c r="E329" i="9"/>
  <c r="G329" i="9"/>
  <c r="H329" i="9"/>
  <c r="F329" i="9"/>
  <c r="E328" i="9"/>
  <c r="G328" i="9"/>
  <c r="H328" i="9"/>
  <c r="F328" i="9"/>
  <c r="E327" i="9"/>
  <c r="G327" i="9"/>
  <c r="H327" i="9"/>
  <c r="F327" i="9"/>
  <c r="E326" i="9"/>
  <c r="G326" i="9"/>
  <c r="H326" i="9"/>
  <c r="F326" i="9"/>
  <c r="E325" i="9"/>
  <c r="G325" i="9"/>
  <c r="H325" i="9"/>
  <c r="F325" i="9"/>
  <c r="E324" i="9"/>
  <c r="G324" i="9"/>
  <c r="H324" i="9"/>
  <c r="F324" i="9"/>
  <c r="E323" i="9"/>
  <c r="G323" i="9"/>
  <c r="H323" i="9"/>
  <c r="F323" i="9"/>
  <c r="E322" i="9"/>
  <c r="G322" i="9"/>
  <c r="H322" i="9"/>
  <c r="F322" i="9"/>
  <c r="E321" i="9"/>
  <c r="G321" i="9"/>
  <c r="H321" i="9"/>
  <c r="F321" i="9"/>
  <c r="E320" i="9"/>
  <c r="G320" i="9"/>
  <c r="H320" i="9"/>
  <c r="F320" i="9"/>
  <c r="E319" i="9"/>
  <c r="G319" i="9"/>
  <c r="H319" i="9"/>
  <c r="F319" i="9"/>
  <c r="E318" i="9"/>
  <c r="G318" i="9"/>
  <c r="H318" i="9"/>
  <c r="F318" i="9"/>
  <c r="E317" i="9"/>
  <c r="G317" i="9"/>
  <c r="H317" i="9"/>
  <c r="F317" i="9"/>
  <c r="E316" i="9"/>
  <c r="G316" i="9"/>
  <c r="H316" i="9"/>
  <c r="F316" i="9"/>
  <c r="E315" i="9"/>
  <c r="G315" i="9"/>
  <c r="H315" i="9"/>
  <c r="F315" i="9"/>
  <c r="E314" i="9"/>
  <c r="G314" i="9"/>
  <c r="H314" i="9"/>
  <c r="F314" i="9"/>
  <c r="E313" i="9"/>
  <c r="G313" i="9"/>
  <c r="H313" i="9"/>
  <c r="F313" i="9"/>
  <c r="E312" i="9"/>
  <c r="G312" i="9"/>
  <c r="H312" i="9"/>
  <c r="F312" i="9"/>
  <c r="E311" i="9"/>
  <c r="G311" i="9"/>
  <c r="H311" i="9"/>
  <c r="F311" i="9"/>
  <c r="E310" i="9"/>
  <c r="G310" i="9"/>
  <c r="H310" i="9"/>
  <c r="F310" i="9"/>
  <c r="E309" i="9"/>
  <c r="G309" i="9"/>
  <c r="H309" i="9"/>
  <c r="F309" i="9"/>
  <c r="E308" i="9"/>
  <c r="G308" i="9"/>
  <c r="H308" i="9"/>
  <c r="F308" i="9"/>
  <c r="E307" i="9"/>
  <c r="G307" i="9"/>
  <c r="H307" i="9"/>
  <c r="F307" i="9"/>
  <c r="E306" i="9"/>
  <c r="G306" i="9"/>
  <c r="H306" i="9"/>
  <c r="F306" i="9"/>
  <c r="E305" i="9"/>
  <c r="G305" i="9"/>
  <c r="H305" i="9"/>
  <c r="F305" i="9"/>
  <c r="E304" i="9"/>
  <c r="G304" i="9"/>
  <c r="H304" i="9"/>
  <c r="F304" i="9"/>
  <c r="E303" i="9"/>
  <c r="G303" i="9"/>
  <c r="H303" i="9"/>
  <c r="F303" i="9"/>
  <c r="E302" i="9"/>
  <c r="G302" i="9"/>
  <c r="H302" i="9"/>
  <c r="F302" i="9"/>
  <c r="E301" i="9"/>
  <c r="G301" i="9"/>
  <c r="H301" i="9"/>
  <c r="F301" i="9"/>
  <c r="E300" i="9"/>
  <c r="G300" i="9"/>
  <c r="H300" i="9"/>
  <c r="F300" i="9"/>
  <c r="E299" i="9"/>
  <c r="G299" i="9"/>
  <c r="H299" i="9"/>
  <c r="F299" i="9"/>
  <c r="E298" i="9"/>
  <c r="G298" i="9"/>
  <c r="H298" i="9"/>
  <c r="F298" i="9"/>
  <c r="E297" i="9"/>
  <c r="G297" i="9"/>
  <c r="H297" i="9"/>
  <c r="F297" i="9"/>
  <c r="E296" i="9"/>
  <c r="G296" i="9"/>
  <c r="H296" i="9"/>
  <c r="F296" i="9"/>
  <c r="E295" i="9"/>
  <c r="G295" i="9"/>
  <c r="H295" i="9"/>
  <c r="F295" i="9"/>
  <c r="E294" i="9"/>
  <c r="G294" i="9"/>
  <c r="H294" i="9"/>
  <c r="F294" i="9"/>
  <c r="E293" i="9"/>
  <c r="G293" i="9"/>
  <c r="H293" i="9"/>
  <c r="F293" i="9"/>
  <c r="E292" i="9"/>
  <c r="G292" i="9"/>
  <c r="H292" i="9"/>
  <c r="F292" i="9"/>
  <c r="E291" i="9"/>
  <c r="G291" i="9"/>
  <c r="H291" i="9"/>
  <c r="F291" i="9"/>
  <c r="E290" i="9"/>
  <c r="G290" i="9"/>
  <c r="H290" i="9"/>
  <c r="F290" i="9"/>
  <c r="E289" i="9"/>
  <c r="G289" i="9"/>
  <c r="H289" i="9"/>
  <c r="F289" i="9"/>
  <c r="E288" i="9"/>
  <c r="G288" i="9"/>
  <c r="H288" i="9"/>
  <c r="F288" i="9"/>
  <c r="E287" i="9"/>
  <c r="G287" i="9"/>
  <c r="H287" i="9"/>
  <c r="F287" i="9"/>
  <c r="E286" i="9"/>
  <c r="G286" i="9"/>
  <c r="H286" i="9"/>
  <c r="F286" i="9"/>
  <c r="E285" i="9"/>
  <c r="G285" i="9"/>
  <c r="H285" i="9"/>
  <c r="F285" i="9"/>
  <c r="E284" i="9"/>
  <c r="G284" i="9"/>
  <c r="H284" i="9"/>
  <c r="F284" i="9"/>
  <c r="E283" i="9"/>
  <c r="G283" i="9"/>
  <c r="H283" i="9"/>
  <c r="F283" i="9"/>
  <c r="E282" i="9"/>
  <c r="G282" i="9"/>
  <c r="H282" i="9"/>
  <c r="F282" i="9"/>
  <c r="E281" i="9"/>
  <c r="G281" i="9"/>
  <c r="H281" i="9"/>
  <c r="F281" i="9"/>
  <c r="E280" i="9"/>
  <c r="G280" i="9"/>
  <c r="H280" i="9"/>
  <c r="F280" i="9"/>
  <c r="E279" i="9"/>
  <c r="G279" i="9"/>
  <c r="H279" i="9"/>
  <c r="F279" i="9"/>
  <c r="E278" i="9"/>
  <c r="G278" i="9"/>
  <c r="H278" i="9"/>
  <c r="F278" i="9"/>
  <c r="E277" i="9"/>
  <c r="G277" i="9"/>
  <c r="H277" i="9"/>
  <c r="F277" i="9"/>
  <c r="E276" i="9"/>
  <c r="G276" i="9"/>
  <c r="H276" i="9"/>
  <c r="F276" i="9"/>
  <c r="E275" i="9"/>
  <c r="G275" i="9"/>
  <c r="H275" i="9"/>
  <c r="F275" i="9"/>
  <c r="E274" i="9"/>
  <c r="G274" i="9"/>
  <c r="H274" i="9"/>
  <c r="F274" i="9"/>
  <c r="E273" i="9"/>
  <c r="G273" i="9"/>
  <c r="H273" i="9"/>
  <c r="F273" i="9"/>
  <c r="E272" i="9"/>
  <c r="G272" i="9"/>
  <c r="H272" i="9"/>
  <c r="F272" i="9"/>
  <c r="E271" i="9"/>
  <c r="G271" i="9"/>
  <c r="H271" i="9"/>
  <c r="F271" i="9"/>
  <c r="E270" i="9"/>
  <c r="G270" i="9"/>
  <c r="H270" i="9"/>
  <c r="F270" i="9"/>
  <c r="E269" i="9"/>
  <c r="G269" i="9"/>
  <c r="H269" i="9"/>
  <c r="F269" i="9"/>
  <c r="E268" i="9"/>
  <c r="G268" i="9"/>
  <c r="H268" i="9"/>
  <c r="F268" i="9"/>
  <c r="E267" i="9"/>
  <c r="G267" i="9"/>
  <c r="H267" i="9"/>
  <c r="F267" i="9"/>
  <c r="E266" i="9"/>
  <c r="G266" i="9"/>
  <c r="H266" i="9"/>
  <c r="F266" i="9"/>
  <c r="E265" i="9"/>
  <c r="G265" i="9"/>
  <c r="H265" i="9"/>
  <c r="F265" i="9"/>
  <c r="E264" i="9"/>
  <c r="G264" i="9"/>
  <c r="H264" i="9"/>
  <c r="F264" i="9"/>
  <c r="E263" i="9"/>
  <c r="G263" i="9"/>
  <c r="H263" i="9"/>
  <c r="F263" i="9"/>
  <c r="E262" i="9"/>
  <c r="G262" i="9"/>
  <c r="H262" i="9"/>
  <c r="F262" i="9"/>
  <c r="E261" i="9"/>
  <c r="G261" i="9"/>
  <c r="H261" i="9"/>
  <c r="F261" i="9"/>
  <c r="E260" i="9"/>
  <c r="G260" i="9"/>
  <c r="H260" i="9"/>
  <c r="F260" i="9"/>
  <c r="E259" i="9"/>
  <c r="G259" i="9"/>
  <c r="H259" i="9"/>
  <c r="F259" i="9"/>
  <c r="E258" i="9"/>
  <c r="G258" i="9"/>
  <c r="H258" i="9"/>
  <c r="F258" i="9"/>
  <c r="E257" i="9"/>
  <c r="G257" i="9"/>
  <c r="H257" i="9"/>
  <c r="F257" i="9"/>
  <c r="E256" i="9"/>
  <c r="G256" i="9"/>
  <c r="H256" i="9"/>
  <c r="F256" i="9"/>
  <c r="E255" i="9"/>
  <c r="G255" i="9"/>
  <c r="H255" i="9"/>
  <c r="F255" i="9"/>
  <c r="E254" i="9"/>
  <c r="G254" i="9"/>
  <c r="H254" i="9"/>
  <c r="F254" i="9"/>
  <c r="E253" i="9"/>
  <c r="G253" i="9"/>
  <c r="H253" i="9"/>
  <c r="F253" i="9"/>
  <c r="E252" i="9"/>
  <c r="G252" i="9"/>
  <c r="H252" i="9"/>
  <c r="F252" i="9"/>
  <c r="E251" i="9"/>
  <c r="G251" i="9"/>
  <c r="H251" i="9"/>
  <c r="F251" i="9"/>
  <c r="E250" i="9"/>
  <c r="G250" i="9"/>
  <c r="H250" i="9"/>
  <c r="F250" i="9"/>
  <c r="E249" i="9"/>
  <c r="G249" i="9"/>
  <c r="H249" i="9"/>
  <c r="F249" i="9"/>
  <c r="E248" i="9"/>
  <c r="G248" i="9"/>
  <c r="H248" i="9"/>
  <c r="F248" i="9"/>
  <c r="E247" i="9"/>
  <c r="G247" i="9"/>
  <c r="H247" i="9"/>
  <c r="F247" i="9"/>
  <c r="E246" i="9"/>
  <c r="G246" i="9"/>
  <c r="H246" i="9"/>
  <c r="F246" i="9"/>
  <c r="E245" i="9"/>
  <c r="G245" i="9"/>
  <c r="H245" i="9"/>
  <c r="F245" i="9"/>
  <c r="E244" i="9"/>
  <c r="G244" i="9"/>
  <c r="H244" i="9"/>
  <c r="F244" i="9"/>
  <c r="E243" i="9"/>
  <c r="G243" i="9"/>
  <c r="H243" i="9"/>
  <c r="F243" i="9"/>
  <c r="E242" i="9"/>
  <c r="G242" i="9"/>
  <c r="H242" i="9"/>
  <c r="F242" i="9"/>
  <c r="E241" i="9"/>
  <c r="G241" i="9"/>
  <c r="H241" i="9"/>
  <c r="F241" i="9"/>
  <c r="E240" i="9"/>
  <c r="G240" i="9"/>
  <c r="H240" i="9"/>
  <c r="F240" i="9"/>
  <c r="E239" i="9"/>
  <c r="G239" i="9"/>
  <c r="H239" i="9"/>
  <c r="F239" i="9"/>
  <c r="E238" i="9"/>
  <c r="G238" i="9"/>
  <c r="H238" i="9"/>
  <c r="F238" i="9"/>
  <c r="E237" i="9"/>
  <c r="G237" i="9"/>
  <c r="H237" i="9"/>
  <c r="F237" i="9"/>
  <c r="E236" i="9"/>
  <c r="G236" i="9"/>
  <c r="H236" i="9"/>
  <c r="F236" i="9"/>
  <c r="E235" i="9"/>
  <c r="G235" i="9"/>
  <c r="H235" i="9"/>
  <c r="F235" i="9"/>
  <c r="E234" i="9"/>
  <c r="G234" i="9"/>
  <c r="H234" i="9"/>
  <c r="F234" i="9"/>
  <c r="E233" i="9"/>
  <c r="G233" i="9"/>
  <c r="H233" i="9"/>
  <c r="F233" i="9"/>
  <c r="E232" i="9"/>
  <c r="G232" i="9"/>
  <c r="H232" i="9"/>
  <c r="F232" i="9"/>
  <c r="E231" i="9"/>
  <c r="G231" i="9"/>
  <c r="H231" i="9"/>
  <c r="F231" i="9"/>
  <c r="E230" i="9"/>
  <c r="G230" i="9"/>
  <c r="H230" i="9"/>
  <c r="F230" i="9"/>
  <c r="E229" i="9"/>
  <c r="G229" i="9"/>
  <c r="H229" i="9"/>
  <c r="F229" i="9"/>
  <c r="E228" i="9"/>
  <c r="G228" i="9"/>
  <c r="H228" i="9"/>
  <c r="F228" i="9"/>
  <c r="E227" i="9"/>
  <c r="G227" i="9"/>
  <c r="H227" i="9"/>
  <c r="F227" i="9"/>
  <c r="E226" i="9"/>
  <c r="G226" i="9"/>
  <c r="H226" i="9"/>
  <c r="F226" i="9"/>
  <c r="E225" i="9"/>
  <c r="G225" i="9"/>
  <c r="H225" i="9"/>
  <c r="F225" i="9"/>
  <c r="E224" i="9"/>
  <c r="G224" i="9"/>
  <c r="H224" i="9"/>
  <c r="F224" i="9"/>
  <c r="E223" i="9"/>
  <c r="G223" i="9"/>
  <c r="H223" i="9"/>
  <c r="F223" i="9"/>
  <c r="E222" i="9"/>
  <c r="G222" i="9"/>
  <c r="H222" i="9"/>
  <c r="F222" i="9"/>
  <c r="E221" i="9"/>
  <c r="G221" i="9"/>
  <c r="H221" i="9"/>
  <c r="F221" i="9"/>
  <c r="E220" i="9"/>
  <c r="G220" i="9"/>
  <c r="H220" i="9"/>
  <c r="F220" i="9"/>
  <c r="E219" i="9"/>
  <c r="G219" i="9"/>
  <c r="H219" i="9"/>
  <c r="F219" i="9"/>
  <c r="E218" i="9"/>
  <c r="G218" i="9"/>
  <c r="H218" i="9"/>
  <c r="F218" i="9"/>
  <c r="E217" i="9"/>
  <c r="G217" i="9"/>
  <c r="H217" i="9"/>
  <c r="F217" i="9"/>
  <c r="E216" i="9"/>
  <c r="G216" i="9"/>
  <c r="H216" i="9"/>
  <c r="F216" i="9"/>
  <c r="E215" i="9"/>
  <c r="G215" i="9"/>
  <c r="H215" i="9"/>
  <c r="F215" i="9"/>
  <c r="E214" i="9"/>
  <c r="G214" i="9"/>
  <c r="H214" i="9"/>
  <c r="F214" i="9"/>
  <c r="E213" i="9"/>
  <c r="G213" i="9"/>
  <c r="H213" i="9"/>
  <c r="F213" i="9"/>
  <c r="E212" i="9"/>
  <c r="G212" i="9"/>
  <c r="H212" i="9"/>
  <c r="F212" i="9"/>
  <c r="E211" i="9"/>
  <c r="G211" i="9"/>
  <c r="H211" i="9"/>
  <c r="F211" i="9"/>
  <c r="E210" i="9"/>
  <c r="G210" i="9"/>
  <c r="H210" i="9"/>
  <c r="F210" i="9"/>
  <c r="E209" i="9"/>
  <c r="G209" i="9"/>
  <c r="H209" i="9"/>
  <c r="F209" i="9"/>
  <c r="E208" i="9"/>
  <c r="G208" i="9"/>
  <c r="H208" i="9"/>
  <c r="F208" i="9"/>
  <c r="E207" i="9"/>
  <c r="G207" i="9"/>
  <c r="H207" i="9"/>
  <c r="F207" i="9"/>
  <c r="E206" i="9"/>
  <c r="G206" i="9"/>
  <c r="H206" i="9"/>
  <c r="F206" i="9"/>
  <c r="E205" i="9"/>
  <c r="G205" i="9"/>
  <c r="H205" i="9"/>
  <c r="F205" i="9"/>
  <c r="E204" i="9"/>
  <c r="G204" i="9"/>
  <c r="H204" i="9"/>
  <c r="F204" i="9"/>
  <c r="E203" i="9"/>
  <c r="G203" i="9"/>
  <c r="H203" i="9"/>
  <c r="F203" i="9"/>
  <c r="E202" i="9"/>
  <c r="G202" i="9"/>
  <c r="H202" i="9"/>
  <c r="F202" i="9"/>
  <c r="E201" i="9"/>
  <c r="G201" i="9"/>
  <c r="H201" i="9"/>
  <c r="F201" i="9"/>
  <c r="E200" i="9"/>
  <c r="G200" i="9"/>
  <c r="H200" i="9"/>
  <c r="F200" i="9"/>
  <c r="E199" i="9"/>
  <c r="G199" i="9"/>
  <c r="H199" i="9"/>
  <c r="F199" i="9"/>
  <c r="E198" i="9"/>
  <c r="G198" i="9"/>
  <c r="H198" i="9"/>
  <c r="F198" i="9"/>
  <c r="E197" i="9"/>
  <c r="G197" i="9"/>
  <c r="H197" i="9"/>
  <c r="F197" i="9"/>
  <c r="E196" i="9"/>
  <c r="G196" i="9"/>
  <c r="H196" i="9"/>
  <c r="F196" i="9"/>
  <c r="E195" i="9"/>
  <c r="G195" i="9"/>
  <c r="H195" i="9"/>
  <c r="F195" i="9"/>
  <c r="E194" i="9"/>
  <c r="G194" i="9"/>
  <c r="H194" i="9"/>
  <c r="F194" i="9"/>
  <c r="E193" i="9"/>
  <c r="G193" i="9"/>
  <c r="H193" i="9"/>
  <c r="F193" i="9"/>
  <c r="E192" i="9"/>
  <c r="G192" i="9"/>
  <c r="H192" i="9"/>
  <c r="F192" i="9"/>
  <c r="E191" i="9"/>
  <c r="G191" i="9"/>
  <c r="H191" i="9"/>
  <c r="F191" i="9"/>
  <c r="E190" i="9"/>
  <c r="G190" i="9"/>
  <c r="H190" i="9"/>
  <c r="F190" i="9"/>
  <c r="E189" i="9"/>
  <c r="G189" i="9"/>
  <c r="H189" i="9"/>
  <c r="F189" i="9"/>
  <c r="E188" i="9"/>
  <c r="G188" i="9"/>
  <c r="H188" i="9"/>
  <c r="F188" i="9"/>
  <c r="E187" i="9"/>
  <c r="G187" i="9"/>
  <c r="H187" i="9"/>
  <c r="F187" i="9"/>
  <c r="E186" i="9"/>
  <c r="G186" i="9"/>
  <c r="H186" i="9"/>
  <c r="F186" i="9"/>
  <c r="E185" i="9"/>
  <c r="G185" i="9"/>
  <c r="H185" i="9"/>
  <c r="F185" i="9"/>
  <c r="E184" i="9"/>
  <c r="G184" i="9"/>
  <c r="H184" i="9"/>
  <c r="F184" i="9"/>
  <c r="E183" i="9"/>
  <c r="G183" i="9"/>
  <c r="H183" i="9"/>
  <c r="F183" i="9"/>
  <c r="E182" i="9"/>
  <c r="G182" i="9"/>
  <c r="H182" i="9"/>
  <c r="F182" i="9"/>
  <c r="E181" i="9"/>
  <c r="G181" i="9"/>
  <c r="H181" i="9"/>
  <c r="F181" i="9"/>
  <c r="E180" i="9"/>
  <c r="G180" i="9"/>
  <c r="H180" i="9"/>
  <c r="F180" i="9"/>
  <c r="E179" i="9"/>
  <c r="G179" i="9"/>
  <c r="H179" i="9"/>
  <c r="F179" i="9"/>
  <c r="E178" i="9"/>
  <c r="G178" i="9"/>
  <c r="H178" i="9"/>
  <c r="F178" i="9"/>
  <c r="E177" i="9"/>
  <c r="G177" i="9"/>
  <c r="H177" i="9"/>
  <c r="F177" i="9"/>
  <c r="E176" i="9"/>
  <c r="G176" i="9"/>
  <c r="H176" i="9"/>
  <c r="F176" i="9"/>
  <c r="E175" i="9"/>
  <c r="G175" i="9"/>
  <c r="H175" i="9"/>
  <c r="F175" i="9"/>
  <c r="E174" i="9"/>
  <c r="G174" i="9"/>
  <c r="H174" i="9"/>
  <c r="F174" i="9"/>
  <c r="E173" i="9"/>
  <c r="G173" i="9"/>
  <c r="H173" i="9"/>
  <c r="F173" i="9"/>
  <c r="E172" i="9"/>
  <c r="G172" i="9"/>
  <c r="H172" i="9"/>
  <c r="F172" i="9"/>
  <c r="E171" i="9"/>
  <c r="G171" i="9"/>
  <c r="H171" i="9"/>
  <c r="F171" i="9"/>
  <c r="E170" i="9"/>
  <c r="G170" i="9"/>
  <c r="H170" i="9"/>
  <c r="F170" i="9"/>
  <c r="E169" i="9"/>
  <c r="G169" i="9"/>
  <c r="H169" i="9"/>
  <c r="F169" i="9"/>
  <c r="E168" i="9"/>
  <c r="G168" i="9"/>
  <c r="H168" i="9"/>
  <c r="F168" i="9"/>
  <c r="E167" i="9"/>
  <c r="G167" i="9"/>
  <c r="H167" i="9"/>
  <c r="F167" i="9"/>
  <c r="E166" i="9"/>
  <c r="G166" i="9"/>
  <c r="H166" i="9"/>
  <c r="F166" i="9"/>
  <c r="E165" i="9"/>
  <c r="G165" i="9"/>
  <c r="H165" i="9"/>
  <c r="F165" i="9"/>
  <c r="E164" i="9"/>
  <c r="G164" i="9"/>
  <c r="H164" i="9"/>
  <c r="F164" i="9"/>
  <c r="E163" i="9"/>
  <c r="G163" i="9"/>
  <c r="H163" i="9"/>
  <c r="F163" i="9"/>
  <c r="E162" i="9"/>
  <c r="G162" i="9"/>
  <c r="H162" i="9"/>
  <c r="F162" i="9"/>
  <c r="E161" i="9"/>
  <c r="G161" i="9"/>
  <c r="H161" i="9"/>
  <c r="F161" i="9"/>
  <c r="E160" i="9"/>
  <c r="G160" i="9"/>
  <c r="H160" i="9"/>
  <c r="F160" i="9"/>
  <c r="E159" i="9"/>
  <c r="G159" i="9"/>
  <c r="H159" i="9"/>
  <c r="F159" i="9"/>
  <c r="E158" i="9"/>
  <c r="G158" i="9"/>
  <c r="H158" i="9"/>
  <c r="F158" i="9"/>
  <c r="E157" i="9"/>
  <c r="G157" i="9"/>
  <c r="H157" i="9"/>
  <c r="F157" i="9"/>
  <c r="E156" i="9"/>
  <c r="G156" i="9"/>
  <c r="H156" i="9"/>
  <c r="F156" i="9"/>
  <c r="E155" i="9"/>
  <c r="G155" i="9"/>
  <c r="H155" i="9"/>
  <c r="F155" i="9"/>
  <c r="E154" i="9"/>
  <c r="G154" i="9"/>
  <c r="H154" i="9"/>
  <c r="F154" i="9"/>
  <c r="E153" i="9"/>
  <c r="G153" i="9"/>
  <c r="H153" i="9"/>
  <c r="F153" i="9"/>
  <c r="E152" i="9"/>
  <c r="G152" i="9"/>
  <c r="H152" i="9"/>
  <c r="F152" i="9"/>
  <c r="E151" i="9"/>
  <c r="G151" i="9"/>
  <c r="H151" i="9"/>
  <c r="F151" i="9"/>
  <c r="E150" i="9"/>
  <c r="G150" i="9"/>
  <c r="H150" i="9"/>
  <c r="F150" i="9"/>
  <c r="E149" i="9"/>
  <c r="G149" i="9"/>
  <c r="H149" i="9"/>
  <c r="F149" i="9"/>
  <c r="E148" i="9"/>
  <c r="G148" i="9"/>
  <c r="H148" i="9"/>
  <c r="F148" i="9"/>
  <c r="E147" i="9"/>
  <c r="G147" i="9"/>
  <c r="H147" i="9"/>
  <c r="F147" i="9"/>
  <c r="E146" i="9"/>
  <c r="G146" i="9"/>
  <c r="H146" i="9"/>
  <c r="F146" i="9"/>
  <c r="E145" i="9"/>
  <c r="G145" i="9"/>
  <c r="H145" i="9"/>
  <c r="F145" i="9"/>
  <c r="E144" i="9"/>
  <c r="G144" i="9"/>
  <c r="H144" i="9"/>
  <c r="F144" i="9"/>
  <c r="E143" i="9"/>
  <c r="G143" i="9"/>
  <c r="H143" i="9"/>
  <c r="F143" i="9"/>
  <c r="E142" i="9"/>
  <c r="G142" i="9"/>
  <c r="H142" i="9"/>
  <c r="F142" i="9"/>
  <c r="E141" i="9"/>
  <c r="G141" i="9"/>
  <c r="H141" i="9"/>
  <c r="F141" i="9"/>
  <c r="E140" i="9"/>
  <c r="G140" i="9"/>
  <c r="H140" i="9"/>
  <c r="F140" i="9"/>
  <c r="E139" i="9"/>
  <c r="G139" i="9"/>
  <c r="H139" i="9"/>
  <c r="F139" i="9"/>
  <c r="E138" i="9"/>
  <c r="G138" i="9"/>
  <c r="H138" i="9"/>
  <c r="F138" i="9"/>
  <c r="E137" i="9"/>
  <c r="G137" i="9"/>
  <c r="H137" i="9"/>
  <c r="F137" i="9"/>
  <c r="E136" i="9"/>
  <c r="G136" i="9"/>
  <c r="H136" i="9"/>
  <c r="F136" i="9"/>
  <c r="E135" i="9"/>
  <c r="G135" i="9"/>
  <c r="H135" i="9"/>
  <c r="F135" i="9"/>
  <c r="E134" i="9"/>
  <c r="G134" i="9"/>
  <c r="H134" i="9"/>
  <c r="F134" i="9"/>
  <c r="E133" i="9"/>
  <c r="G133" i="9"/>
  <c r="H133" i="9"/>
  <c r="F133" i="9"/>
  <c r="E132" i="9"/>
  <c r="G132" i="9"/>
  <c r="H132" i="9"/>
  <c r="F132" i="9"/>
  <c r="E131" i="9"/>
  <c r="G131" i="9"/>
  <c r="H131" i="9"/>
  <c r="F131" i="9"/>
  <c r="E130" i="9"/>
  <c r="G130" i="9"/>
  <c r="H130" i="9"/>
  <c r="F130" i="9"/>
  <c r="E129" i="9"/>
  <c r="G129" i="9"/>
  <c r="H129" i="9"/>
  <c r="F129" i="9"/>
  <c r="E128" i="9"/>
  <c r="G128" i="9"/>
  <c r="H128" i="9"/>
  <c r="F128" i="9"/>
  <c r="E127" i="9"/>
  <c r="G127" i="9"/>
  <c r="H127" i="9"/>
  <c r="F127" i="9"/>
  <c r="E126" i="9"/>
  <c r="G126" i="9"/>
  <c r="H126" i="9"/>
  <c r="F126" i="9"/>
  <c r="E125" i="9"/>
  <c r="G125" i="9"/>
  <c r="H125" i="9"/>
  <c r="F125" i="9"/>
  <c r="E124" i="9"/>
  <c r="G124" i="9"/>
  <c r="H124" i="9"/>
  <c r="F124" i="9"/>
  <c r="E123" i="9"/>
  <c r="G123" i="9"/>
  <c r="H123" i="9"/>
  <c r="F123" i="9"/>
  <c r="E122" i="9"/>
  <c r="G122" i="9"/>
  <c r="H122" i="9"/>
  <c r="F122" i="9"/>
  <c r="E121" i="9"/>
  <c r="G121" i="9"/>
  <c r="H121" i="9"/>
  <c r="F121" i="9"/>
  <c r="E120" i="9"/>
  <c r="G120" i="9"/>
  <c r="H120" i="9"/>
  <c r="F120" i="9"/>
  <c r="E119" i="9"/>
  <c r="G119" i="9"/>
  <c r="H119" i="9"/>
  <c r="F119" i="9"/>
  <c r="E118" i="9"/>
  <c r="G118" i="9"/>
  <c r="H118" i="9"/>
  <c r="F118" i="9"/>
  <c r="E117" i="9"/>
  <c r="G117" i="9"/>
  <c r="H117" i="9"/>
  <c r="F117" i="9"/>
  <c r="E116" i="9"/>
  <c r="G116" i="9"/>
  <c r="H116" i="9"/>
  <c r="F116" i="9"/>
  <c r="E115" i="9"/>
  <c r="G115" i="9"/>
  <c r="H115" i="9"/>
  <c r="F115" i="9"/>
  <c r="E114" i="9"/>
  <c r="G114" i="9"/>
  <c r="H114" i="9"/>
  <c r="F114" i="9"/>
  <c r="E113" i="9"/>
  <c r="G113" i="9"/>
  <c r="H113" i="9"/>
  <c r="F113" i="9"/>
  <c r="E112" i="9"/>
  <c r="G112" i="9"/>
  <c r="H112" i="9"/>
  <c r="F112" i="9"/>
  <c r="E111" i="9"/>
  <c r="G111" i="9"/>
  <c r="H111" i="9"/>
  <c r="F111" i="9"/>
  <c r="E110" i="9"/>
  <c r="G110" i="9"/>
  <c r="H110" i="9"/>
  <c r="F110" i="9"/>
  <c r="E109" i="9"/>
  <c r="G109" i="9"/>
  <c r="H109" i="9"/>
  <c r="F109" i="9"/>
  <c r="E108" i="9"/>
  <c r="G108" i="9"/>
  <c r="H108" i="9"/>
  <c r="F108" i="9"/>
  <c r="E107" i="9"/>
  <c r="G107" i="9"/>
  <c r="H107" i="9"/>
  <c r="F107" i="9"/>
  <c r="E106" i="9"/>
  <c r="G106" i="9"/>
  <c r="H106" i="9"/>
  <c r="F106" i="9"/>
  <c r="E105" i="9"/>
  <c r="G105" i="9"/>
  <c r="H105" i="9"/>
  <c r="F105" i="9"/>
  <c r="E104" i="9"/>
  <c r="G104" i="9"/>
  <c r="H104" i="9"/>
  <c r="F104" i="9"/>
  <c r="E103" i="9"/>
  <c r="G103" i="9"/>
  <c r="H103" i="9"/>
  <c r="F103" i="9"/>
  <c r="E102" i="9"/>
  <c r="G102" i="9"/>
  <c r="H102" i="9"/>
  <c r="F102" i="9"/>
  <c r="E101" i="9"/>
  <c r="G101" i="9"/>
  <c r="H101" i="9"/>
  <c r="F101" i="9"/>
  <c r="E100" i="9"/>
  <c r="G100" i="9"/>
  <c r="H100" i="9"/>
  <c r="F100" i="9"/>
  <c r="E99" i="9"/>
  <c r="G99" i="9"/>
  <c r="H99" i="9"/>
  <c r="F99" i="9"/>
  <c r="E98" i="9"/>
  <c r="G98" i="9"/>
  <c r="H98" i="9"/>
  <c r="F98" i="9"/>
  <c r="E97" i="9"/>
  <c r="G97" i="9"/>
  <c r="H97" i="9"/>
  <c r="F97" i="9"/>
  <c r="E96" i="9"/>
  <c r="G96" i="9"/>
  <c r="H96" i="9"/>
  <c r="F96" i="9"/>
  <c r="E95" i="9"/>
  <c r="G95" i="9"/>
  <c r="H95" i="9"/>
  <c r="F95" i="9"/>
  <c r="E94" i="9"/>
  <c r="G94" i="9"/>
  <c r="H94" i="9"/>
  <c r="F94" i="9"/>
  <c r="E93" i="9"/>
  <c r="G93" i="9"/>
  <c r="H93" i="9"/>
  <c r="F93" i="9"/>
  <c r="E92" i="9"/>
  <c r="G92" i="9"/>
  <c r="H92" i="9"/>
  <c r="F92" i="9"/>
  <c r="E91" i="9"/>
  <c r="G91" i="9"/>
  <c r="H91" i="9"/>
  <c r="F91" i="9"/>
  <c r="E90" i="9"/>
  <c r="G90" i="9"/>
  <c r="H90" i="9"/>
  <c r="F90" i="9"/>
  <c r="E89" i="9"/>
  <c r="G89" i="9"/>
  <c r="H89" i="9"/>
  <c r="F89" i="9"/>
  <c r="E88" i="9"/>
  <c r="G88" i="9"/>
  <c r="H88" i="9"/>
  <c r="F88" i="9"/>
  <c r="E87" i="9"/>
  <c r="G87" i="9"/>
  <c r="H87" i="9"/>
  <c r="F87" i="9"/>
  <c r="E86" i="9"/>
  <c r="G86" i="9"/>
  <c r="H86" i="9"/>
  <c r="F86" i="9"/>
  <c r="E85" i="9"/>
  <c r="G85" i="9"/>
  <c r="H85" i="9"/>
  <c r="F85" i="9"/>
  <c r="E84" i="9"/>
  <c r="G84" i="9"/>
  <c r="H84" i="9"/>
  <c r="F84" i="9"/>
  <c r="E83" i="9"/>
  <c r="G83" i="9"/>
  <c r="H83" i="9"/>
  <c r="F83" i="9"/>
  <c r="E82" i="9"/>
  <c r="G82" i="9"/>
  <c r="H82" i="9"/>
  <c r="F82" i="9"/>
  <c r="E81" i="9"/>
  <c r="G81" i="9"/>
  <c r="H81" i="9"/>
  <c r="F81" i="9"/>
  <c r="E80" i="9"/>
  <c r="G80" i="9"/>
  <c r="H80" i="9"/>
  <c r="F80" i="9"/>
  <c r="E79" i="9"/>
  <c r="G79" i="9"/>
  <c r="H79" i="9"/>
  <c r="F79" i="9"/>
  <c r="E78" i="9"/>
  <c r="G78" i="9"/>
  <c r="H78" i="9"/>
  <c r="F78" i="9"/>
  <c r="E77" i="9"/>
  <c r="G77" i="9"/>
  <c r="H77" i="9"/>
  <c r="F77" i="9"/>
  <c r="E76" i="9"/>
  <c r="G76" i="9"/>
  <c r="H76" i="9"/>
  <c r="F76" i="9"/>
  <c r="E75" i="9"/>
  <c r="G75" i="9"/>
  <c r="H75" i="9"/>
  <c r="F75" i="9"/>
  <c r="E74" i="9"/>
  <c r="G74" i="9"/>
  <c r="H74" i="9"/>
  <c r="F74" i="9"/>
  <c r="E73" i="9"/>
  <c r="G73" i="9"/>
  <c r="H73" i="9"/>
  <c r="F73" i="9"/>
  <c r="E72" i="9"/>
  <c r="G72" i="9"/>
  <c r="H72" i="9"/>
  <c r="F72" i="9"/>
  <c r="E71" i="9"/>
  <c r="G71" i="9"/>
  <c r="H71" i="9"/>
  <c r="F71" i="9"/>
  <c r="E70" i="9"/>
  <c r="G70" i="9"/>
  <c r="H70" i="9"/>
  <c r="F70" i="9"/>
  <c r="E69" i="9"/>
  <c r="G69" i="9"/>
  <c r="H69" i="9"/>
  <c r="F69" i="9"/>
  <c r="E68" i="9"/>
  <c r="G68" i="9"/>
  <c r="H68" i="9"/>
  <c r="F68" i="9"/>
  <c r="E67" i="9"/>
  <c r="G67" i="9"/>
  <c r="H67" i="9"/>
  <c r="F67" i="9"/>
  <c r="E66" i="9"/>
  <c r="G66" i="9"/>
  <c r="H66" i="9"/>
  <c r="F66" i="9"/>
  <c r="E65" i="9"/>
  <c r="G65" i="9"/>
  <c r="H65" i="9"/>
  <c r="F65" i="9"/>
  <c r="E64" i="9"/>
  <c r="G64" i="9"/>
  <c r="H64" i="9"/>
  <c r="F64" i="9"/>
  <c r="E63" i="9"/>
  <c r="G63" i="9"/>
  <c r="H63" i="9"/>
  <c r="F63" i="9"/>
  <c r="E62" i="9"/>
  <c r="G62" i="9"/>
  <c r="H62" i="9"/>
  <c r="F62" i="9"/>
  <c r="E61" i="9"/>
  <c r="G61" i="9"/>
  <c r="H61" i="9"/>
  <c r="F61" i="9"/>
  <c r="E60" i="9"/>
  <c r="G60" i="9"/>
  <c r="H60" i="9"/>
  <c r="F60" i="9"/>
  <c r="E59" i="9"/>
  <c r="G59" i="9"/>
  <c r="H59" i="9"/>
  <c r="F59" i="9"/>
  <c r="E58" i="9"/>
  <c r="G58" i="9"/>
  <c r="H58" i="9"/>
  <c r="F58" i="9"/>
  <c r="E57" i="9"/>
  <c r="G57" i="9"/>
  <c r="H57" i="9"/>
  <c r="F57" i="9"/>
  <c r="E56" i="9"/>
  <c r="G56" i="9"/>
  <c r="H56" i="9"/>
  <c r="F56" i="9"/>
  <c r="E55" i="9"/>
  <c r="G55" i="9"/>
  <c r="H55" i="9"/>
  <c r="F55" i="9"/>
  <c r="E54" i="9"/>
  <c r="G54" i="9"/>
  <c r="H54" i="9"/>
  <c r="F54" i="9"/>
  <c r="E53" i="9"/>
  <c r="G53" i="9"/>
  <c r="H53" i="9"/>
  <c r="F53" i="9"/>
  <c r="E52" i="9"/>
  <c r="G52" i="9"/>
  <c r="H52" i="9"/>
  <c r="F52" i="9"/>
  <c r="E51" i="9"/>
  <c r="G51" i="9"/>
  <c r="H51" i="9"/>
  <c r="F51" i="9"/>
  <c r="E50" i="9"/>
  <c r="G50" i="9"/>
  <c r="H50" i="9"/>
  <c r="F50" i="9"/>
  <c r="E49" i="9"/>
  <c r="G49" i="9"/>
  <c r="H49" i="9"/>
  <c r="F49" i="9"/>
  <c r="E48" i="9"/>
  <c r="G48" i="9"/>
  <c r="H48" i="9"/>
  <c r="F48" i="9"/>
  <c r="E47" i="9"/>
  <c r="G47" i="9"/>
  <c r="H47" i="9"/>
  <c r="F47" i="9"/>
  <c r="E46" i="9"/>
  <c r="G46" i="9"/>
  <c r="H46" i="9"/>
  <c r="F46" i="9"/>
  <c r="E45" i="9"/>
  <c r="G45" i="9"/>
  <c r="H45" i="9"/>
  <c r="F45" i="9"/>
  <c r="E44" i="9"/>
  <c r="G44" i="9"/>
  <c r="H44" i="9"/>
  <c r="F44" i="9"/>
  <c r="E43" i="9"/>
  <c r="G43" i="9"/>
  <c r="H43" i="9"/>
  <c r="F43" i="9"/>
  <c r="E42" i="9"/>
  <c r="G42" i="9"/>
  <c r="H42" i="9"/>
  <c r="F42" i="9"/>
  <c r="E41" i="9"/>
  <c r="G41" i="9"/>
  <c r="H41" i="9"/>
  <c r="F41" i="9"/>
  <c r="E40" i="9"/>
  <c r="G40" i="9"/>
  <c r="H40" i="9"/>
  <c r="F40" i="9"/>
  <c r="E39" i="9"/>
  <c r="G39" i="9"/>
  <c r="H39" i="9"/>
  <c r="F39" i="9"/>
  <c r="E38" i="9"/>
  <c r="G38" i="9"/>
  <c r="H38" i="9"/>
  <c r="F38" i="9"/>
  <c r="E37" i="9"/>
  <c r="G37" i="9"/>
  <c r="H37" i="9"/>
  <c r="F37" i="9"/>
  <c r="E36" i="9"/>
  <c r="G36" i="9"/>
  <c r="H36" i="9"/>
  <c r="F36" i="9"/>
  <c r="E35" i="9"/>
  <c r="G35" i="9"/>
  <c r="H35" i="9"/>
  <c r="F35" i="9"/>
  <c r="E34" i="9"/>
  <c r="G34" i="9"/>
  <c r="H34" i="9"/>
  <c r="F34" i="9"/>
  <c r="E33" i="9"/>
  <c r="G33" i="9"/>
  <c r="H33" i="9"/>
  <c r="F33" i="9"/>
  <c r="E32" i="9"/>
  <c r="G32" i="9"/>
  <c r="H32" i="9"/>
  <c r="F32" i="9"/>
  <c r="E31" i="9"/>
  <c r="G31" i="9"/>
  <c r="H31" i="9"/>
  <c r="F31" i="9"/>
  <c r="E30" i="9"/>
  <c r="G30" i="9"/>
  <c r="H30" i="9"/>
  <c r="F30" i="9"/>
  <c r="E29" i="9"/>
  <c r="G29" i="9"/>
  <c r="H29" i="9"/>
  <c r="F29" i="9"/>
  <c r="E28" i="9"/>
  <c r="G28" i="9"/>
  <c r="H28" i="9"/>
  <c r="F28" i="9"/>
  <c r="E27" i="9"/>
  <c r="G27" i="9"/>
  <c r="H27" i="9"/>
  <c r="F27" i="9"/>
  <c r="E26" i="9"/>
  <c r="G26" i="9"/>
  <c r="H26" i="9"/>
  <c r="F26" i="9"/>
  <c r="E25" i="9"/>
  <c r="G25" i="9"/>
  <c r="H25" i="9"/>
  <c r="F25" i="9"/>
  <c r="E24" i="9"/>
  <c r="G24" i="9"/>
  <c r="H24" i="9"/>
  <c r="F24" i="9"/>
  <c r="E23" i="9"/>
  <c r="G23" i="9"/>
  <c r="H23" i="9"/>
  <c r="F23" i="9"/>
  <c r="E22" i="9"/>
  <c r="G22" i="9"/>
  <c r="H22" i="9"/>
  <c r="F22" i="9"/>
  <c r="E21" i="9"/>
  <c r="G21" i="9"/>
  <c r="H21" i="9"/>
  <c r="F21" i="9"/>
  <c r="E20" i="9"/>
  <c r="G20" i="9"/>
  <c r="H20" i="9"/>
  <c r="F20" i="9"/>
  <c r="E19" i="9"/>
  <c r="G19" i="9"/>
  <c r="H19" i="9"/>
  <c r="F19" i="9"/>
  <c r="E18" i="9"/>
  <c r="G18" i="9"/>
  <c r="H18" i="9"/>
  <c r="F18" i="9"/>
  <c r="E17" i="9"/>
  <c r="G17" i="9"/>
  <c r="H17" i="9"/>
  <c r="F17" i="9"/>
  <c r="E16" i="9"/>
  <c r="G16" i="9"/>
  <c r="H16" i="9"/>
  <c r="F16" i="9"/>
  <c r="E15" i="9"/>
  <c r="G15" i="9"/>
  <c r="H15" i="9"/>
  <c r="F15" i="9"/>
  <c r="E14" i="9"/>
  <c r="G14" i="9"/>
  <c r="H14" i="9"/>
  <c r="F14" i="9"/>
  <c r="E13" i="9"/>
  <c r="G13" i="9"/>
  <c r="H13" i="9"/>
  <c r="F13" i="9"/>
  <c r="E12" i="9"/>
  <c r="G12" i="9"/>
  <c r="H12" i="9"/>
  <c r="F12" i="9"/>
  <c r="E11" i="9"/>
  <c r="G11" i="9"/>
  <c r="H11" i="9"/>
  <c r="F11" i="9"/>
  <c r="E10" i="9"/>
  <c r="G10" i="9"/>
  <c r="H10" i="9"/>
  <c r="F10" i="9"/>
  <c r="E9" i="9"/>
  <c r="G9" i="9"/>
  <c r="H9" i="9"/>
  <c r="F9" i="9"/>
  <c r="E8" i="9"/>
  <c r="G8" i="9"/>
  <c r="H8" i="9"/>
  <c r="F8" i="9"/>
  <c r="E7" i="9"/>
  <c r="G7" i="9"/>
  <c r="H7" i="9"/>
  <c r="F7" i="9"/>
  <c r="E6" i="9"/>
  <c r="G6" i="9"/>
  <c r="H6" i="9"/>
  <c r="F6" i="9"/>
  <c r="E5" i="9"/>
  <c r="G5" i="9"/>
  <c r="H5" i="9"/>
  <c r="F5" i="9"/>
  <c r="E4" i="9"/>
  <c r="G4" i="9"/>
  <c r="H4" i="9"/>
  <c r="F4" i="9"/>
  <c r="E3" i="9"/>
  <c r="G3" i="9"/>
  <c r="H3" i="9"/>
  <c r="F3" i="9"/>
  <c r="E2" i="9"/>
  <c r="G2" i="9"/>
  <c r="H2" i="9"/>
  <c r="F2" i="9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120" i="1"/>
  <c r="BA120" i="1"/>
  <c r="BB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CT120" i="1"/>
  <c r="AZ119" i="1"/>
  <c r="BA119" i="1"/>
  <c r="BB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BC119" i="1"/>
  <c r="CT119" i="1"/>
  <c r="B14" i="3"/>
  <c r="C14" i="3"/>
  <c r="E14" i="3"/>
  <c r="G19" i="2"/>
  <c r="K19" i="2"/>
  <c r="R19" i="2"/>
  <c r="T19" i="2"/>
  <c r="U19" i="2"/>
  <c r="V19" i="2"/>
  <c r="W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17" i="1"/>
  <c r="BA117" i="1"/>
  <c r="BB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BC117" i="1"/>
  <c r="CT117" i="1"/>
  <c r="BA118" i="1"/>
  <c r="BB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BC118" i="1"/>
  <c r="CT118" i="1"/>
  <c r="E33" i="2"/>
  <c r="F33" i="2"/>
  <c r="I33" i="2"/>
  <c r="J33" i="2"/>
  <c r="R33" i="2"/>
  <c r="R14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W30" i="2"/>
  <c r="E25" i="2"/>
  <c r="F25" i="2"/>
  <c r="H47" i="2"/>
  <c r="S47" i="2"/>
  <c r="R16" i="2"/>
  <c r="AH288" i="4"/>
  <c r="AH26" i="4"/>
  <c r="AH245" i="4"/>
  <c r="AH131" i="4"/>
  <c r="AH133" i="4"/>
  <c r="AH130" i="4"/>
  <c r="AH7" i="4"/>
  <c r="AH23" i="4"/>
  <c r="AH132" i="4"/>
  <c r="AH24" i="4"/>
  <c r="AH179" i="4"/>
  <c r="AH180" i="4"/>
  <c r="AH286" i="4"/>
  <c r="AH290" i="4"/>
  <c r="AH187" i="4"/>
  <c r="AH250" i="4"/>
  <c r="AH77" i="4"/>
  <c r="AH192" i="4"/>
  <c r="AH121" i="4"/>
  <c r="AH264" i="4"/>
  <c r="AH269" i="4"/>
  <c r="AH270" i="4"/>
  <c r="AH233" i="4"/>
  <c r="AH247" i="4"/>
  <c r="AH241" i="4"/>
  <c r="AH244" i="4"/>
  <c r="AH263" i="4"/>
  <c r="AH151" i="4"/>
  <c r="AH267" i="4"/>
  <c r="AH265" i="4"/>
  <c r="AH266" i="4"/>
  <c r="AH238" i="4"/>
  <c r="AH240" i="4"/>
  <c r="AH243" i="4"/>
  <c r="AH268" i="4"/>
  <c r="AH272" i="4"/>
  <c r="AH271" i="4"/>
  <c r="AH210" i="4"/>
  <c r="AH220" i="4"/>
  <c r="AH221" i="4"/>
  <c r="AH199" i="4"/>
  <c r="AH213" i="4"/>
  <c r="AH25" i="4"/>
  <c r="AH287" i="4"/>
  <c r="AH239" i="4"/>
  <c r="AH242" i="4"/>
  <c r="AH273" i="4"/>
  <c r="AH186" i="4"/>
  <c r="AH190" i="4"/>
  <c r="AH113" i="4"/>
  <c r="AH9" i="4"/>
  <c r="AH10" i="4"/>
  <c r="AH83" i="4"/>
  <c r="AH278" i="4"/>
  <c r="AH284" i="4"/>
  <c r="AH82" i="4"/>
  <c r="AH16" i="4"/>
  <c r="AH84" i="4"/>
  <c r="AH68" i="4"/>
  <c r="AH87" i="4"/>
  <c r="AH100" i="4"/>
  <c r="AH196" i="4"/>
  <c r="AH291" i="4"/>
  <c r="AH8" i="4"/>
  <c r="AH218" i="4"/>
  <c r="AH281" i="4"/>
  <c r="AH292" i="4"/>
  <c r="AH251" i="4"/>
  <c r="AH252" i="4"/>
  <c r="AH279" i="4"/>
  <c r="AH280" i="4"/>
  <c r="AH228" i="4"/>
  <c r="AH297" i="4"/>
  <c r="AH294" i="4"/>
  <c r="AH296" i="4"/>
  <c r="AH197" i="4"/>
  <c r="AH156" i="4"/>
  <c r="AH246" i="4"/>
  <c r="AH194" i="4"/>
  <c r="AH248" i="4"/>
  <c r="AH141" i="4"/>
  <c r="AH116" i="4"/>
  <c r="AH295" i="4"/>
  <c r="AH235" i="4"/>
  <c r="AH234" i="4"/>
  <c r="AH191" i="4"/>
  <c r="AH155" i="4"/>
  <c r="AH249" i="4"/>
  <c r="AH258" i="4"/>
  <c r="AH285" i="4"/>
  <c r="AH256" i="4"/>
  <c r="AH255" i="4"/>
  <c r="AH73" i="4"/>
  <c r="AH230" i="4"/>
  <c r="AH212" i="4"/>
  <c r="AH129" i="4"/>
  <c r="AH253" i="4"/>
  <c r="AH178" i="4"/>
  <c r="AH237" i="4"/>
  <c r="AH222" i="4"/>
  <c r="AH277" i="4"/>
  <c r="AH189" i="4"/>
  <c r="AH231" i="4"/>
  <c r="AH254" i="4"/>
  <c r="AH204" i="4"/>
  <c r="AH149" i="4"/>
  <c r="AH219" i="4"/>
  <c r="AH145" i="4"/>
  <c r="AH122" i="4"/>
  <c r="AH183" i="4"/>
  <c r="AH229" i="4"/>
  <c r="AH257" i="4"/>
  <c r="AH259" i="4"/>
  <c r="AH261" i="4"/>
  <c r="AH260" i="4"/>
  <c r="AH114" i="4"/>
  <c r="AH236" i="4"/>
  <c r="AH176" i="4"/>
  <c r="AH177" i="4"/>
  <c r="AH28" i="4"/>
  <c r="AH135" i="4"/>
  <c r="AH214" i="4"/>
  <c r="AH137" i="4"/>
  <c r="AH139" i="4"/>
  <c r="AH27" i="4"/>
  <c r="AH138" i="4"/>
  <c r="AH143" i="4"/>
  <c r="AH140" i="4"/>
  <c r="AH134" i="4"/>
  <c r="AH111" i="4"/>
  <c r="AH127" i="4"/>
  <c r="AH289" i="4"/>
  <c r="AH223" i="4"/>
  <c r="AH117" i="4"/>
  <c r="AH142" i="4"/>
  <c r="AH50" i="4"/>
  <c r="AH49" i="4"/>
  <c r="AH123" i="4"/>
  <c r="AH92" i="4"/>
  <c r="AH93" i="4"/>
  <c r="AH91" i="4"/>
  <c r="AH96" i="4"/>
  <c r="AH95" i="4"/>
  <c r="AH173" i="4"/>
  <c r="AH168" i="4"/>
  <c r="AH276" i="4"/>
  <c r="AH152" i="4"/>
  <c r="AH158" i="4"/>
  <c r="AH166" i="4"/>
  <c r="AH275" i="4"/>
  <c r="AH211" i="4"/>
  <c r="AH165" i="4"/>
  <c r="AH124" i="4"/>
  <c r="AH144" i="4"/>
  <c r="AH167" i="4"/>
  <c r="AH174" i="4"/>
  <c r="AH293" i="4"/>
  <c r="AH120" i="4"/>
  <c r="AH80" i="4"/>
  <c r="AH206" i="4"/>
  <c r="AH169" i="4"/>
  <c r="AH171" i="4"/>
  <c r="AH172" i="4"/>
  <c r="AH298" i="4"/>
  <c r="AH200" i="4"/>
  <c r="AH201" i="4"/>
  <c r="AH52" i="4"/>
  <c r="AH54" i="4"/>
  <c r="AH14" i="4"/>
  <c r="AH163" i="4"/>
  <c r="AH47" i="4"/>
  <c r="AH85" i="4"/>
  <c r="AH86" i="4"/>
  <c r="AH88" i="4"/>
  <c r="AH90" i="4"/>
  <c r="AH170" i="4"/>
  <c r="AH74" i="4"/>
  <c r="AH45" i="4"/>
  <c r="AH182" i="4"/>
  <c r="AH162" i="4"/>
  <c r="AH59" i="4"/>
  <c r="AH48" i="4"/>
  <c r="AH193" i="4"/>
  <c r="AH195" i="4"/>
  <c r="AH5" i="4"/>
  <c r="AH112" i="4"/>
  <c r="AH126" i="4"/>
  <c r="AH202" i="4"/>
  <c r="AH207" i="4"/>
  <c r="AH6" i="4"/>
  <c r="AH4" i="4"/>
  <c r="AH164" i="4"/>
  <c r="AH42" i="4"/>
  <c r="AH208" i="4"/>
  <c r="AH115" i="4"/>
  <c r="AH161" i="4"/>
  <c r="AH105" i="4"/>
  <c r="AH65" i="4"/>
  <c r="AH125" i="4"/>
  <c r="AH22" i="4"/>
  <c r="AH53" i="4"/>
  <c r="AH283" i="4"/>
  <c r="AH215" i="4"/>
  <c r="AH209" i="4"/>
  <c r="AH118" i="4"/>
  <c r="AH128" i="4"/>
  <c r="AH55" i="4"/>
  <c r="AH57" i="4"/>
  <c r="AH56" i="4"/>
  <c r="AH51" i="4"/>
  <c r="AH89" i="4"/>
  <c r="AH94" i="4"/>
  <c r="AH72" i="4"/>
  <c r="AH69" i="4"/>
  <c r="AH20" i="4"/>
  <c r="AH71" i="4"/>
  <c r="AH157" i="4"/>
  <c r="AH21" i="4"/>
  <c r="AH79" i="4"/>
  <c r="AH224" i="4"/>
  <c r="AH136" i="4"/>
  <c r="AH2" i="4"/>
  <c r="AH198" i="4"/>
  <c r="AH205" i="4"/>
  <c r="AH101" i="4"/>
  <c r="AH30" i="4"/>
  <c r="AH225" i="4"/>
  <c r="AH12" i="4"/>
  <c r="AH64" i="4"/>
  <c r="AH3" i="4"/>
  <c r="AH44" i="4"/>
  <c r="AH43" i="4"/>
  <c r="AH274" i="4"/>
  <c r="AH226" i="4"/>
  <c r="AH160" i="4"/>
  <c r="AH159" i="4"/>
  <c r="AH153" i="4"/>
  <c r="AH18" i="4"/>
  <c r="AH40" i="4"/>
  <c r="AH184" i="4"/>
  <c r="AH99" i="4"/>
  <c r="AH97" i="4"/>
  <c r="AH203" i="4"/>
  <c r="AH78" i="4"/>
  <c r="AH13" i="4"/>
  <c r="AH217" i="4"/>
  <c r="AH70" i="4"/>
  <c r="AH185" i="4"/>
  <c r="AH39" i="4"/>
  <c r="AH216" i="4"/>
  <c r="AH31" i="4"/>
  <c r="AH181" i="4"/>
  <c r="AH60" i="4"/>
  <c r="AH148" i="4"/>
  <c r="AH63" i="4"/>
  <c r="AH146" i="4"/>
  <c r="AH61" i="4"/>
  <c r="AH227" i="4"/>
  <c r="AH98" i="4"/>
  <c r="AH19" i="4"/>
  <c r="AH62" i="4"/>
  <c r="AH11" i="4"/>
  <c r="AH147" i="4"/>
  <c r="AH38" i="4"/>
  <c r="AH75" i="4"/>
  <c r="AH104" i="4"/>
  <c r="AH150" i="4"/>
  <c r="AH103" i="4"/>
  <c r="AH119" i="4"/>
  <c r="AH76" i="4"/>
  <c r="AH29" i="4"/>
  <c r="AH17" i="4"/>
  <c r="AH58" i="4"/>
  <c r="AH154" i="4"/>
  <c r="AH109" i="4"/>
  <c r="AH110" i="4"/>
  <c r="AH66" i="4"/>
  <c r="AH102" i="4"/>
  <c r="AH175" i="4"/>
  <c r="AH81" i="4"/>
  <c r="AH107" i="4"/>
  <c r="AH32" i="4"/>
  <c r="AH15" i="4"/>
  <c r="AH41" i="4"/>
  <c r="AH106" i="4"/>
  <c r="AH33" i="4"/>
  <c r="AH36" i="4"/>
  <c r="AH108" i="4"/>
  <c r="AH46" i="4"/>
  <c r="AH37" i="4"/>
  <c r="AH35" i="4"/>
  <c r="AH34" i="4"/>
  <c r="AH307" i="4"/>
  <c r="AH306" i="4"/>
  <c r="AH304" i="4"/>
  <c r="AH305" i="4"/>
  <c r="AH310" i="4"/>
  <c r="AH311" i="4"/>
  <c r="AH312" i="4"/>
  <c r="AH313" i="4"/>
  <c r="AH300" i="4"/>
  <c r="AH301" i="4"/>
  <c r="AH299" i="4"/>
  <c r="AH302" i="4"/>
  <c r="AH303" i="4"/>
  <c r="AH308" i="4"/>
  <c r="AH314" i="4"/>
  <c r="AH342" i="4"/>
  <c r="AH333" i="4"/>
  <c r="AH331" i="4"/>
  <c r="AH332" i="4"/>
  <c r="AH334" i="4"/>
  <c r="AH324" i="4"/>
  <c r="AH341" i="4"/>
  <c r="AH323" i="4"/>
  <c r="AH322" i="4"/>
  <c r="AH325" i="4"/>
  <c r="AH339" i="4"/>
  <c r="AH346" i="4"/>
  <c r="AH318" i="4"/>
  <c r="AH326" i="4"/>
  <c r="AH327" i="4"/>
  <c r="AH328" i="4"/>
  <c r="AH329" i="4"/>
  <c r="AH319" i="4"/>
  <c r="AH320" i="4"/>
  <c r="AH321" i="4"/>
  <c r="AH347" i="4"/>
  <c r="AH338" i="4"/>
  <c r="AH337" i="4"/>
  <c r="AH340" i="4"/>
  <c r="AH330" i="4"/>
  <c r="AH317" i="4"/>
  <c r="AH316" i="4"/>
  <c r="AH315" i="4"/>
  <c r="AH335" i="4"/>
  <c r="AH336" i="4"/>
  <c r="AH345" i="4"/>
  <c r="AH343" i="4"/>
  <c r="AH344" i="4"/>
  <c r="AH351" i="4"/>
  <c r="AH348" i="4"/>
  <c r="AH361" i="4"/>
  <c r="AH362" i="4"/>
  <c r="AH352" i="4"/>
  <c r="AH353" i="4"/>
  <c r="AH354" i="4"/>
  <c r="AH349" i="4"/>
  <c r="AH350" i="4"/>
  <c r="AH358" i="4"/>
  <c r="AH359" i="4"/>
  <c r="AH364" i="4"/>
  <c r="AH365" i="4"/>
  <c r="AH366" i="4"/>
  <c r="AH367" i="4"/>
  <c r="AH356" i="4"/>
  <c r="AH357" i="4"/>
  <c r="AH368" i="4"/>
  <c r="AH363" i="4"/>
  <c r="AH369" i="4"/>
  <c r="AH360" i="4"/>
  <c r="AH355" i="4"/>
  <c r="AH371" i="4"/>
  <c r="AH377" i="4"/>
  <c r="AH378" i="4"/>
  <c r="AH379" i="4"/>
  <c r="AH373" i="4"/>
  <c r="AH370" i="4"/>
  <c r="AH376" i="4"/>
  <c r="AH374" i="4"/>
  <c r="AH375" i="4"/>
  <c r="AH381" i="4"/>
  <c r="AH372" i="4"/>
  <c r="AH384" i="4"/>
  <c r="AH386" i="4"/>
  <c r="AH385" i="4"/>
  <c r="AH383" i="4"/>
  <c r="AH382" i="4"/>
  <c r="AH390" i="4"/>
  <c r="AH389" i="4"/>
  <c r="AH394" i="4"/>
  <c r="AH388" i="4"/>
  <c r="AH407" i="4"/>
  <c r="AH391" i="4"/>
  <c r="AH397" i="4"/>
  <c r="AH398" i="4"/>
  <c r="AH399" i="4"/>
  <c r="AH400" i="4"/>
  <c r="AH403" i="4"/>
  <c r="AH404" i="4"/>
  <c r="AH405" i="4"/>
  <c r="AH393" i="4"/>
  <c r="AH402" i="4"/>
  <c r="AH406" i="4"/>
  <c r="AH409" i="4"/>
  <c r="AH410" i="4"/>
  <c r="AH411" i="4"/>
  <c r="AH401" i="4"/>
  <c r="AH392" i="4"/>
  <c r="AH395" i="4"/>
  <c r="AH396" i="4"/>
  <c r="AH408" i="4"/>
  <c r="AH387" i="4"/>
  <c r="AH188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I31" i="2"/>
  <c r="J31" i="2"/>
  <c r="N31" i="2"/>
  <c r="R17" i="2"/>
  <c r="R38" i="2"/>
  <c r="T18" i="2"/>
  <c r="U18" i="2"/>
  <c r="T24" i="2"/>
  <c r="U24" i="2"/>
  <c r="V24" i="2"/>
  <c r="K29" i="2"/>
  <c r="T29" i="2"/>
  <c r="U29" i="2"/>
  <c r="V29" i="2"/>
  <c r="W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C48" i="1"/>
  <c r="BB48" i="1"/>
  <c r="BA48" i="1"/>
  <c r="AZ48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N64" i="4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5" i="1"/>
  <c r="BA69" i="1"/>
  <c r="BA68" i="1"/>
  <c r="BA104" i="1"/>
  <c r="BA102" i="1"/>
  <c r="BA105" i="1"/>
  <c r="BA106" i="1"/>
  <c r="BA107" i="1"/>
  <c r="BA108" i="1"/>
  <c r="BA189" i="1"/>
  <c r="BA200" i="1"/>
  <c r="BA201" i="1"/>
  <c r="BA258" i="1"/>
  <c r="BA3" i="1"/>
  <c r="BA4" i="1"/>
  <c r="BA7" i="1"/>
  <c r="BA9" i="1"/>
  <c r="BA8" i="1"/>
  <c r="BA10" i="1"/>
  <c r="BA24" i="1"/>
  <c r="BA34" i="1"/>
  <c r="BA32" i="1"/>
  <c r="BA37" i="1"/>
  <c r="BA41" i="1"/>
  <c r="BA42" i="1"/>
  <c r="BA43" i="1"/>
  <c r="BA44" i="1"/>
  <c r="BA33" i="1"/>
  <c r="BA39" i="1"/>
  <c r="BA29" i="1"/>
  <c r="BA30" i="1"/>
  <c r="BA31" i="1"/>
  <c r="BA36" i="1"/>
  <c r="BA38" i="1"/>
  <c r="BA40" i="1"/>
  <c r="BA35" i="1"/>
  <c r="BA28" i="1"/>
  <c r="BA27" i="1"/>
  <c r="BA64" i="1"/>
  <c r="BA65" i="1"/>
  <c r="BA66" i="1"/>
  <c r="BA67" i="1"/>
  <c r="BA70" i="1"/>
  <c r="BA71" i="1"/>
  <c r="BA72" i="1"/>
  <c r="BA73" i="1"/>
  <c r="BA74" i="1"/>
  <c r="BA75" i="1"/>
  <c r="BA76" i="1"/>
  <c r="BA77" i="1"/>
  <c r="BA78" i="1"/>
  <c r="BA79" i="1"/>
  <c r="BA82" i="1"/>
  <c r="BA83" i="1"/>
  <c r="BA85" i="1"/>
  <c r="BA86" i="1"/>
  <c r="BA81" i="1"/>
  <c r="BA88" i="1"/>
  <c r="BA84" i="1"/>
  <c r="BA80" i="1"/>
  <c r="BA89" i="1"/>
  <c r="BA87" i="1"/>
  <c r="BA96" i="1"/>
  <c r="BA110" i="1"/>
  <c r="BA103" i="1"/>
  <c r="BA97" i="1"/>
  <c r="BA109" i="1"/>
  <c r="BA98" i="1"/>
  <c r="BA99" i="1"/>
  <c r="BA100" i="1"/>
  <c r="BA101" i="1"/>
  <c r="BA113" i="1"/>
  <c r="BA115" i="1"/>
  <c r="BA116" i="1"/>
  <c r="BA114" i="1"/>
  <c r="BA128" i="1"/>
  <c r="BA129" i="1"/>
  <c r="BA130" i="1"/>
  <c r="BA131" i="1"/>
  <c r="BA136" i="1"/>
  <c r="BA138" i="1"/>
  <c r="BA139" i="1"/>
  <c r="BA140" i="1"/>
  <c r="BA267" i="1"/>
  <c r="BA271" i="1"/>
  <c r="BA270" i="1"/>
  <c r="BA269" i="1"/>
  <c r="BA268" i="1"/>
  <c r="BA143" i="1"/>
  <c r="BA144" i="1"/>
  <c r="BA146" i="1"/>
  <c r="BA145" i="1"/>
  <c r="BA149" i="1"/>
  <c r="BA150" i="1"/>
  <c r="BA156" i="1"/>
  <c r="BA155" i="1"/>
  <c r="BA154" i="1"/>
  <c r="BA159" i="1"/>
  <c r="BA160" i="1"/>
  <c r="BA272" i="1"/>
  <c r="BA274" i="1"/>
  <c r="BA273" i="1"/>
  <c r="BA275" i="1"/>
  <c r="BA286" i="1"/>
  <c r="BA287" i="1"/>
  <c r="BA288" i="1"/>
  <c r="BA289" i="1"/>
  <c r="BA290" i="1"/>
  <c r="BA291" i="1"/>
  <c r="BA164" i="1"/>
  <c r="BA165" i="1"/>
  <c r="BA166" i="1"/>
  <c r="BA167" i="1"/>
  <c r="BA168" i="1"/>
  <c r="BA169" i="1"/>
  <c r="BA173" i="1"/>
  <c r="BA174" i="1"/>
  <c r="BA177" i="1"/>
  <c r="BA176" i="1"/>
  <c r="BA175" i="1"/>
  <c r="BA179" i="1"/>
  <c r="BA180" i="1"/>
  <c r="BA181" i="1"/>
  <c r="BA182" i="1"/>
  <c r="BA183" i="1"/>
  <c r="BA184" i="1"/>
  <c r="BA185" i="1"/>
  <c r="BA187" i="1"/>
  <c r="BA188" i="1"/>
  <c r="BA192" i="1"/>
  <c r="BA194" i="1"/>
  <c r="BA193" i="1"/>
  <c r="BA195" i="1"/>
  <c r="BA196" i="1"/>
  <c r="BA203" i="1"/>
  <c r="BA204" i="1"/>
  <c r="BA205" i="1"/>
  <c r="BA197" i="1"/>
  <c r="BA198" i="1"/>
  <c r="BA218" i="1"/>
  <c r="BA219" i="1"/>
  <c r="BA223" i="1"/>
  <c r="BA224" i="1"/>
  <c r="BA225" i="1"/>
  <c r="BA226" i="1"/>
  <c r="BA227" i="1"/>
  <c r="BA228" i="1"/>
  <c r="BA229" i="1"/>
  <c r="BA232" i="1"/>
  <c r="BA234" i="1"/>
  <c r="BA233" i="1"/>
  <c r="BA235" i="1"/>
  <c r="BA236" i="1"/>
  <c r="BA237" i="1"/>
  <c r="BA238" i="1"/>
  <c r="BA239" i="1"/>
  <c r="BA240" i="1"/>
  <c r="BA255" i="1"/>
  <c r="BA256" i="1"/>
  <c r="BA294" i="1"/>
  <c r="BA296" i="1"/>
  <c r="BA295" i="1"/>
  <c r="BA298" i="1"/>
  <c r="BA299" i="1"/>
  <c r="BA300" i="1"/>
  <c r="BA301" i="1"/>
  <c r="BA297" i="1"/>
  <c r="BA257" i="1"/>
  <c r="BA26" i="1"/>
  <c r="AZ26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C128" i="1"/>
  <c r="BB128" i="1"/>
  <c r="AZ128" i="1"/>
  <c r="BB201" i="1"/>
  <c r="BB4" i="1"/>
  <c r="BB10" i="1"/>
  <c r="BB198" i="1"/>
  <c r="BB200" i="1"/>
  <c r="BB203" i="1"/>
  <c r="BB204" i="1"/>
  <c r="BB205" i="1"/>
  <c r="BB218" i="1"/>
  <c r="BB39" i="1"/>
  <c r="BB40" i="1"/>
  <c r="BB41" i="1"/>
  <c r="BB42" i="1"/>
  <c r="BB43" i="1"/>
  <c r="BB44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3" i="1"/>
  <c r="BB114" i="1"/>
  <c r="BB115" i="1"/>
  <c r="BB116" i="1"/>
  <c r="BB130" i="1"/>
  <c r="BB131" i="1"/>
  <c r="BB136" i="1"/>
  <c r="BB138" i="1"/>
  <c r="BB139" i="1"/>
  <c r="BB140" i="1"/>
  <c r="BB267" i="1"/>
  <c r="BB268" i="1"/>
  <c r="BB269" i="1"/>
  <c r="BB270" i="1"/>
  <c r="BB271" i="1"/>
  <c r="BB143" i="1"/>
  <c r="BB144" i="1"/>
  <c r="BB145" i="1"/>
  <c r="BB146" i="1"/>
  <c r="BB149" i="1"/>
  <c r="BB150" i="1"/>
  <c r="BB154" i="1"/>
  <c r="BB155" i="1"/>
  <c r="BB156" i="1"/>
  <c r="BB159" i="1"/>
  <c r="BB160" i="1"/>
  <c r="BB272" i="1"/>
  <c r="BB273" i="1"/>
  <c r="BB274" i="1"/>
  <c r="BB275" i="1"/>
  <c r="BB286" i="1"/>
  <c r="BB287" i="1"/>
  <c r="BB288" i="1"/>
  <c r="BB289" i="1"/>
  <c r="BB290" i="1"/>
  <c r="BB291" i="1"/>
  <c r="BB164" i="1"/>
  <c r="BB165" i="1"/>
  <c r="BB166" i="1"/>
  <c r="BB167" i="1"/>
  <c r="BB168" i="1"/>
  <c r="BB169" i="1"/>
  <c r="BB173" i="1"/>
  <c r="BB174" i="1"/>
  <c r="BB175" i="1"/>
  <c r="BB176" i="1"/>
  <c r="BB177" i="1"/>
  <c r="BB179" i="1"/>
  <c r="BB180" i="1"/>
  <c r="BB181" i="1"/>
  <c r="BB182" i="1"/>
  <c r="BB183" i="1"/>
  <c r="BB184" i="1"/>
  <c r="BB185" i="1"/>
  <c r="BB187" i="1"/>
  <c r="BB188" i="1"/>
  <c r="BB189" i="1"/>
  <c r="BB192" i="1"/>
  <c r="BB193" i="1"/>
  <c r="BB194" i="1"/>
  <c r="BB195" i="1"/>
  <c r="BB196" i="1"/>
  <c r="BB197" i="1"/>
  <c r="BB36" i="1"/>
  <c r="BB37" i="1"/>
  <c r="BB38" i="1"/>
  <c r="AZ36" i="1"/>
  <c r="AZ200" i="1"/>
  <c r="AZ201" i="1"/>
  <c r="AZ203" i="1"/>
  <c r="AZ204" i="1"/>
  <c r="AZ205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T2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BC156" i="1"/>
  <c r="BC155" i="1"/>
  <c r="BC35" i="1"/>
  <c r="BC89" i="1"/>
  <c r="BC205" i="1"/>
  <c r="BC275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151" i="4"/>
  <c r="AF128" i="4"/>
  <c r="AF157" i="4"/>
  <c r="AF88" i="4"/>
  <c r="AF287" i="4"/>
  <c r="AF159" i="4"/>
  <c r="AF160" i="4"/>
  <c r="AF97" i="4"/>
  <c r="AF3" i="4"/>
  <c r="AF277" i="4"/>
  <c r="AF265" i="4"/>
  <c r="AF125" i="4"/>
  <c r="AF174" i="4"/>
  <c r="AF169" i="4"/>
  <c r="AF171" i="4"/>
  <c r="AF172" i="4"/>
  <c r="AF298" i="4"/>
  <c r="AF74" i="4"/>
  <c r="AF45" i="4"/>
  <c r="AF170" i="4"/>
  <c r="AF207" i="4"/>
  <c r="AF208" i="4"/>
  <c r="AF136" i="4"/>
  <c r="AF75" i="4"/>
  <c r="AF175" i="4"/>
  <c r="AF173" i="4"/>
  <c r="AF182" i="4"/>
  <c r="AF200" i="4"/>
  <c r="AF201" i="4"/>
  <c r="AF72" i="4"/>
  <c r="AF126" i="4"/>
  <c r="AF217" i="4"/>
  <c r="AF216" i="4"/>
  <c r="AF269" i="4"/>
  <c r="AF270" i="4"/>
  <c r="AF116" i="4"/>
  <c r="AF183" i="4"/>
  <c r="AF85" i="4"/>
  <c r="AF86" i="4"/>
  <c r="AF118" i="4"/>
  <c r="AF117" i="4"/>
  <c r="AF249" i="4"/>
  <c r="AF258" i="4"/>
  <c r="AF235" i="4"/>
  <c r="AF178" i="4"/>
  <c r="AF91" i="4"/>
  <c r="AF96" i="4"/>
  <c r="AF90" i="4"/>
  <c r="AF185" i="4"/>
  <c r="AF184" i="4"/>
  <c r="AF127" i="4"/>
  <c r="AF95" i="4"/>
  <c r="AF155" i="4"/>
  <c r="AF109" i="4"/>
  <c r="AF156" i="4"/>
  <c r="AF49" i="4"/>
  <c r="AF50" i="4"/>
  <c r="AF115" i="4"/>
  <c r="AF47" i="4"/>
  <c r="AF92" i="4"/>
  <c r="AF93" i="4"/>
  <c r="AF26" i="4"/>
  <c r="AF130" i="4"/>
  <c r="AF132" i="4"/>
  <c r="AF133" i="4"/>
  <c r="AF204" i="4"/>
  <c r="AF5" i="4"/>
  <c r="AF6" i="4"/>
  <c r="AF4" i="4"/>
  <c r="AF129" i="4"/>
  <c r="AF253" i="4"/>
  <c r="AF233" i="4"/>
  <c r="AF247" i="4"/>
  <c r="AF120" i="4"/>
  <c r="AF2" i="4"/>
  <c r="AF273" i="4"/>
  <c r="AF295" i="4"/>
  <c r="AF271" i="4"/>
  <c r="AF241" i="4"/>
  <c r="AF244" i="4"/>
  <c r="AF263" i="4"/>
  <c r="AF239" i="4"/>
  <c r="AF14" i="4"/>
  <c r="AF59" i="4"/>
  <c r="AF290" i="4"/>
  <c r="AF291" i="4"/>
  <c r="AF27" i="4"/>
  <c r="AF65" i="4"/>
  <c r="AF274" i="4"/>
  <c r="AF153" i="4"/>
  <c r="AF203" i="4"/>
  <c r="AF98" i="4"/>
  <c r="AF238" i="4"/>
  <c r="AF240" i="4"/>
  <c r="AF142" i="4"/>
  <c r="AF144" i="4"/>
  <c r="AF285" i="4"/>
  <c r="AF138" i="4"/>
  <c r="AF143" i="4"/>
  <c r="AF281" i="4"/>
  <c r="AF256" i="4"/>
  <c r="AF145" i="4"/>
  <c r="AF113" i="4"/>
  <c r="AF213" i="4"/>
  <c r="AF190" i="4"/>
  <c r="AF255" i="4"/>
  <c r="AF28" i="4"/>
  <c r="AF73" i="4"/>
  <c r="AF187" i="4"/>
  <c r="AF210" i="4"/>
  <c r="AF250" i="4"/>
  <c r="AF77" i="4"/>
  <c r="AF25" i="4"/>
  <c r="AF186" i="4"/>
  <c r="AF9" i="4"/>
  <c r="AF278" i="4"/>
  <c r="AF284" i="4"/>
  <c r="AF8" i="4"/>
  <c r="AF296" i="4"/>
  <c r="AF251" i="4"/>
  <c r="AF252" i="4"/>
  <c r="AF279" i="4"/>
  <c r="AF280" i="4"/>
  <c r="AF196" i="4"/>
  <c r="AF218" i="4"/>
  <c r="AF228" i="4"/>
  <c r="AF297" i="4"/>
  <c r="AF294" i="4"/>
  <c r="AF246" i="4"/>
  <c r="AF248" i="4"/>
  <c r="AF194" i="4"/>
  <c r="AF141" i="4"/>
  <c r="AF191" i="4"/>
  <c r="AF230" i="4"/>
  <c r="AF237" i="4"/>
  <c r="AF222" i="4"/>
  <c r="AF231" i="4"/>
  <c r="AF122" i="4"/>
  <c r="AF229" i="4"/>
  <c r="AF261" i="4"/>
  <c r="AF236" i="4"/>
  <c r="AF289" i="4"/>
  <c r="AF223" i="4"/>
  <c r="AF111" i="4"/>
  <c r="AF123" i="4"/>
  <c r="AF124" i="4"/>
  <c r="AF211" i="4"/>
  <c r="AF165" i="4"/>
  <c r="AF166" i="4"/>
  <c r="AF167" i="4"/>
  <c r="AF80" i="4"/>
  <c r="AF52" i="4"/>
  <c r="AF54" i="4"/>
  <c r="AF202" i="4"/>
  <c r="AF193" i="4"/>
  <c r="AF112" i="4"/>
  <c r="AF215" i="4"/>
  <c r="AF53" i="4"/>
  <c r="AF89" i="4"/>
  <c r="AF51" i="4"/>
  <c r="AF55" i="4"/>
  <c r="AF57" i="4"/>
  <c r="AF20" i="4"/>
  <c r="AF101" i="4"/>
  <c r="AF44" i="4"/>
  <c r="AF99" i="4"/>
  <c r="AF70" i="4"/>
  <c r="AF181" i="4"/>
  <c r="AF63" i="4"/>
  <c r="AF61" i="4"/>
  <c r="AF62" i="4"/>
  <c r="AF11" i="4"/>
  <c r="AF38" i="4"/>
  <c r="AF104" i="4"/>
  <c r="AF29" i="4"/>
  <c r="AF58" i="4"/>
  <c r="AF154" i="4"/>
  <c r="AF102" i="4"/>
  <c r="AF15" i="4"/>
  <c r="AF106" i="4"/>
  <c r="AF108" i="4"/>
  <c r="AF37" i="4"/>
  <c r="AF34" i="4"/>
  <c r="AF188" i="4"/>
  <c r="AF24" i="4"/>
  <c r="AF220" i="4"/>
  <c r="AF212" i="4"/>
  <c r="AF195" i="4"/>
  <c r="AF209" i="4"/>
  <c r="AF7" i="4"/>
  <c r="AF179" i="4"/>
  <c r="AF192" i="4"/>
  <c r="AF189" i="4"/>
  <c r="AF69" i="4"/>
  <c r="AF56" i="4"/>
  <c r="AF60" i="4"/>
  <c r="AF131" i="4"/>
  <c r="AF264" i="4"/>
  <c r="AF199" i="4"/>
  <c r="AF219" i="4"/>
  <c r="AF168" i="4"/>
  <c r="AF21" i="4"/>
  <c r="AF43" i="4"/>
  <c r="AF150" i="4"/>
  <c r="AF180" i="4"/>
  <c r="AF121" i="4"/>
  <c r="AF10" i="4"/>
  <c r="AF260" i="4"/>
  <c r="AF13" i="4"/>
  <c r="AF107" i="4"/>
  <c r="AF221" i="4"/>
  <c r="AF254" i="4"/>
  <c r="AF23" i="4"/>
  <c r="AF206" i="4"/>
  <c r="AF71" i="4"/>
  <c r="AF79" i="4"/>
  <c r="AF205" i="4"/>
  <c r="AF31" i="4"/>
  <c r="AF148" i="4"/>
  <c r="AF146" i="4"/>
  <c r="AF147" i="4"/>
  <c r="AF42" i="4"/>
  <c r="AF224" i="4"/>
  <c r="AF225" i="4"/>
  <c r="AF78" i="4"/>
  <c r="AF227" i="4"/>
  <c r="AF18" i="4"/>
  <c r="AF286" i="4"/>
  <c r="AF114" i="4"/>
  <c r="AF293" i="4"/>
  <c r="AF12" i="4"/>
  <c r="AF19" i="4"/>
  <c r="AF162" i="4"/>
  <c r="AF48" i="4"/>
  <c r="AF275" i="4"/>
  <c r="AF149" i="4"/>
  <c r="AF163" i="4"/>
  <c r="AF164" i="4"/>
  <c r="AF161" i="4"/>
  <c r="AF198" i="4"/>
  <c r="AF82" i="4"/>
  <c r="AF83" i="4"/>
  <c r="AF84" i="4"/>
  <c r="AF68" i="4"/>
  <c r="AF87" i="4"/>
  <c r="AF100" i="4"/>
  <c r="AF17" i="4"/>
  <c r="AF242" i="4"/>
  <c r="AF272" i="4"/>
  <c r="AF105" i="4"/>
  <c r="AF64" i="4"/>
  <c r="AF176" i="4"/>
  <c r="AF139" i="4"/>
  <c r="AF140" i="4"/>
  <c r="AF177" i="4"/>
  <c r="AF137" i="4"/>
  <c r="AF16" i="4"/>
  <c r="AF292" i="4"/>
  <c r="AF197" i="4"/>
  <c r="AF234" i="4"/>
  <c r="AF259" i="4"/>
  <c r="AF40" i="4"/>
  <c r="AF39" i="4"/>
  <c r="AF103" i="4"/>
  <c r="AF32" i="4"/>
  <c r="AF33" i="4"/>
  <c r="AF36" i="4"/>
  <c r="AF46" i="4"/>
  <c r="AF35" i="4"/>
  <c r="AF276" i="4"/>
  <c r="AF94" i="4"/>
  <c r="AF119" i="4"/>
  <c r="AF226" i="4"/>
  <c r="AF245" i="4"/>
  <c r="AF266" i="4"/>
  <c r="AF110" i="4"/>
  <c r="AF152" i="4"/>
  <c r="AF158" i="4"/>
  <c r="AF41" i="4"/>
  <c r="AF257" i="4"/>
  <c r="AF30" i="4"/>
  <c r="AF81" i="4"/>
  <c r="AF76" i="4"/>
  <c r="AF22" i="4"/>
  <c r="AF267" i="4"/>
  <c r="AF134" i="4"/>
  <c r="AF135" i="4"/>
  <c r="AF243" i="4"/>
  <c r="AF268" i="4"/>
  <c r="AF66" i="4"/>
  <c r="AF283" i="4"/>
  <c r="AF214" i="4"/>
  <c r="AF303" i="4"/>
  <c r="AF307" i="4"/>
  <c r="AF304" i="4"/>
  <c r="AF305" i="4"/>
  <c r="AF300" i="4"/>
  <c r="AF301" i="4"/>
  <c r="AF299" i="4"/>
  <c r="AF302" i="4"/>
  <c r="AF310" i="4"/>
  <c r="AF311" i="4"/>
  <c r="AF312" i="4"/>
  <c r="AF308" i="4"/>
  <c r="AF314" i="4"/>
  <c r="AF306" i="4"/>
  <c r="AF313" i="4"/>
  <c r="AF341" i="4"/>
  <c r="AF335" i="4"/>
  <c r="AF336" i="4"/>
  <c r="AF333" i="4"/>
  <c r="AF331" i="4"/>
  <c r="AF332" i="4"/>
  <c r="AF318" i="4"/>
  <c r="AF326" i="4"/>
  <c r="AF327" i="4"/>
  <c r="AF328" i="4"/>
  <c r="AF329" i="4"/>
  <c r="AF315" i="4"/>
  <c r="AF334" i="4"/>
  <c r="AF330" i="4"/>
  <c r="AF342" i="4"/>
  <c r="AF323" i="4"/>
  <c r="AF322" i="4"/>
  <c r="AF325" i="4"/>
  <c r="AF317" i="4"/>
  <c r="AF324" i="4"/>
  <c r="AF346" i="4"/>
  <c r="AF338" i="4"/>
  <c r="AF339" i="4"/>
  <c r="AF337" i="4"/>
  <c r="AF316" i="4"/>
  <c r="AF340" i="4"/>
  <c r="AF319" i="4"/>
  <c r="AF320" i="4"/>
  <c r="AF321" i="4"/>
  <c r="AF347" i="4"/>
  <c r="AF345" i="4"/>
  <c r="AF343" i="4"/>
  <c r="AF344" i="4"/>
  <c r="AF361" i="4"/>
  <c r="AF362" i="4"/>
  <c r="AF368" i="4"/>
  <c r="AF363" i="4"/>
  <c r="AF369" i="4"/>
  <c r="AF360" i="4"/>
  <c r="AF357" i="4"/>
  <c r="AF351" i="4"/>
  <c r="AF355" i="4"/>
  <c r="AF350" i="4"/>
  <c r="AF358" i="4"/>
  <c r="AF359" i="4"/>
  <c r="AF364" i="4"/>
  <c r="AF365" i="4"/>
  <c r="AF366" i="4"/>
  <c r="AF367" i="4"/>
  <c r="AF356" i="4"/>
  <c r="AF352" i="4"/>
  <c r="AF353" i="4"/>
  <c r="AF354" i="4"/>
  <c r="AF348" i="4"/>
  <c r="AF349" i="4"/>
  <c r="AF371" i="4"/>
  <c r="AF377" i="4"/>
  <c r="AF378" i="4"/>
  <c r="AF379" i="4"/>
  <c r="AF373" i="4"/>
  <c r="AF370" i="4"/>
  <c r="AF376" i="4"/>
  <c r="AF374" i="4"/>
  <c r="AF375" i="4"/>
  <c r="AF372" i="4"/>
  <c r="AF381" i="4"/>
  <c r="AF386" i="4"/>
  <c r="AF383" i="4"/>
  <c r="AF385" i="4"/>
  <c r="AF382" i="4"/>
  <c r="AF384" i="4"/>
  <c r="AF390" i="4"/>
  <c r="AF395" i="4"/>
  <c r="AF408" i="4"/>
  <c r="AF397" i="4"/>
  <c r="AF398" i="4"/>
  <c r="AF399" i="4"/>
  <c r="AF400" i="4"/>
  <c r="AF403" i="4"/>
  <c r="AF404" i="4"/>
  <c r="AF405" i="4"/>
  <c r="AF407" i="4"/>
  <c r="AF387" i="4"/>
  <c r="AF389" i="4"/>
  <c r="AF396" i="4"/>
  <c r="AF388" i="4"/>
  <c r="AF391" i="4"/>
  <c r="AF392" i="4"/>
  <c r="AF393" i="4"/>
  <c r="AF402" i="4"/>
  <c r="AF394" i="4"/>
  <c r="AF406" i="4"/>
  <c r="AF409" i="4"/>
  <c r="AF410" i="4"/>
  <c r="AF411" i="4"/>
  <c r="AF401" i="4"/>
  <c r="AF288" i="4"/>
  <c r="AE245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36" i="1"/>
  <c r="BC136" i="1"/>
  <c r="AZ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K35" i="2"/>
  <c r="K176" i="4"/>
  <c r="K34" i="2"/>
  <c r="K32" i="2"/>
  <c r="K139" i="4"/>
  <c r="K33" i="2"/>
  <c r="K8" i="2"/>
  <c r="K16" i="2"/>
  <c r="K140" i="4"/>
  <c r="K31" i="2"/>
  <c r="K177" i="4"/>
  <c r="K137" i="4"/>
  <c r="K47" i="4"/>
  <c r="K115" i="4"/>
  <c r="AL26" i="4"/>
  <c r="AL288" i="4"/>
  <c r="AL130" i="4"/>
  <c r="AL132" i="4"/>
  <c r="AL133" i="4"/>
  <c r="AL204" i="4"/>
  <c r="AL5" i="4"/>
  <c r="AL6" i="4"/>
  <c r="AL129" i="4"/>
  <c r="AL253" i="4"/>
  <c r="AL277" i="4"/>
  <c r="AL128" i="4"/>
  <c r="AL233" i="4"/>
  <c r="AL265" i="4"/>
  <c r="AL247" i="4"/>
  <c r="AL269" i="4"/>
  <c r="AL151" i="4"/>
  <c r="AL120" i="4"/>
  <c r="AL2" i="4"/>
  <c r="AL242" i="4"/>
  <c r="AL273" i="4"/>
  <c r="AL295" i="4"/>
  <c r="AL266" i="4"/>
  <c r="AL271" i="4"/>
  <c r="AL272" i="4"/>
  <c r="AL270" i="4"/>
  <c r="AL241" i="4"/>
  <c r="AL267" i="4"/>
  <c r="AL105" i="4"/>
  <c r="AL268" i="4"/>
  <c r="AL290" i="4"/>
  <c r="AL291" i="4"/>
  <c r="AL116" i="4"/>
  <c r="AL183" i="4"/>
  <c r="AL134" i="4"/>
  <c r="AL27" i="4"/>
  <c r="AL85" i="4"/>
  <c r="AL86" i="4"/>
  <c r="AL115" i="4"/>
  <c r="AL65" i="4"/>
  <c r="AL118" i="4"/>
  <c r="AL274" i="4"/>
  <c r="AL153" i="4"/>
  <c r="AL203" i="4"/>
  <c r="AL98" i="4"/>
  <c r="AL110" i="4"/>
  <c r="AL64" i="4"/>
  <c r="AL238" i="4"/>
  <c r="AL240" i="4"/>
  <c r="AL176" i="4"/>
  <c r="AL139" i="4"/>
  <c r="AL140" i="4"/>
  <c r="AL142" i="4"/>
  <c r="AL144" i="4"/>
  <c r="AL125" i="4"/>
  <c r="AL285" i="4"/>
  <c r="AL135" i="4"/>
  <c r="AL177" i="4"/>
  <c r="AL138" i="4"/>
  <c r="AL143" i="4"/>
  <c r="AL281" i="4"/>
  <c r="AL256" i="4"/>
  <c r="AL145" i="4"/>
  <c r="AL137" i="4"/>
  <c r="AL117" i="4"/>
  <c r="AL113" i="4"/>
  <c r="AL243" i="4"/>
  <c r="AL213" i="4"/>
  <c r="AL190" i="4"/>
  <c r="AL249" i="4"/>
  <c r="AL258" i="4"/>
  <c r="AL255" i="4"/>
  <c r="AL187" i="4"/>
  <c r="AL210" i="4"/>
  <c r="AL250" i="4"/>
  <c r="AL77" i="4"/>
  <c r="AL25" i="4"/>
  <c r="AL186" i="4"/>
  <c r="AL9" i="4"/>
  <c r="AL16" i="4"/>
  <c r="AL278" i="4"/>
  <c r="AL284" i="4"/>
  <c r="AL8" i="4"/>
  <c r="AL296" i="4"/>
  <c r="AL251" i="4"/>
  <c r="AL252" i="4"/>
  <c r="AL279" i="4"/>
  <c r="AL280" i="4"/>
  <c r="AL196" i="4"/>
  <c r="AL218" i="4"/>
  <c r="AL228" i="4"/>
  <c r="AL292" i="4"/>
  <c r="AL297" i="4"/>
  <c r="AL197" i="4"/>
  <c r="AL294" i="4"/>
  <c r="AL246" i="4"/>
  <c r="AL248" i="4"/>
  <c r="AL194" i="4"/>
  <c r="AL141" i="4"/>
  <c r="AL234" i="4"/>
  <c r="AL235" i="4"/>
  <c r="AL191" i="4"/>
  <c r="AL230" i="4"/>
  <c r="AL178" i="4"/>
  <c r="AL237" i="4"/>
  <c r="AL222" i="4"/>
  <c r="AL231" i="4"/>
  <c r="AL122" i="4"/>
  <c r="AL229" i="4"/>
  <c r="AL259" i="4"/>
  <c r="AL261" i="4"/>
  <c r="AL236" i="4"/>
  <c r="AL289" i="4"/>
  <c r="AL223" i="4"/>
  <c r="AL111" i="4"/>
  <c r="AL123" i="4"/>
  <c r="AL91" i="4"/>
  <c r="AL92" i="4"/>
  <c r="AL93" i="4"/>
  <c r="AL96" i="4"/>
  <c r="AL152" i="4"/>
  <c r="AL158" i="4"/>
  <c r="AL124" i="4"/>
  <c r="AL211" i="4"/>
  <c r="AL165" i="4"/>
  <c r="AL166" i="4"/>
  <c r="AL167" i="4"/>
  <c r="AL174" i="4"/>
  <c r="AL80" i="4"/>
  <c r="AL169" i="4"/>
  <c r="AL171" i="4"/>
  <c r="AL172" i="4"/>
  <c r="AL298" i="4"/>
  <c r="AL74" i="4"/>
  <c r="AL45" i="4"/>
  <c r="AL170" i="4"/>
  <c r="AL88" i="4"/>
  <c r="AL90" i="4"/>
  <c r="AL52" i="4"/>
  <c r="AL54" i="4"/>
  <c r="AL202" i="4"/>
  <c r="AL193" i="4"/>
  <c r="AL112" i="4"/>
  <c r="AL207" i="4"/>
  <c r="AL208" i="4"/>
  <c r="AL215" i="4"/>
  <c r="AL283" i="4"/>
  <c r="AL53" i="4"/>
  <c r="AL89" i="4"/>
  <c r="AL51" i="4"/>
  <c r="AL55" i="4"/>
  <c r="AL57" i="4"/>
  <c r="AL20" i="4"/>
  <c r="AL136" i="4"/>
  <c r="AL101" i="4"/>
  <c r="AL44" i="4"/>
  <c r="AL159" i="4"/>
  <c r="AL40" i="4"/>
  <c r="AL99" i="4"/>
  <c r="AL217" i="4"/>
  <c r="AL70" i="4"/>
  <c r="AL185" i="4"/>
  <c r="AL39" i="4"/>
  <c r="AL216" i="4"/>
  <c r="AL181" i="4"/>
  <c r="AL63" i="4"/>
  <c r="AL61" i="4"/>
  <c r="AL62" i="4"/>
  <c r="AL11" i="4"/>
  <c r="AL38" i="4"/>
  <c r="AL75" i="4"/>
  <c r="AL104" i="4"/>
  <c r="AL103" i="4"/>
  <c r="AL29" i="4"/>
  <c r="AL58" i="4"/>
  <c r="AL154" i="4"/>
  <c r="AL102" i="4"/>
  <c r="AL175" i="4"/>
  <c r="AL32" i="4"/>
  <c r="AL15" i="4"/>
  <c r="AL41" i="4"/>
  <c r="AL106" i="4"/>
  <c r="AL33" i="4"/>
  <c r="AL36" i="4"/>
  <c r="AL108" i="4"/>
  <c r="AL46" i="4"/>
  <c r="AL37" i="4"/>
  <c r="AL34" i="4"/>
  <c r="AL276" i="4"/>
  <c r="AL188" i="4"/>
  <c r="AL24" i="4"/>
  <c r="AL220" i="4"/>
  <c r="AL212" i="4"/>
  <c r="AL257" i="4"/>
  <c r="AL195" i="4"/>
  <c r="AL209" i="4"/>
  <c r="AL184" i="4"/>
  <c r="AL7" i="4"/>
  <c r="AL179" i="4"/>
  <c r="AL192" i="4"/>
  <c r="AL189" i="4"/>
  <c r="AL127" i="4"/>
  <c r="AL69" i="4"/>
  <c r="AL56" i="4"/>
  <c r="AL60" i="4"/>
  <c r="AL131" i="4"/>
  <c r="AL264" i="4"/>
  <c r="AL199" i="4"/>
  <c r="AL219" i="4"/>
  <c r="AL168" i="4"/>
  <c r="AL21" i="4"/>
  <c r="AL43" i="4"/>
  <c r="AL150" i="4"/>
  <c r="AL180" i="4"/>
  <c r="AL121" i="4"/>
  <c r="AL10" i="4"/>
  <c r="AL260" i="4"/>
  <c r="AL95" i="4"/>
  <c r="AL160" i="4"/>
  <c r="AL13" i="4"/>
  <c r="AL107" i="4"/>
  <c r="AL23" i="4"/>
  <c r="AL155" i="4"/>
  <c r="AL206" i="4"/>
  <c r="AL182" i="4"/>
  <c r="AL94" i="4"/>
  <c r="AL71" i="4"/>
  <c r="AL79" i="4"/>
  <c r="AL205" i="4"/>
  <c r="AL31" i="4"/>
  <c r="AL148" i="4"/>
  <c r="AL146" i="4"/>
  <c r="AL147" i="4"/>
  <c r="AL119" i="4"/>
  <c r="AL109" i="4"/>
  <c r="AL66" i="4"/>
  <c r="AL200" i="4"/>
  <c r="AL201" i="4"/>
  <c r="AL42" i="4"/>
  <c r="AL157" i="4"/>
  <c r="AL224" i="4"/>
  <c r="AL225" i="4"/>
  <c r="AL226" i="4"/>
  <c r="AL78" i="4"/>
  <c r="AL227" i="4"/>
  <c r="AL72" i="4"/>
  <c r="AL3" i="4"/>
  <c r="AL18" i="4"/>
  <c r="AL286" i="4"/>
  <c r="AL114" i="4"/>
  <c r="AL214" i="4"/>
  <c r="AL293" i="4"/>
  <c r="AL12" i="4"/>
  <c r="AL19" i="4"/>
  <c r="AL76" i="4"/>
  <c r="AL162" i="4"/>
  <c r="AL48" i="4"/>
  <c r="AL275" i="4"/>
  <c r="AL149" i="4"/>
  <c r="AL163" i="4"/>
  <c r="AL164" i="4"/>
  <c r="AL161" i="4"/>
  <c r="AL198" i="4"/>
  <c r="AL82" i="4"/>
  <c r="AL83" i="4"/>
  <c r="AL84" i="4"/>
  <c r="AL68" i="4"/>
  <c r="AL87" i="4"/>
  <c r="AL100" i="4"/>
  <c r="AL49" i="4"/>
  <c r="AL50" i="4"/>
  <c r="AL126" i="4"/>
  <c r="AL22" i="4"/>
  <c r="AL17" i="4"/>
  <c r="AL307" i="4"/>
  <c r="AL306" i="4"/>
  <c r="AL304" i="4"/>
  <c r="AL305" i="4"/>
  <c r="AL300" i="4"/>
  <c r="AL301" i="4"/>
  <c r="AL299" i="4"/>
  <c r="AL302" i="4"/>
  <c r="AL303" i="4"/>
  <c r="AL310" i="4"/>
  <c r="AL311" i="4"/>
  <c r="AL312" i="4"/>
  <c r="AL313" i="4"/>
  <c r="AL308" i="4"/>
  <c r="AL314" i="4"/>
  <c r="AL333" i="4"/>
  <c r="AL331" i="4"/>
  <c r="AL332" i="4"/>
  <c r="AL341" i="4"/>
  <c r="AL318" i="4"/>
  <c r="AL319" i="4"/>
  <c r="AL320" i="4"/>
  <c r="AL321" i="4"/>
  <c r="AL347" i="4"/>
  <c r="AL326" i="4"/>
  <c r="AL327" i="4"/>
  <c r="AL328" i="4"/>
  <c r="AL329" i="4"/>
  <c r="AL315" i="4"/>
  <c r="AL335" i="4"/>
  <c r="AL336" i="4"/>
  <c r="AL342" i="4"/>
  <c r="AL334" i="4"/>
  <c r="AL323" i="4"/>
  <c r="AL322" i="4"/>
  <c r="AL325" i="4"/>
  <c r="AL330" i="4"/>
  <c r="AL317" i="4"/>
  <c r="AL345" i="4"/>
  <c r="AL343" i="4"/>
  <c r="AL344" i="4"/>
  <c r="AL324" i="4"/>
  <c r="AL338" i="4"/>
  <c r="AL339" i="4"/>
  <c r="AL337" i="4"/>
  <c r="AL316" i="4"/>
  <c r="AL340" i="4"/>
  <c r="AL346" i="4"/>
  <c r="AL351" i="4"/>
  <c r="AL350" i="4"/>
  <c r="AL361" i="4"/>
  <c r="AL362" i="4"/>
  <c r="AL348" i="4"/>
  <c r="AL358" i="4"/>
  <c r="AL359" i="4"/>
  <c r="AL364" i="4"/>
  <c r="AL349" i="4"/>
  <c r="AL365" i="4"/>
  <c r="AL366" i="4"/>
  <c r="AL367" i="4"/>
  <c r="AL352" i="4"/>
  <c r="AL353" i="4"/>
  <c r="AL354" i="4"/>
  <c r="AL368" i="4"/>
  <c r="AL363" i="4"/>
  <c r="AL369" i="4"/>
  <c r="AL360" i="4"/>
  <c r="AL355" i="4"/>
  <c r="AL356" i="4"/>
  <c r="AL357" i="4"/>
  <c r="AL371" i="4"/>
  <c r="AL377" i="4"/>
  <c r="AL378" i="4"/>
  <c r="AL379" i="4"/>
  <c r="AL373" i="4"/>
  <c r="AL370" i="4"/>
  <c r="AL376" i="4"/>
  <c r="AL381" i="4"/>
  <c r="AL374" i="4"/>
  <c r="AL375" i="4"/>
  <c r="AL372" i="4"/>
  <c r="AL383" i="4"/>
  <c r="AL385" i="4"/>
  <c r="AL386" i="4"/>
  <c r="AL384" i="4"/>
  <c r="AL382" i="4"/>
  <c r="AL390" i="4"/>
  <c r="AL395" i="4"/>
  <c r="AL408" i="4"/>
  <c r="AL397" i="4"/>
  <c r="AL398" i="4"/>
  <c r="AL399" i="4"/>
  <c r="AL400" i="4"/>
  <c r="AL403" i="4"/>
  <c r="AL404" i="4"/>
  <c r="AL405" i="4"/>
  <c r="AL407" i="4"/>
  <c r="AL387" i="4"/>
  <c r="AL389" i="4"/>
  <c r="AL396" i="4"/>
  <c r="AL388" i="4"/>
  <c r="AL391" i="4"/>
  <c r="AL392" i="4"/>
  <c r="AL393" i="4"/>
  <c r="AL402" i="4"/>
  <c r="AL394" i="4"/>
  <c r="AL406" i="4"/>
  <c r="AL409" i="4"/>
  <c r="AL410" i="4"/>
  <c r="AL411" i="4"/>
  <c r="AL401" i="4"/>
  <c r="AL4" i="4"/>
  <c r="AL244" i="4"/>
  <c r="AL263" i="4"/>
  <c r="AL239" i="4"/>
  <c r="AL14" i="4"/>
  <c r="AL59" i="4"/>
  <c r="AL287" i="4"/>
  <c r="AL28" i="4"/>
  <c r="AL47" i="4"/>
  <c r="AL73" i="4"/>
  <c r="AL221" i="4"/>
  <c r="AL254" i="4"/>
  <c r="AL173" i="4"/>
  <c r="AL30" i="4"/>
  <c r="AL97" i="4"/>
  <c r="AL81" i="4"/>
  <c r="AL156" i="4"/>
  <c r="AL245" i="4"/>
  <c r="F64" i="4"/>
  <c r="F65" i="4"/>
  <c r="E65" i="4"/>
  <c r="E64" i="4"/>
  <c r="M64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38" i="1"/>
  <c r="BC138" i="1"/>
  <c r="AZ139" i="1"/>
  <c r="BC139" i="1"/>
  <c r="BC204" i="1"/>
  <c r="AZ195" i="1"/>
  <c r="BC195" i="1"/>
  <c r="AZ194" i="1"/>
  <c r="BC194" i="1"/>
  <c r="AZ89" i="1"/>
  <c r="AZ301" i="1"/>
  <c r="BC301" i="1"/>
  <c r="BB301" i="1"/>
  <c r="AZ300" i="1"/>
  <c r="BC300" i="1"/>
  <c r="BB300" i="1"/>
  <c r="AZ177" i="1"/>
  <c r="BC177" i="1"/>
  <c r="AZ176" i="1"/>
  <c r="BC176" i="1"/>
  <c r="AZ40" i="1"/>
  <c r="BC40" i="1"/>
  <c r="AZ39" i="1"/>
  <c r="BC39" i="1"/>
  <c r="AZ38" i="1"/>
  <c r="BC38" i="1"/>
  <c r="AZ37" i="1"/>
  <c r="BC37" i="1"/>
  <c r="BC36" i="1"/>
  <c r="AZ110" i="1"/>
  <c r="BC110" i="1"/>
  <c r="AZ109" i="1"/>
  <c r="BC109" i="1"/>
  <c r="AZ44" i="1"/>
  <c r="BC44" i="1"/>
  <c r="AZ43" i="1"/>
  <c r="BC43" i="1"/>
  <c r="AZ3" i="1"/>
  <c r="AZ4" i="1"/>
  <c r="AZ7" i="1"/>
  <c r="AZ8" i="1"/>
  <c r="AZ9" i="1"/>
  <c r="AZ10" i="1"/>
  <c r="AZ24" i="1"/>
  <c r="AZ25" i="1"/>
  <c r="AZ27" i="1"/>
  <c r="AZ28" i="1"/>
  <c r="AZ29" i="1"/>
  <c r="AZ30" i="1"/>
  <c r="AZ31" i="1"/>
  <c r="AZ32" i="1"/>
  <c r="AZ33" i="1"/>
  <c r="AZ34" i="1"/>
  <c r="AZ35" i="1"/>
  <c r="AZ41" i="1"/>
  <c r="AZ42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13" i="1"/>
  <c r="AZ114" i="1"/>
  <c r="AZ115" i="1"/>
  <c r="AZ116" i="1"/>
  <c r="AZ130" i="1"/>
  <c r="AZ131" i="1"/>
  <c r="AZ143" i="1"/>
  <c r="AZ144" i="1"/>
  <c r="AZ145" i="1"/>
  <c r="AZ146" i="1"/>
  <c r="AZ149" i="1"/>
  <c r="AZ150" i="1"/>
  <c r="AZ154" i="1"/>
  <c r="AZ155" i="1"/>
  <c r="AZ156" i="1"/>
  <c r="AZ159" i="1"/>
  <c r="AZ160" i="1"/>
  <c r="AZ164" i="1"/>
  <c r="AZ165" i="1"/>
  <c r="AZ166" i="1"/>
  <c r="AZ167" i="1"/>
  <c r="AZ168" i="1"/>
  <c r="AZ169" i="1"/>
  <c r="AZ173" i="1"/>
  <c r="AZ174" i="1"/>
  <c r="AZ175" i="1"/>
  <c r="AZ179" i="1"/>
  <c r="AZ180" i="1"/>
  <c r="AZ181" i="1"/>
  <c r="AZ182" i="1"/>
  <c r="AZ183" i="1"/>
  <c r="AZ184" i="1"/>
  <c r="AZ185" i="1"/>
  <c r="AZ187" i="1"/>
  <c r="AZ188" i="1"/>
  <c r="AZ189" i="1"/>
  <c r="AZ192" i="1"/>
  <c r="AZ193" i="1"/>
  <c r="AZ196" i="1"/>
  <c r="AZ197" i="1"/>
  <c r="AZ198" i="1"/>
  <c r="AZ218" i="1"/>
  <c r="AZ219" i="1"/>
  <c r="AZ223" i="1"/>
  <c r="AZ224" i="1"/>
  <c r="AZ225" i="1"/>
  <c r="AZ226" i="1"/>
  <c r="AZ227" i="1"/>
  <c r="AZ228" i="1"/>
  <c r="AZ229" i="1"/>
  <c r="AZ232" i="1"/>
  <c r="AZ233" i="1"/>
  <c r="AZ234" i="1"/>
  <c r="AZ235" i="1"/>
  <c r="AZ236" i="1"/>
  <c r="AZ237" i="1"/>
  <c r="AZ238" i="1"/>
  <c r="AZ239" i="1"/>
  <c r="AZ240" i="1"/>
  <c r="AZ255" i="1"/>
  <c r="AZ256" i="1"/>
  <c r="AZ257" i="1"/>
  <c r="AZ258" i="1"/>
  <c r="AZ267" i="1"/>
  <c r="AZ268" i="1"/>
  <c r="AZ269" i="1"/>
  <c r="AZ270" i="1"/>
  <c r="AZ271" i="1"/>
  <c r="AZ272" i="1"/>
  <c r="AZ273" i="1"/>
  <c r="AZ274" i="1"/>
  <c r="AZ275" i="1"/>
  <c r="AZ286" i="1"/>
  <c r="AZ287" i="1"/>
  <c r="AZ288" i="1"/>
  <c r="AZ289" i="1"/>
  <c r="AZ290" i="1"/>
  <c r="AZ291" i="1"/>
  <c r="AZ294" i="1"/>
  <c r="AZ295" i="1"/>
  <c r="AZ296" i="1"/>
  <c r="AZ297" i="1"/>
  <c r="AZ298" i="1"/>
  <c r="AZ299" i="1"/>
  <c r="AZ2" i="1"/>
  <c r="BC42" i="1"/>
  <c r="BC41" i="1"/>
  <c r="BC181" i="1"/>
  <c r="BB299" i="1"/>
  <c r="BC299" i="1"/>
  <c r="BB298" i="1"/>
  <c r="BC298" i="1"/>
  <c r="BB297" i="1"/>
  <c r="BC297" i="1"/>
  <c r="BB296" i="1"/>
  <c r="BC296" i="1"/>
  <c r="BB295" i="1"/>
  <c r="BC295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B294" i="1"/>
  <c r="BC294" i="1"/>
  <c r="BC291" i="1"/>
  <c r="BC290" i="1"/>
  <c r="BC289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C288" i="1"/>
  <c r="BC287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C286" i="1"/>
  <c r="BC274" i="1"/>
  <c r="BC273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C272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C271" i="1"/>
  <c r="BC270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C269" i="1"/>
  <c r="BC268" i="1"/>
  <c r="BC267" i="1"/>
  <c r="BB258" i="1"/>
  <c r="BC258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B257" i="1"/>
  <c r="BC257" i="1"/>
  <c r="BB256" i="1"/>
  <c r="BC256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B255" i="1"/>
  <c r="BC255" i="1"/>
  <c r="BB240" i="1"/>
  <c r="BC240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B239" i="1"/>
  <c r="BC239" i="1"/>
  <c r="BB238" i="1"/>
  <c r="BC238" i="1"/>
  <c r="BB237" i="1"/>
  <c r="BC237" i="1"/>
  <c r="BB236" i="1"/>
  <c r="BC236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B235" i="1"/>
  <c r="BC235" i="1"/>
  <c r="BB234" i="1"/>
  <c r="BC234" i="1"/>
  <c r="BB233" i="1"/>
  <c r="BC233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B232" i="1"/>
  <c r="BC232" i="1"/>
  <c r="BB229" i="1"/>
  <c r="BC229" i="1"/>
  <c r="CT228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B228" i="1"/>
  <c r="BC228" i="1"/>
  <c r="BB227" i="1"/>
  <c r="BC227" i="1"/>
  <c r="BB226" i="1"/>
  <c r="BC226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B225" i="1"/>
  <c r="BC225" i="1"/>
  <c r="BB224" i="1"/>
  <c r="BC224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B223" i="1"/>
  <c r="BC223" i="1"/>
  <c r="BB219" i="1"/>
  <c r="BC219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C218" i="1"/>
  <c r="BC203" i="1"/>
  <c r="BC201" i="1"/>
  <c r="BC200" i="1"/>
  <c r="BC198" i="1"/>
  <c r="BC197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C196" i="1"/>
  <c r="BC193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C192" i="1"/>
  <c r="BC189" i="1"/>
  <c r="BC188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C187" i="1"/>
  <c r="BC185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C184" i="1"/>
  <c r="BC183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C182" i="1"/>
  <c r="BC180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C179" i="1"/>
  <c r="BC175" i="1"/>
  <c r="BC174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C173" i="1"/>
  <c r="BC169" i="1"/>
  <c r="BC168" i="1"/>
  <c r="BC167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C166" i="1"/>
  <c r="BC165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C164" i="1"/>
  <c r="BC160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C159" i="1"/>
  <c r="BC150" i="1"/>
  <c r="BC149" i="1"/>
  <c r="BC146" i="1"/>
  <c r="BC145" i="1"/>
  <c r="BC144" i="1"/>
  <c r="BC143" i="1"/>
  <c r="BC131" i="1"/>
  <c r="BC130" i="1"/>
  <c r="BC116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C115" i="1"/>
  <c r="BC114" i="1"/>
  <c r="BC113" i="1"/>
  <c r="BC108" i="1"/>
  <c r="BC107" i="1"/>
  <c r="BC106" i="1"/>
  <c r="BC105" i="1"/>
  <c r="BC104" i="1"/>
  <c r="BC103" i="1"/>
  <c r="BC102" i="1"/>
  <c r="BC101" i="1"/>
  <c r="BC100" i="1"/>
  <c r="BC99" i="1"/>
  <c r="BC98" i="1"/>
  <c r="BC97" i="1"/>
  <c r="BC96" i="1"/>
  <c r="BC88" i="1"/>
  <c r="BC87" i="1"/>
  <c r="BC86" i="1"/>
  <c r="BC85" i="1"/>
  <c r="BC84" i="1"/>
  <c r="BC83" i="1"/>
  <c r="BC82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B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B26" i="1"/>
  <c r="BC26" i="1"/>
  <c r="BB25" i="1"/>
  <c r="BC25" i="1"/>
  <c r="BB24" i="1"/>
  <c r="BC24" i="1"/>
  <c r="BC10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B9" i="1"/>
  <c r="BC9" i="1"/>
  <c r="BB8" i="1"/>
  <c r="BC8" i="1"/>
  <c r="BB7" i="1"/>
  <c r="BC7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92" i="4"/>
  <c r="AI94" i="4"/>
  <c r="U94" i="4" a="1"/>
  <c r="U94" i="4"/>
  <c r="AI217" i="4"/>
  <c r="AI216" i="4"/>
  <c r="G39" i="3"/>
  <c r="G40" i="3"/>
  <c r="G41" i="3"/>
  <c r="T94" i="4" a="1"/>
  <c r="T94" i="4"/>
  <c r="T217" i="4" a="1"/>
  <c r="T217" i="4"/>
  <c r="T216" i="4" a="1"/>
  <c r="T216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23" i="4"/>
  <c r="R333" i="4"/>
  <c r="R331" i="4"/>
  <c r="R332" i="4"/>
  <c r="R340" i="4"/>
  <c r="R341" i="4"/>
  <c r="R335" i="4"/>
  <c r="R336" i="4"/>
  <c r="R325" i="4"/>
  <c r="R328" i="4"/>
  <c r="R326" i="4"/>
  <c r="R327" i="4"/>
  <c r="R344" i="4"/>
  <c r="R338" i="4"/>
  <c r="R345" i="4"/>
  <c r="R315" i="4"/>
  <c r="R322" i="4"/>
  <c r="R319" i="4"/>
  <c r="R50" i="2"/>
  <c r="R350" i="4"/>
  <c r="R337" i="4"/>
  <c r="R356" i="4"/>
  <c r="R366" i="4"/>
  <c r="R348" i="4"/>
  <c r="R364" i="4"/>
  <c r="R351" i="4"/>
  <c r="R365" i="4"/>
  <c r="R367" i="4"/>
  <c r="R318" i="4"/>
  <c r="R349" i="4"/>
  <c r="R359" i="4"/>
  <c r="R354" i="4"/>
  <c r="R358" i="4"/>
  <c r="R352" i="4"/>
  <c r="R353" i="4"/>
  <c r="R36" i="2"/>
  <c r="R84" i="4"/>
  <c r="R83" i="4"/>
  <c r="R320" i="4"/>
  <c r="R82" i="4"/>
  <c r="R330" i="4"/>
  <c r="R357" i="4"/>
  <c r="R346" i="4"/>
  <c r="R316" i="4"/>
  <c r="R342" i="4"/>
  <c r="R329" i="4"/>
  <c r="R339" i="4"/>
  <c r="R50" i="4"/>
  <c r="R361" i="4"/>
  <c r="R100" i="4"/>
  <c r="R49" i="4"/>
  <c r="R362" i="4"/>
  <c r="R321" i="4"/>
  <c r="R68" i="4"/>
  <c r="R37" i="2"/>
  <c r="R87" i="4"/>
  <c r="R379" i="4"/>
  <c r="R372" i="4"/>
  <c r="R317" i="4"/>
  <c r="R324" i="4"/>
  <c r="R158" i="4"/>
  <c r="R376" i="4"/>
  <c r="R373" i="4"/>
  <c r="R371" i="4"/>
  <c r="R381" i="4"/>
  <c r="R378" i="4"/>
  <c r="R377" i="4"/>
  <c r="R370" i="4"/>
  <c r="R374" i="4"/>
  <c r="R347" i="4"/>
  <c r="R375" i="4"/>
  <c r="R304" i="4"/>
  <c r="R314" i="4"/>
  <c r="R312" i="4"/>
  <c r="R305" i="4"/>
  <c r="R208" i="4"/>
  <c r="R308" i="4"/>
  <c r="R311" i="4"/>
  <c r="R301" i="4"/>
  <c r="R313" i="4"/>
  <c r="R306" i="4"/>
  <c r="R152" i="4"/>
  <c r="R310" i="4"/>
  <c r="R299" i="4"/>
  <c r="R302" i="4"/>
  <c r="R307" i="4"/>
  <c r="R300" i="4"/>
  <c r="R303" i="4"/>
  <c r="R111" i="4"/>
  <c r="R126" i="4"/>
  <c r="R276" i="4"/>
  <c r="R197" i="4"/>
  <c r="R179" i="4"/>
  <c r="R283" i="4"/>
  <c r="R62" i="4"/>
  <c r="R275" i="4"/>
  <c r="R218" i="4"/>
  <c r="R165" i="4"/>
  <c r="R171" i="4"/>
  <c r="R148" i="4"/>
  <c r="R160" i="4"/>
  <c r="R180" i="4"/>
  <c r="R146" i="4"/>
  <c r="R178" i="4"/>
  <c r="R226" i="4"/>
  <c r="R45" i="4"/>
  <c r="R225" i="4"/>
  <c r="R10" i="2"/>
  <c r="R34" i="4"/>
  <c r="R89" i="4"/>
  <c r="R35" i="4"/>
  <c r="R205" i="4"/>
  <c r="R138" i="4"/>
  <c r="R274" i="4"/>
  <c r="R157" i="4"/>
  <c r="R139" i="4"/>
  <c r="R200" i="4"/>
  <c r="R38" i="4"/>
  <c r="R237" i="4"/>
  <c r="R182" i="4"/>
  <c r="R267" i="4"/>
  <c r="R74" i="4"/>
  <c r="R224" i="4"/>
  <c r="R137" i="4"/>
  <c r="R217" i="4"/>
  <c r="R251" i="4"/>
  <c r="R201" i="4"/>
  <c r="R27" i="4"/>
  <c r="R119" i="4"/>
  <c r="R147" i="4"/>
  <c r="R154" i="4"/>
  <c r="R295" i="4"/>
  <c r="R223" i="4"/>
  <c r="R206" i="4"/>
  <c r="R202" i="4"/>
  <c r="R271" i="4"/>
  <c r="R207" i="4"/>
  <c r="R173" i="4"/>
  <c r="R95" i="4"/>
  <c r="R96" i="4"/>
  <c r="R184" i="4"/>
  <c r="R107" i="4"/>
  <c r="R273" i="4"/>
  <c r="R250" i="4"/>
  <c r="R291" i="4"/>
  <c r="R216" i="4"/>
  <c r="R292" i="4"/>
  <c r="R363" i="4"/>
  <c r="R174" i="4"/>
  <c r="R209" i="4"/>
  <c r="R52" i="4"/>
  <c r="R125" i="4"/>
  <c r="R140" i="4"/>
  <c r="R103" i="4"/>
  <c r="R39" i="4"/>
  <c r="R183" i="4"/>
  <c r="R268" i="4"/>
  <c r="R211" i="4"/>
  <c r="R26" i="2"/>
  <c r="R195" i="4"/>
  <c r="R172" i="4"/>
  <c r="R175" i="4"/>
  <c r="R176" i="4"/>
  <c r="R177" i="4"/>
  <c r="R28" i="4"/>
  <c r="R243" i="4"/>
  <c r="R75" i="4"/>
  <c r="R135" i="4"/>
  <c r="R136" i="4"/>
  <c r="R343" i="4"/>
  <c r="R264" i="4"/>
  <c r="R63" i="4"/>
  <c r="R150" i="4"/>
  <c r="R270" i="4"/>
  <c r="R193" i="4"/>
  <c r="R288" i="4"/>
  <c r="R233" i="4"/>
  <c r="R61" i="4"/>
  <c r="R235" i="4"/>
  <c r="R78" i="4"/>
  <c r="R101" i="4"/>
  <c r="R153" i="4"/>
  <c r="R227" i="4"/>
  <c r="R260" i="4"/>
  <c r="R21" i="4"/>
  <c r="R143" i="4"/>
  <c r="R368" i="4"/>
  <c r="R31" i="4"/>
  <c r="R72" i="4"/>
  <c r="R254" i="4"/>
  <c r="R54" i="4"/>
  <c r="R40" i="4"/>
  <c r="R266" i="4"/>
  <c r="R278" i="4"/>
  <c r="R213" i="4"/>
  <c r="R215" i="4"/>
  <c r="R297" i="4"/>
  <c r="R284" i="4"/>
  <c r="R144" i="4"/>
  <c r="R239" i="4"/>
  <c r="R167" i="4"/>
  <c r="R55" i="4"/>
  <c r="R57" i="4"/>
  <c r="R236" i="4"/>
  <c r="R121" i="4"/>
  <c r="R109" i="4"/>
  <c r="R53" i="4"/>
  <c r="R56" i="4"/>
  <c r="R104" i="4"/>
  <c r="R15" i="4"/>
  <c r="R187" i="4"/>
  <c r="R81" i="4"/>
  <c r="R255" i="4"/>
  <c r="R134" i="4"/>
  <c r="R88" i="4"/>
  <c r="R102" i="4"/>
  <c r="R241" i="4"/>
  <c r="R189" i="4"/>
  <c r="R269" i="4"/>
  <c r="R122" i="4"/>
  <c r="R127" i="4"/>
  <c r="R192" i="4"/>
  <c r="R92" i="4"/>
  <c r="R93" i="4"/>
  <c r="R97" i="4"/>
  <c r="R12" i="4"/>
  <c r="R188" i="4"/>
  <c r="R272" i="4"/>
  <c r="R203" i="4"/>
  <c r="R296" i="4"/>
  <c r="R94" i="4"/>
  <c r="R145" i="4"/>
  <c r="R185" i="4"/>
  <c r="R36" i="4"/>
  <c r="R230" i="4"/>
  <c r="R30" i="4"/>
  <c r="R265" i="4"/>
  <c r="R112" i="4"/>
  <c r="R91" i="4"/>
  <c r="R37" i="4"/>
  <c r="R238" i="4"/>
  <c r="R240" i="4"/>
  <c r="R244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5" i="4"/>
  <c r="R66" i="4"/>
  <c r="R289" i="4"/>
  <c r="R20" i="4"/>
  <c r="R170" i="4"/>
  <c r="R258" i="4"/>
  <c r="R13" i="4"/>
  <c r="R234" i="4"/>
  <c r="R151" i="4"/>
  <c r="R46" i="4"/>
  <c r="R169" i="4"/>
  <c r="R77" i="4"/>
  <c r="R99" i="4"/>
  <c r="R32" i="4"/>
  <c r="R242" i="4"/>
  <c r="R70" i="4"/>
  <c r="R168" i="4"/>
  <c r="R279" i="4"/>
  <c r="R280" i="4"/>
  <c r="R166" i="4"/>
  <c r="R257" i="4"/>
  <c r="R33" i="4"/>
  <c r="R60" i="4"/>
  <c r="R210" i="4"/>
  <c r="R220" i="4"/>
  <c r="R221" i="4"/>
  <c r="R247" i="4"/>
  <c r="R123" i="4"/>
  <c r="R281" i="4"/>
  <c r="R141" i="4"/>
  <c r="R259" i="4"/>
  <c r="R263" i="4"/>
  <c r="R42" i="4"/>
  <c r="R71" i="4"/>
  <c r="R80" i="4"/>
  <c r="R29" i="4"/>
  <c r="R246" i="4"/>
  <c r="R231" i="4"/>
  <c r="R287" i="4"/>
  <c r="R58" i="4"/>
  <c r="R186" i="4"/>
  <c r="R124" i="4"/>
  <c r="R73" i="4"/>
  <c r="R79" i="4"/>
  <c r="R196" i="4"/>
  <c r="R261" i="4"/>
  <c r="R285" i="4"/>
  <c r="R120" i="4"/>
  <c r="R76" i="4"/>
  <c r="R16" i="4"/>
  <c r="R48" i="4"/>
  <c r="R294" i="4"/>
  <c r="R59" i="4"/>
  <c r="R9" i="4"/>
  <c r="R10" i="4"/>
  <c r="R19" i="4"/>
  <c r="R249" i="4"/>
  <c r="R252" i="4"/>
  <c r="R253" i="4"/>
  <c r="R11" i="4"/>
  <c r="R256" i="4"/>
  <c r="R290" i="4"/>
  <c r="R105" i="4"/>
  <c r="R14" i="4"/>
  <c r="R190" i="4"/>
  <c r="R248" i="4"/>
  <c r="R194" i="4"/>
  <c r="R106" i="4"/>
  <c r="R8" i="4"/>
  <c r="R110" i="4"/>
  <c r="R212" i="4"/>
  <c r="R204" i="4"/>
  <c r="R3" i="4"/>
  <c r="R18" i="4"/>
  <c r="R43" i="4"/>
  <c r="R44" i="4"/>
  <c r="Z363" i="4"/>
  <c r="Z369" i="4"/>
  <c r="Z360" i="4"/>
  <c r="U2" i="12"/>
  <c r="R286" i="4"/>
  <c r="R293" i="4"/>
  <c r="R69" i="4"/>
  <c r="R334" i="4"/>
  <c r="Q2" i="12"/>
  <c r="O2" i="12"/>
  <c r="N396" i="4"/>
  <c r="N408" i="4"/>
  <c r="M2" i="12"/>
  <c r="K2" i="12"/>
  <c r="J188" i="4"/>
  <c r="J23" i="4"/>
  <c r="J179" i="4"/>
  <c r="J180" i="4"/>
  <c r="J286" i="4"/>
  <c r="J187" i="4"/>
  <c r="J238" i="4"/>
  <c r="J266" i="4"/>
  <c r="J240" i="4"/>
  <c r="J241" i="4"/>
  <c r="J243" i="4"/>
  <c r="J267" i="4"/>
  <c r="J244" i="4"/>
  <c r="J268" i="4"/>
  <c r="J121" i="4"/>
  <c r="J269" i="4"/>
  <c r="J270" i="4"/>
  <c r="J271" i="4"/>
  <c r="J272" i="4"/>
  <c r="J151" i="4"/>
  <c r="J210" i="4"/>
  <c r="J220" i="4"/>
  <c r="J221" i="4"/>
  <c r="J250" i="4"/>
  <c r="J192" i="4"/>
  <c r="J213" i="4"/>
  <c r="J77" i="4"/>
  <c r="J290" i="4"/>
  <c r="J199" i="4"/>
  <c r="J263" i="4"/>
  <c r="J186" i="4"/>
  <c r="J239" i="4"/>
  <c r="J242" i="4"/>
  <c r="J273" i="4"/>
  <c r="J9" i="4"/>
  <c r="J190" i="4"/>
  <c r="J10" i="4"/>
  <c r="J26" i="2"/>
  <c r="J16" i="4"/>
  <c r="J278" i="4"/>
  <c r="J284" i="4"/>
  <c r="J8" i="4"/>
  <c r="J68" i="4"/>
  <c r="J296" i="4"/>
  <c r="J251" i="4"/>
  <c r="J252" i="4"/>
  <c r="J279" i="4"/>
  <c r="J280" i="4"/>
  <c r="J281" i="4"/>
  <c r="J87" i="4"/>
  <c r="J291" i="4"/>
  <c r="J196" i="4"/>
  <c r="J218" i="4"/>
  <c r="J228" i="4"/>
  <c r="J292" i="4"/>
  <c r="J297" i="4"/>
  <c r="J197" i="4"/>
  <c r="J294" i="4"/>
  <c r="J100" i="4"/>
  <c r="J246" i="4"/>
  <c r="J194" i="4"/>
  <c r="J141" i="4"/>
  <c r="J116" i="4"/>
  <c r="J234" i="4"/>
  <c r="J235" i="4"/>
  <c r="J155" i="4"/>
  <c r="J191" i="4"/>
  <c r="J249" i="4"/>
  <c r="J295" i="4"/>
  <c r="J73" i="4"/>
  <c r="J212" i="4"/>
  <c r="J255" i="4"/>
  <c r="J256" i="4"/>
  <c r="J230" i="4"/>
  <c r="J258" i="4"/>
  <c r="J178" i="4"/>
  <c r="J285" i="4"/>
  <c r="J237" i="4"/>
  <c r="J189" i="4"/>
  <c r="J277" i="4"/>
  <c r="J222" i="4"/>
  <c r="J254" i="4"/>
  <c r="J231" i="4"/>
  <c r="J219" i="4"/>
  <c r="J122" i="4"/>
  <c r="J229" i="4"/>
  <c r="J257" i="4"/>
  <c r="J260" i="4"/>
  <c r="J114" i="4"/>
  <c r="J145" i="4"/>
  <c r="J183" i="4"/>
  <c r="J236" i="4"/>
  <c r="J127" i="4"/>
  <c r="J289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6" i="4"/>
  <c r="J158" i="4"/>
  <c r="J275" i="4"/>
  <c r="J124" i="4"/>
  <c r="J211" i="4"/>
  <c r="J165" i="4"/>
  <c r="J166" i="4"/>
  <c r="J167" i="4"/>
  <c r="J174" i="4"/>
  <c r="J293" i="4"/>
  <c r="J144" i="4"/>
  <c r="J120" i="4"/>
  <c r="J80" i="4"/>
  <c r="J169" i="4"/>
  <c r="J171" i="4"/>
  <c r="J206" i="4"/>
  <c r="J172" i="4"/>
  <c r="J298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3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4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10" i="2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3" i="2"/>
  <c r="J110" i="4"/>
  <c r="J66" i="4"/>
  <c r="J102" i="4"/>
  <c r="J175" i="4"/>
  <c r="J81" i="4"/>
  <c r="J107" i="4"/>
  <c r="J32" i="4"/>
  <c r="J15" i="4"/>
  <c r="J41" i="4"/>
  <c r="J106" i="4"/>
  <c r="J33" i="4"/>
  <c r="J36" i="4"/>
  <c r="J108" i="4"/>
  <c r="J46" i="4"/>
  <c r="J37" i="4"/>
  <c r="J34" i="4"/>
  <c r="I2" i="12"/>
  <c r="H90" i="4"/>
  <c r="H89" i="4"/>
  <c r="G2" i="12"/>
  <c r="F245" i="4"/>
  <c r="F46" i="2"/>
  <c r="F233" i="4"/>
  <c r="F264" i="4"/>
  <c r="F265" i="4"/>
  <c r="F238" i="4"/>
  <c r="F266" i="4"/>
  <c r="F240" i="4"/>
  <c r="F241" i="4"/>
  <c r="F243" i="4"/>
  <c r="F267" i="4"/>
  <c r="F244" i="4"/>
  <c r="F268" i="4"/>
  <c r="F247" i="4"/>
  <c r="F269" i="4"/>
  <c r="F270" i="4"/>
  <c r="F271" i="4"/>
  <c r="F272" i="4"/>
  <c r="F151" i="4"/>
  <c r="F250" i="4"/>
  <c r="F290" i="4"/>
  <c r="F287" i="4"/>
  <c r="F263" i="4"/>
  <c r="F239" i="4"/>
  <c r="F242" i="4"/>
  <c r="F273" i="4"/>
  <c r="F190" i="4"/>
  <c r="F278" i="4"/>
  <c r="F284" i="4"/>
  <c r="F68" i="4"/>
  <c r="F281" i="4"/>
  <c r="F37" i="2"/>
  <c r="F87" i="4"/>
  <c r="F291" i="4"/>
  <c r="F218" i="4"/>
  <c r="F197" i="4"/>
  <c r="F100" i="4"/>
  <c r="F116" i="4"/>
  <c r="F234" i="4"/>
  <c r="F295" i="4"/>
  <c r="F129" i="4"/>
  <c r="F212" i="4"/>
  <c r="F255" i="4"/>
  <c r="F256" i="4"/>
  <c r="F12" i="2"/>
  <c r="F149" i="4"/>
  <c r="F237" i="4"/>
  <c r="F204" i="4"/>
  <c r="F257" i="4"/>
  <c r="F114" i="4"/>
  <c r="F145" i="4"/>
  <c r="F183" i="4"/>
  <c r="F236" i="4"/>
  <c r="F289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6" i="4"/>
  <c r="F152" i="4"/>
  <c r="F158" i="4"/>
  <c r="F275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8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7" i="2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3" i="4"/>
  <c r="F118" i="4"/>
  <c r="F53" i="4"/>
  <c r="F13" i="2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4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10" i="2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36" i="4"/>
  <c r="F108" i="4"/>
  <c r="F50" i="2"/>
  <c r="F46" i="4"/>
  <c r="F37" i="4"/>
  <c r="F34" i="4"/>
  <c r="F35" i="4"/>
  <c r="F304" i="4"/>
  <c r="F305" i="4"/>
  <c r="F306" i="4"/>
  <c r="F307" i="4"/>
  <c r="F310" i="4"/>
  <c r="F311" i="4"/>
  <c r="F312" i="4"/>
  <c r="F313" i="4"/>
  <c r="F300" i="4"/>
  <c r="F301" i="4"/>
  <c r="F299" i="4"/>
  <c r="F302" i="4"/>
  <c r="F303" i="4"/>
  <c r="F314" i="4"/>
  <c r="F51" i="2"/>
  <c r="F308" i="4"/>
  <c r="F342" i="4"/>
  <c r="F333" i="4"/>
  <c r="F331" i="4"/>
  <c r="F332" i="4"/>
  <c r="F324" i="4"/>
  <c r="F334" i="4"/>
  <c r="F323" i="4"/>
  <c r="F341" i="4"/>
  <c r="F316" i="4"/>
  <c r="F339" i="4"/>
  <c r="F322" i="4"/>
  <c r="F346" i="4"/>
  <c r="F325" i="4"/>
  <c r="F318" i="4"/>
  <c r="F319" i="4"/>
  <c r="F320" i="4"/>
  <c r="F321" i="4"/>
  <c r="F347" i="4"/>
  <c r="F337" i="4"/>
  <c r="F338" i="4"/>
  <c r="F340" i="4"/>
  <c r="F326" i="4"/>
  <c r="F327" i="4"/>
  <c r="F328" i="4"/>
  <c r="F329" i="4"/>
  <c r="F330" i="4"/>
  <c r="F317" i="4"/>
  <c r="F315" i="4"/>
  <c r="F335" i="4"/>
  <c r="F336" i="4"/>
  <c r="F345" i="4"/>
  <c r="F343" i="4"/>
  <c r="F344" i="4"/>
  <c r="F351" i="4"/>
  <c r="F350" i="4"/>
  <c r="F361" i="4"/>
  <c r="F362" i="4"/>
  <c r="F348" i="4"/>
  <c r="F358" i="4"/>
  <c r="F359" i="4"/>
  <c r="F364" i="4"/>
  <c r="F349" i="4"/>
  <c r="F365" i="4"/>
  <c r="F366" i="4"/>
  <c r="F367" i="4"/>
  <c r="F352" i="4"/>
  <c r="F353" i="4"/>
  <c r="F354" i="4"/>
  <c r="F356" i="4"/>
  <c r="F357" i="4"/>
  <c r="F355" i="4"/>
  <c r="F368" i="4"/>
  <c r="F363" i="4"/>
  <c r="F369" i="4"/>
  <c r="F360" i="4"/>
  <c r="F379" i="4"/>
  <c r="F377" i="4"/>
  <c r="F373" i="4"/>
  <c r="F374" i="4"/>
  <c r="F370" i="4"/>
  <c r="F371" i="4"/>
  <c r="F375" i="4"/>
  <c r="F376" i="4"/>
  <c r="F378" i="4"/>
  <c r="F372" i="4"/>
  <c r="F381" i="4"/>
  <c r="F390" i="4"/>
  <c r="F389" i="4"/>
  <c r="F396" i="4"/>
  <c r="F388" i="4"/>
  <c r="F397" i="4"/>
  <c r="F398" i="4"/>
  <c r="F399" i="4"/>
  <c r="F400" i="4"/>
  <c r="F401" i="4"/>
  <c r="F391" i="4"/>
  <c r="F392" i="4"/>
  <c r="F393" i="4"/>
  <c r="F402" i="4"/>
  <c r="F403" i="4"/>
  <c r="F404" i="4"/>
  <c r="F405" i="4"/>
  <c r="F394" i="4"/>
  <c r="F395" i="4"/>
  <c r="F406" i="4"/>
  <c r="F407" i="4"/>
  <c r="F408" i="4"/>
  <c r="F409" i="4"/>
  <c r="F410" i="4"/>
  <c r="F411" i="4"/>
  <c r="F387" i="4"/>
  <c r="E2" i="12"/>
  <c r="C2" i="12"/>
  <c r="E245" i="4"/>
  <c r="E46" i="2"/>
  <c r="E233" i="4"/>
  <c r="E264" i="4"/>
  <c r="E265" i="4"/>
  <c r="E238" i="4"/>
  <c r="E266" i="4"/>
  <c r="E240" i="4"/>
  <c r="E241" i="4"/>
  <c r="E243" i="4"/>
  <c r="E267" i="4"/>
  <c r="E244" i="4"/>
  <c r="E268" i="4"/>
  <c r="E247" i="4"/>
  <c r="E269" i="4"/>
  <c r="E270" i="4"/>
  <c r="E271" i="4"/>
  <c r="E272" i="4"/>
  <c r="E151" i="4"/>
  <c r="E250" i="4"/>
  <c r="E290" i="4"/>
  <c r="E287" i="4"/>
  <c r="E263" i="4"/>
  <c r="E239" i="4"/>
  <c r="E242" i="4"/>
  <c r="E273" i="4"/>
  <c r="E190" i="4"/>
  <c r="E278" i="4"/>
  <c r="E284" i="4"/>
  <c r="E68" i="4"/>
  <c r="E281" i="4"/>
  <c r="E37" i="2"/>
  <c r="E87" i="4"/>
  <c r="E291" i="4"/>
  <c r="E218" i="4"/>
  <c r="E197" i="4"/>
  <c r="E100" i="4"/>
  <c r="E116" i="4"/>
  <c r="E234" i="4"/>
  <c r="E295" i="4"/>
  <c r="E129" i="4"/>
  <c r="E212" i="4"/>
  <c r="E255" i="4"/>
  <c r="E256" i="4"/>
  <c r="E12" i="2"/>
  <c r="E149" i="4"/>
  <c r="E237" i="4"/>
  <c r="E204" i="4"/>
  <c r="E257" i="4"/>
  <c r="E114" i="4"/>
  <c r="E145" i="4"/>
  <c r="E183" i="4"/>
  <c r="E236" i="4"/>
  <c r="E289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6" i="4"/>
  <c r="E152" i="4"/>
  <c r="E158" i="4"/>
  <c r="E275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8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7" i="2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3" i="4"/>
  <c r="E118" i="4"/>
  <c r="E53" i="4"/>
  <c r="E13" i="2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4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10" i="2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36" i="4"/>
  <c r="E108" i="4"/>
  <c r="E50" i="2"/>
  <c r="E46" i="4"/>
  <c r="E37" i="4"/>
  <c r="E34" i="4"/>
  <c r="E35" i="4"/>
  <c r="E304" i="4"/>
  <c r="E305" i="4"/>
  <c r="E306" i="4"/>
  <c r="E307" i="4"/>
  <c r="E310" i="4"/>
  <c r="E311" i="4"/>
  <c r="E312" i="4"/>
  <c r="E313" i="4"/>
  <c r="E300" i="4"/>
  <c r="E301" i="4"/>
  <c r="E299" i="4"/>
  <c r="E302" i="4"/>
  <c r="E303" i="4"/>
  <c r="E314" i="4"/>
  <c r="E51" i="2"/>
  <c r="E308" i="4"/>
  <c r="E342" i="4"/>
  <c r="E333" i="4"/>
  <c r="E331" i="4"/>
  <c r="E332" i="4"/>
  <c r="E324" i="4"/>
  <c r="E334" i="4"/>
  <c r="E323" i="4"/>
  <c r="E341" i="4"/>
  <c r="E316" i="4"/>
  <c r="E339" i="4"/>
  <c r="E322" i="4"/>
  <c r="E346" i="4"/>
  <c r="E325" i="4"/>
  <c r="E318" i="4"/>
  <c r="E319" i="4"/>
  <c r="E320" i="4"/>
  <c r="E321" i="4"/>
  <c r="E347" i="4"/>
  <c r="E337" i="4"/>
  <c r="E338" i="4"/>
  <c r="E340" i="4"/>
  <c r="E326" i="4"/>
  <c r="E327" i="4"/>
  <c r="E328" i="4"/>
  <c r="E329" i="4"/>
  <c r="E330" i="4"/>
  <c r="E317" i="4"/>
  <c r="E315" i="4"/>
  <c r="E335" i="4"/>
  <c r="E336" i="4"/>
  <c r="E345" i="4"/>
  <c r="E343" i="4"/>
  <c r="E344" i="4"/>
  <c r="E351" i="4"/>
  <c r="E350" i="4"/>
  <c r="E361" i="4"/>
  <c r="E362" i="4"/>
  <c r="E348" i="4"/>
  <c r="E358" i="4"/>
  <c r="E359" i="4"/>
  <c r="E364" i="4"/>
  <c r="E349" i="4"/>
  <c r="E365" i="4"/>
  <c r="E366" i="4"/>
  <c r="E367" i="4"/>
  <c r="E352" i="4"/>
  <c r="E353" i="4"/>
  <c r="E354" i="4"/>
  <c r="E356" i="4"/>
  <c r="E357" i="4"/>
  <c r="E355" i="4"/>
  <c r="E368" i="4"/>
  <c r="E363" i="4"/>
  <c r="E369" i="4"/>
  <c r="E360" i="4"/>
  <c r="E379" i="4"/>
  <c r="E377" i="4"/>
  <c r="E373" i="4"/>
  <c r="E374" i="4"/>
  <c r="E370" i="4"/>
  <c r="E371" i="4"/>
  <c r="E375" i="4"/>
  <c r="E376" i="4"/>
  <c r="E378" i="4"/>
  <c r="E372" i="4"/>
  <c r="E381" i="4"/>
  <c r="E390" i="4"/>
  <c r="E389" i="4"/>
  <c r="E396" i="4"/>
  <c r="E388" i="4"/>
  <c r="E397" i="4"/>
  <c r="E398" i="4"/>
  <c r="E399" i="4"/>
  <c r="E400" i="4"/>
  <c r="E401" i="4"/>
  <c r="E391" i="4"/>
  <c r="E392" i="4"/>
  <c r="E393" i="4"/>
  <c r="E402" i="4"/>
  <c r="E403" i="4"/>
  <c r="E404" i="4"/>
  <c r="E405" i="4"/>
  <c r="E394" i="4"/>
  <c r="E395" i="4"/>
  <c r="E406" i="4"/>
  <c r="E407" i="4"/>
  <c r="E408" i="4"/>
  <c r="E409" i="4"/>
  <c r="E410" i="4"/>
  <c r="E411" i="4"/>
  <c r="E387" i="4"/>
  <c r="D2" i="12"/>
  <c r="F2" i="12"/>
  <c r="I188" i="4"/>
  <c r="I23" i="4"/>
  <c r="I179" i="4"/>
  <c r="I180" i="4"/>
  <c r="I286" i="4"/>
  <c r="I187" i="4"/>
  <c r="I238" i="4"/>
  <c r="I266" i="4"/>
  <c r="I240" i="4"/>
  <c r="I241" i="4"/>
  <c r="I243" i="4"/>
  <c r="I267" i="4"/>
  <c r="I244" i="4"/>
  <c r="I268" i="4"/>
  <c r="I121" i="4"/>
  <c r="I269" i="4"/>
  <c r="I270" i="4"/>
  <c r="I271" i="4"/>
  <c r="I272" i="4"/>
  <c r="I151" i="4"/>
  <c r="I210" i="4"/>
  <c r="I220" i="4"/>
  <c r="I221" i="4"/>
  <c r="I250" i="4"/>
  <c r="I192" i="4"/>
  <c r="I213" i="4"/>
  <c r="I77" i="4"/>
  <c r="I290" i="4"/>
  <c r="I199" i="4"/>
  <c r="I263" i="4"/>
  <c r="I186" i="4"/>
  <c r="I239" i="4"/>
  <c r="I242" i="4"/>
  <c r="I273" i="4"/>
  <c r="I9" i="4"/>
  <c r="I190" i="4"/>
  <c r="I10" i="4"/>
  <c r="I26" i="2"/>
  <c r="I16" i="4"/>
  <c r="I278" i="4"/>
  <c r="I284" i="4"/>
  <c r="I8" i="4"/>
  <c r="I296" i="4"/>
  <c r="I251" i="4"/>
  <c r="I252" i="4"/>
  <c r="I279" i="4"/>
  <c r="I280" i="4"/>
  <c r="I281" i="4"/>
  <c r="I291" i="4"/>
  <c r="I196" i="4"/>
  <c r="I218" i="4"/>
  <c r="I228" i="4"/>
  <c r="I292" i="4"/>
  <c r="I297" i="4"/>
  <c r="I197" i="4"/>
  <c r="I294" i="4"/>
  <c r="I246" i="4"/>
  <c r="I194" i="4"/>
  <c r="I141" i="4"/>
  <c r="I116" i="4"/>
  <c r="I234" i="4"/>
  <c r="I235" i="4"/>
  <c r="I155" i="4"/>
  <c r="I191" i="4"/>
  <c r="I249" i="4"/>
  <c r="I295" i="4"/>
  <c r="I73" i="4"/>
  <c r="I212" i="4"/>
  <c r="I255" i="4"/>
  <c r="I256" i="4"/>
  <c r="I230" i="4"/>
  <c r="I258" i="4"/>
  <c r="I178" i="4"/>
  <c r="I285" i="4"/>
  <c r="I237" i="4"/>
  <c r="I189" i="4"/>
  <c r="I277" i="4"/>
  <c r="I222" i="4"/>
  <c r="I254" i="4"/>
  <c r="I231" i="4"/>
  <c r="I219" i="4"/>
  <c r="I122" i="4"/>
  <c r="I229" i="4"/>
  <c r="I257" i="4"/>
  <c r="I260" i="4"/>
  <c r="I114" i="4"/>
  <c r="I145" i="4"/>
  <c r="I183" i="4"/>
  <c r="I236" i="4"/>
  <c r="I127" i="4"/>
  <c r="I289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6" i="4"/>
  <c r="I158" i="4"/>
  <c r="I275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8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3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4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10" i="2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3" i="2"/>
  <c r="I110" i="4"/>
  <c r="I66" i="4"/>
  <c r="I102" i="4"/>
  <c r="I175" i="4"/>
  <c r="I81" i="4"/>
  <c r="I107" i="4"/>
  <c r="I32" i="4"/>
  <c r="I15" i="4"/>
  <c r="I41" i="4"/>
  <c r="I106" i="4"/>
  <c r="I33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390" i="4"/>
  <c r="M389" i="4"/>
  <c r="M396" i="4"/>
  <c r="M388" i="4"/>
  <c r="M397" i="4"/>
  <c r="M398" i="4"/>
  <c r="M399" i="4"/>
  <c r="M400" i="4"/>
  <c r="M401" i="4"/>
  <c r="M391" i="4"/>
  <c r="M392" i="4"/>
  <c r="M393" i="4"/>
  <c r="M402" i="4"/>
  <c r="M403" i="4"/>
  <c r="M404" i="4"/>
  <c r="M405" i="4"/>
  <c r="M394" i="4"/>
  <c r="M395" i="4"/>
  <c r="M406" i="4"/>
  <c r="M407" i="4"/>
  <c r="M408" i="4"/>
  <c r="M409" i="4"/>
  <c r="M410" i="4"/>
  <c r="M411" i="4"/>
  <c r="M387" i="4"/>
  <c r="L2" i="12"/>
  <c r="N2" i="12"/>
  <c r="Q286" i="4"/>
  <c r="Q293" i="4"/>
  <c r="Q69" i="4"/>
  <c r="P2" i="12"/>
  <c r="R2" i="12"/>
  <c r="V2" i="12"/>
  <c r="Y316" i="4"/>
  <c r="Y360" i="4"/>
  <c r="B384" i="4"/>
  <c r="C384" i="4"/>
  <c r="B386" i="4"/>
  <c r="C386" i="4"/>
  <c r="B383" i="4"/>
  <c r="C383" i="4"/>
  <c r="C38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304" i="4"/>
  <c r="AI305" i="4"/>
  <c r="AI306" i="4"/>
  <c r="AI307" i="4"/>
  <c r="AI311" i="4"/>
  <c r="AI312" i="4"/>
  <c r="AI313" i="4"/>
  <c r="AI301" i="4"/>
  <c r="AI299" i="4"/>
  <c r="AI302" i="4"/>
  <c r="AI303" i="4"/>
  <c r="AI314" i="4"/>
  <c r="AI308" i="4"/>
  <c r="AI342" i="4"/>
  <c r="AI333" i="4"/>
  <c r="AI331" i="4"/>
  <c r="AI332" i="4"/>
  <c r="AI324" i="4"/>
  <c r="AI334" i="4"/>
  <c r="AI323" i="4"/>
  <c r="AI341" i="4"/>
  <c r="AI316" i="4"/>
  <c r="AI339" i="4"/>
  <c r="AI322" i="4"/>
  <c r="AI346" i="4"/>
  <c r="AI325" i="4"/>
  <c r="AI318" i="4"/>
  <c r="AI319" i="4"/>
  <c r="AI320" i="4"/>
  <c r="AI321" i="4"/>
  <c r="AI347" i="4"/>
  <c r="AI337" i="4"/>
  <c r="AI338" i="4"/>
  <c r="AI340" i="4"/>
  <c r="AI326" i="4"/>
  <c r="AI327" i="4"/>
  <c r="AI328" i="4"/>
  <c r="AI329" i="4"/>
  <c r="AI330" i="4"/>
  <c r="AI317" i="4"/>
  <c r="AI315" i="4"/>
  <c r="AI335" i="4"/>
  <c r="AI336" i="4"/>
  <c r="AI345" i="4"/>
  <c r="AI343" i="4"/>
  <c r="AI344" i="4"/>
  <c r="AI351" i="4"/>
  <c r="AI350" i="4"/>
  <c r="AI361" i="4"/>
  <c r="AI362" i="4"/>
  <c r="AI348" i="4"/>
  <c r="AI358" i="4"/>
  <c r="AI359" i="4"/>
  <c r="AI364" i="4"/>
  <c r="AI349" i="4"/>
  <c r="AI365" i="4"/>
  <c r="AI366" i="4"/>
  <c r="AI367" i="4"/>
  <c r="AI352" i="4"/>
  <c r="AI353" i="4"/>
  <c r="AI354" i="4"/>
  <c r="AI356" i="4"/>
  <c r="AI357" i="4"/>
  <c r="AI355" i="4"/>
  <c r="AI368" i="4"/>
  <c r="AI363" i="4"/>
  <c r="AI369" i="4"/>
  <c r="AI360" i="4"/>
  <c r="AI379" i="4"/>
  <c r="AI377" i="4"/>
  <c r="AI373" i="4"/>
  <c r="AI374" i="4"/>
  <c r="AI370" i="4"/>
  <c r="AI371" i="4"/>
  <c r="AI375" i="4"/>
  <c r="AI376" i="4"/>
  <c r="AI378" i="4"/>
  <c r="AI372" i="4"/>
  <c r="AI381" i="4"/>
  <c r="AI384" i="4"/>
  <c r="AI386" i="4"/>
  <c r="AI385" i="4"/>
  <c r="AI383" i="4"/>
  <c r="AI382" i="4"/>
  <c r="AI390" i="4"/>
  <c r="AI389" i="4"/>
  <c r="AI396" i="4"/>
  <c r="AI388" i="4"/>
  <c r="AI397" i="4"/>
  <c r="AI398" i="4"/>
  <c r="AI399" i="4"/>
  <c r="AI400" i="4"/>
  <c r="AI401" i="4"/>
  <c r="AI391" i="4"/>
  <c r="AI392" i="4"/>
  <c r="AI393" i="4"/>
  <c r="AI402" i="4"/>
  <c r="AI403" i="4"/>
  <c r="AI404" i="4"/>
  <c r="AI405" i="4"/>
  <c r="AI394" i="4"/>
  <c r="AI395" i="4"/>
  <c r="AI406" i="4"/>
  <c r="AI407" i="4"/>
  <c r="AI408" i="4"/>
  <c r="AI409" i="4"/>
  <c r="AI410" i="4"/>
  <c r="AI411" i="4"/>
  <c r="AI387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26" i="4"/>
  <c r="AC288" i="4"/>
  <c r="AC4" i="4"/>
  <c r="AC5" i="4"/>
  <c r="AC204" i="4"/>
  <c r="AC6" i="4"/>
  <c r="AC130" i="4"/>
  <c r="AC132" i="4"/>
  <c r="AC133" i="4"/>
  <c r="AC277" i="4"/>
  <c r="AC128" i="4"/>
  <c r="AC129" i="4"/>
  <c r="AC253" i="4"/>
  <c r="AC59" i="4"/>
  <c r="AC105" i="4"/>
  <c r="AC120" i="4"/>
  <c r="AC14" i="4"/>
  <c r="AC233" i="4"/>
  <c r="AC265" i="4"/>
  <c r="AC266" i="4"/>
  <c r="AC239" i="4"/>
  <c r="AC241" i="4"/>
  <c r="AC242" i="4"/>
  <c r="AC267" i="4"/>
  <c r="AC244" i="4"/>
  <c r="AC268" i="4"/>
  <c r="AC247" i="4"/>
  <c r="AC269" i="4"/>
  <c r="AC270" i="4"/>
  <c r="AC271" i="4"/>
  <c r="AC272" i="4"/>
  <c r="AC273" i="4"/>
  <c r="AC151" i="4"/>
  <c r="AC2" i="4"/>
  <c r="AC295" i="4"/>
  <c r="AC287" i="4"/>
  <c r="AC263" i="4"/>
  <c r="AC238" i="4"/>
  <c r="AC240" i="4"/>
  <c r="AC243" i="4"/>
  <c r="AC64" i="4"/>
  <c r="AC65" i="4"/>
  <c r="AC203" i="4"/>
  <c r="AC274" i="4"/>
  <c r="AC153" i="4"/>
  <c r="AC125" i="4"/>
  <c r="AC190" i="4"/>
  <c r="AC249" i="4"/>
  <c r="AC73" i="4"/>
  <c r="AC213" i="4"/>
  <c r="AC110" i="4"/>
  <c r="AC47" i="4"/>
  <c r="AC85" i="4"/>
  <c r="AC86" i="4"/>
  <c r="AC255" i="4"/>
  <c r="AC281" i="4"/>
  <c r="AC256" i="4"/>
  <c r="AC290" i="4"/>
  <c r="AC291" i="4"/>
  <c r="AC113" i="4"/>
  <c r="AC134" i="4"/>
  <c r="AC135" i="4"/>
  <c r="AC176" i="4"/>
  <c r="AC177" i="4"/>
  <c r="AC137" i="4"/>
  <c r="AC138" i="4"/>
  <c r="AC139" i="4"/>
  <c r="AC140" i="4"/>
  <c r="AC258" i="4"/>
  <c r="AC98" i="4"/>
  <c r="AC115" i="4"/>
  <c r="AC116" i="4"/>
  <c r="AC117" i="4"/>
  <c r="AC142" i="4"/>
  <c r="AC118" i="4"/>
  <c r="AC27" i="4"/>
  <c r="AC143" i="4"/>
  <c r="AC144" i="4"/>
  <c r="AC28" i="4"/>
  <c r="AC145" i="4"/>
  <c r="AC285" i="4"/>
  <c r="AC183" i="4"/>
  <c r="AC102" i="4"/>
  <c r="AC103" i="4"/>
  <c r="AC104" i="4"/>
  <c r="AC29" i="4"/>
  <c r="AC58" i="4"/>
  <c r="AC30" i="4"/>
  <c r="AC13" i="4"/>
  <c r="AC264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4" i="4"/>
  <c r="AC235" i="4"/>
  <c r="AC219" i="4"/>
  <c r="AC236" i="4"/>
  <c r="AC237" i="4"/>
  <c r="AC202" i="4"/>
  <c r="AC186" i="4"/>
  <c r="AC187" i="4"/>
  <c r="AC188" i="4"/>
  <c r="AC150" i="4"/>
  <c r="AC246" i="4"/>
  <c r="AC189" i="4"/>
  <c r="AC121" i="4"/>
  <c r="AC41" i="4"/>
  <c r="AC276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6" i="4"/>
  <c r="AC127" i="4"/>
  <c r="AC191" i="4"/>
  <c r="AC70" i="4"/>
  <c r="AC248" i="4"/>
  <c r="AC250" i="4"/>
  <c r="AC289" i="4"/>
  <c r="AC192" i="4"/>
  <c r="AC222" i="4"/>
  <c r="AC251" i="4"/>
  <c r="AC74" i="4"/>
  <c r="AC20" i="4"/>
  <c r="AC75" i="4"/>
  <c r="AC278" i="4"/>
  <c r="AC43" i="4"/>
  <c r="AC212" i="4"/>
  <c r="AC77" i="4"/>
  <c r="AC223" i="4"/>
  <c r="AC158" i="4"/>
  <c r="AC252" i="4"/>
  <c r="AC10" i="4"/>
  <c r="AC159" i="4"/>
  <c r="AC21" i="4"/>
  <c r="AC160" i="4"/>
  <c r="AC44" i="4"/>
  <c r="AC45" i="4"/>
  <c r="AC11" i="4"/>
  <c r="AC254" i="4"/>
  <c r="AC193" i="4"/>
  <c r="AC194" i="4"/>
  <c r="AC279" i="4"/>
  <c r="AC280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8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92" i="4"/>
  <c r="AC229" i="4"/>
  <c r="AC230" i="4"/>
  <c r="AC257" i="4"/>
  <c r="AC141" i="4"/>
  <c r="AC297" i="4"/>
  <c r="AC259" i="4"/>
  <c r="AC260" i="4"/>
  <c r="AC261" i="4"/>
  <c r="AC197" i="4"/>
  <c r="AC178" i="4"/>
  <c r="AC179" i="4"/>
  <c r="AC180" i="4"/>
  <c r="AC199" i="4"/>
  <c r="AC181" i="4"/>
  <c r="AC294" i="4"/>
  <c r="AC231" i="4"/>
  <c r="AC209" i="4"/>
  <c r="AC283" i="4"/>
  <c r="AC284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3" i="4"/>
  <c r="AC114" i="4"/>
  <c r="AC286" i="4"/>
  <c r="AC275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7" i="4"/>
  <c r="AC306" i="4"/>
  <c r="AC304" i="4"/>
  <c r="AC305" i="4"/>
  <c r="AC300" i="4"/>
  <c r="AC301" i="4"/>
  <c r="AC299" i="4"/>
  <c r="AC302" i="4"/>
  <c r="AC303" i="4"/>
  <c r="AC310" i="4"/>
  <c r="AC311" i="4"/>
  <c r="AC312" i="4"/>
  <c r="AC313" i="4"/>
  <c r="AC308" i="4"/>
  <c r="AC314" i="4"/>
  <c r="AC335" i="4"/>
  <c r="AC336" i="4"/>
  <c r="AC318" i="4"/>
  <c r="AC315" i="4"/>
  <c r="AC319" i="4"/>
  <c r="AC320" i="4"/>
  <c r="AC321" i="4"/>
  <c r="AC347" i="4"/>
  <c r="AC326" i="4"/>
  <c r="AC327" i="4"/>
  <c r="AC328" i="4"/>
  <c r="AC329" i="4"/>
  <c r="AC341" i="4"/>
  <c r="AC331" i="4"/>
  <c r="AC332" i="4"/>
  <c r="AC333" i="4"/>
  <c r="AC343" i="4"/>
  <c r="AC344" i="4"/>
  <c r="AC345" i="4"/>
  <c r="AC342" i="4"/>
  <c r="AC322" i="4"/>
  <c r="AC317" i="4"/>
  <c r="AC323" i="4"/>
  <c r="AC330" i="4"/>
  <c r="AC325" i="4"/>
  <c r="AC334" i="4"/>
  <c r="AC324" i="4"/>
  <c r="AC338" i="4"/>
  <c r="AC337" i="4"/>
  <c r="AC316" i="4"/>
  <c r="AC339" i="4"/>
  <c r="AC340" i="4"/>
  <c r="AC346" i="4"/>
  <c r="AC350" i="4"/>
  <c r="AC361" i="4"/>
  <c r="AC362" i="4"/>
  <c r="AC368" i="4"/>
  <c r="AC363" i="4"/>
  <c r="AC369" i="4"/>
  <c r="AC351" i="4"/>
  <c r="AC348" i="4"/>
  <c r="AC358" i="4"/>
  <c r="AC359" i="4"/>
  <c r="AC364" i="4"/>
  <c r="AC349" i="4"/>
  <c r="AC365" i="4"/>
  <c r="AC366" i="4"/>
  <c r="AC367" i="4"/>
  <c r="AC360" i="4"/>
  <c r="AC352" i="4"/>
  <c r="AC353" i="4"/>
  <c r="AC354" i="4"/>
  <c r="AC355" i="4"/>
  <c r="AC356" i="4"/>
  <c r="AC357" i="4"/>
  <c r="AC371" i="4"/>
  <c r="AC377" i="4"/>
  <c r="AC378" i="4"/>
  <c r="AC379" i="4"/>
  <c r="AC373" i="4"/>
  <c r="AC370" i="4"/>
  <c r="AC376" i="4"/>
  <c r="AC381" i="4"/>
  <c r="AC374" i="4"/>
  <c r="AC375" i="4"/>
  <c r="AC372" i="4"/>
  <c r="AC383" i="4"/>
  <c r="AC385" i="4"/>
  <c r="AC386" i="4"/>
  <c r="AC384" i="4"/>
  <c r="AC382" i="4"/>
  <c r="AC390" i="4"/>
  <c r="AC395" i="4"/>
  <c r="AC408" i="4"/>
  <c r="AC397" i="4"/>
  <c r="AC398" i="4"/>
  <c r="AC399" i="4"/>
  <c r="AC400" i="4"/>
  <c r="AC403" i="4"/>
  <c r="AC387" i="4"/>
  <c r="AC404" i="4"/>
  <c r="AC405" i="4"/>
  <c r="AC407" i="4"/>
  <c r="AC396" i="4"/>
  <c r="AC388" i="4"/>
  <c r="AC389" i="4"/>
  <c r="AC391" i="4"/>
  <c r="AC392" i="4"/>
  <c r="AC393" i="4"/>
  <c r="AC402" i="4"/>
  <c r="AC394" i="4"/>
  <c r="AC406" i="4"/>
  <c r="AC409" i="4"/>
  <c r="AC410" i="4"/>
  <c r="AC411" i="4"/>
  <c r="AC401" i="4"/>
  <c r="AC245" i="4"/>
  <c r="AD245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26" i="4"/>
  <c r="AD288" i="4"/>
  <c r="AD4" i="4"/>
  <c r="AD5" i="4"/>
  <c r="AD204" i="4"/>
  <c r="AD6" i="4"/>
  <c r="AD130" i="4"/>
  <c r="AD132" i="4"/>
  <c r="AD133" i="4"/>
  <c r="AD277" i="4"/>
  <c r="AD128" i="4"/>
  <c r="AD129" i="4"/>
  <c r="AD253" i="4"/>
  <c r="AD59" i="4"/>
  <c r="AD105" i="4"/>
  <c r="AD120" i="4"/>
  <c r="AD14" i="4"/>
  <c r="AD233" i="4"/>
  <c r="AD265" i="4"/>
  <c r="AD266" i="4"/>
  <c r="AD239" i="4"/>
  <c r="AD241" i="4"/>
  <c r="AD242" i="4"/>
  <c r="AD267" i="4"/>
  <c r="AD244" i="4"/>
  <c r="AD268" i="4"/>
  <c r="AD247" i="4"/>
  <c r="AD269" i="4"/>
  <c r="AD270" i="4"/>
  <c r="AD271" i="4"/>
  <c r="AD272" i="4"/>
  <c r="AD273" i="4"/>
  <c r="AD151" i="4"/>
  <c r="AD2" i="4"/>
  <c r="AD295" i="4"/>
  <c r="AD287" i="4"/>
  <c r="AD263" i="4"/>
  <c r="AD238" i="4"/>
  <c r="AD240" i="4"/>
  <c r="AD243" i="4"/>
  <c r="AD64" i="4"/>
  <c r="AD65" i="4"/>
  <c r="AD203" i="4"/>
  <c r="AD274" i="4"/>
  <c r="AD153" i="4"/>
  <c r="AD125" i="4"/>
  <c r="AD190" i="4"/>
  <c r="AD249" i="4"/>
  <c r="AD73" i="4"/>
  <c r="AD213" i="4"/>
  <c r="AD110" i="4"/>
  <c r="AD47" i="4"/>
  <c r="AD85" i="4"/>
  <c r="AD86" i="4"/>
  <c r="AD255" i="4"/>
  <c r="AD281" i="4"/>
  <c r="AD256" i="4"/>
  <c r="AD290" i="4"/>
  <c r="AD291" i="4"/>
  <c r="AD113" i="4"/>
  <c r="AD134" i="4"/>
  <c r="AD135" i="4"/>
  <c r="AD176" i="4"/>
  <c r="AD177" i="4"/>
  <c r="AD137" i="4"/>
  <c r="AD138" i="4"/>
  <c r="AD139" i="4"/>
  <c r="AD140" i="4"/>
  <c r="AD258" i="4"/>
  <c r="AD98" i="4"/>
  <c r="AD115" i="4"/>
  <c r="AD116" i="4"/>
  <c r="AD117" i="4"/>
  <c r="AD142" i="4"/>
  <c r="AD118" i="4"/>
  <c r="AD27" i="4"/>
  <c r="AD143" i="4"/>
  <c r="AD144" i="4"/>
  <c r="AD28" i="4"/>
  <c r="AD145" i="4"/>
  <c r="AD285" i="4"/>
  <c r="AD183" i="4"/>
  <c r="AD102" i="4"/>
  <c r="AD103" i="4"/>
  <c r="AD104" i="4"/>
  <c r="AD29" i="4"/>
  <c r="AD58" i="4"/>
  <c r="AD30" i="4"/>
  <c r="AD13" i="4"/>
  <c r="AD264" i="4"/>
  <c r="AD32" i="4"/>
  <c r="AD33" i="4"/>
  <c r="AD34" i="4"/>
  <c r="AD35" i="4"/>
  <c r="AD36" i="4"/>
  <c r="AD37" i="4"/>
  <c r="AD60" i="4"/>
  <c r="AD61" i="4"/>
  <c r="AD62" i="4"/>
  <c r="AD15" i="4"/>
  <c r="AD106" i="4"/>
  <c r="AD107" i="4"/>
  <c r="AD38" i="4"/>
  <c r="AD39" i="4"/>
  <c r="AD40" i="4"/>
  <c r="AD63" i="4"/>
  <c r="AD234" i="4"/>
  <c r="AD235" i="4"/>
  <c r="AD219" i="4"/>
  <c r="AD236" i="4"/>
  <c r="AD237" i="4"/>
  <c r="AD202" i="4"/>
  <c r="AD186" i="4"/>
  <c r="AD187" i="4"/>
  <c r="AD188" i="4"/>
  <c r="AD150" i="4"/>
  <c r="AD246" i="4"/>
  <c r="AD189" i="4"/>
  <c r="AD121" i="4"/>
  <c r="AD41" i="4"/>
  <c r="AD276" i="4"/>
  <c r="AD152" i="4"/>
  <c r="AD16" i="4"/>
  <c r="AD8" i="4"/>
  <c r="AD9" i="4"/>
  <c r="AD210" i="4"/>
  <c r="AD220" i="4"/>
  <c r="AD221" i="4"/>
  <c r="AD122" i="4"/>
  <c r="AD123" i="4"/>
  <c r="AD124" i="4"/>
  <c r="AD154" i="4"/>
  <c r="AD211" i="4"/>
  <c r="AD108" i="4"/>
  <c r="AD69" i="4"/>
  <c r="AD296" i="4"/>
  <c r="AD127" i="4"/>
  <c r="AD191" i="4"/>
  <c r="AD70" i="4"/>
  <c r="AD248" i="4"/>
  <c r="AD250" i="4"/>
  <c r="AD289" i="4"/>
  <c r="AD192" i="4"/>
  <c r="AD222" i="4"/>
  <c r="AD251" i="4"/>
  <c r="AD74" i="4"/>
  <c r="AD20" i="4"/>
  <c r="AD75" i="4"/>
  <c r="AD278" i="4"/>
  <c r="AD43" i="4"/>
  <c r="AD212" i="4"/>
  <c r="AD77" i="4"/>
  <c r="AD223" i="4"/>
  <c r="AD158" i="4"/>
  <c r="AD252" i="4"/>
  <c r="AD10" i="4"/>
  <c r="AD159" i="4"/>
  <c r="AD21" i="4"/>
  <c r="AD160" i="4"/>
  <c r="AD44" i="4"/>
  <c r="AD45" i="4"/>
  <c r="AD11" i="4"/>
  <c r="AD254" i="4"/>
  <c r="AD193" i="4"/>
  <c r="AD194" i="4"/>
  <c r="AD279" i="4"/>
  <c r="AD280" i="4"/>
  <c r="AD46" i="4"/>
  <c r="AD80" i="4"/>
  <c r="AD81" i="4"/>
  <c r="AD215" i="4"/>
  <c r="AD7" i="4"/>
  <c r="AD111" i="4"/>
  <c r="AD112" i="4"/>
  <c r="AD24" i="4"/>
  <c r="AD25" i="4"/>
  <c r="AD131" i="4"/>
  <c r="AD165" i="4"/>
  <c r="AD166" i="4"/>
  <c r="AD167" i="4"/>
  <c r="AD168" i="4"/>
  <c r="AD169" i="4"/>
  <c r="AD170" i="4"/>
  <c r="AD171" i="4"/>
  <c r="AD195" i="4"/>
  <c r="AD207" i="4"/>
  <c r="AD208" i="4"/>
  <c r="AD136" i="4"/>
  <c r="AD172" i="4"/>
  <c r="AD173" i="4"/>
  <c r="AD174" i="4"/>
  <c r="AD175" i="4"/>
  <c r="AD298" i="4"/>
  <c r="AD196" i="4"/>
  <c r="AD88" i="4"/>
  <c r="AD89" i="4"/>
  <c r="AD90" i="4"/>
  <c r="AD91" i="4"/>
  <c r="AD92" i="4"/>
  <c r="AD93" i="4"/>
  <c r="AD95" i="4"/>
  <c r="AD96" i="4"/>
  <c r="AD216" i="4"/>
  <c r="AD217" i="4"/>
  <c r="AD218" i="4"/>
  <c r="AD228" i="4"/>
  <c r="AD97" i="4"/>
  <c r="AD292" i="4"/>
  <c r="AD229" i="4"/>
  <c r="AD230" i="4"/>
  <c r="AD257" i="4"/>
  <c r="AD141" i="4"/>
  <c r="AD297" i="4"/>
  <c r="AD259" i="4"/>
  <c r="AD260" i="4"/>
  <c r="AD261" i="4"/>
  <c r="AD197" i="4"/>
  <c r="AD178" i="4"/>
  <c r="AD179" i="4"/>
  <c r="AD180" i="4"/>
  <c r="AD199" i="4"/>
  <c r="AD181" i="4"/>
  <c r="AD294" i="4"/>
  <c r="AD231" i="4"/>
  <c r="AD209" i="4"/>
  <c r="AD283" i="4"/>
  <c r="AD284" i="4"/>
  <c r="AD51" i="4"/>
  <c r="AD52" i="4"/>
  <c r="AD53" i="4"/>
  <c r="AD54" i="4"/>
  <c r="AD55" i="4"/>
  <c r="AD56" i="4"/>
  <c r="AD57" i="4"/>
  <c r="AD99" i="4"/>
  <c r="AD184" i="4"/>
  <c r="AD185" i="4"/>
  <c r="AD101" i="4"/>
  <c r="AD146" i="4"/>
  <c r="AD119" i="4"/>
  <c r="AD147" i="4"/>
  <c r="AD31" i="4"/>
  <c r="AD148" i="4"/>
  <c r="AD66" i="4"/>
  <c r="AD155" i="4"/>
  <c r="AD156" i="4"/>
  <c r="AD71" i="4"/>
  <c r="AD109" i="4"/>
  <c r="AD79" i="4"/>
  <c r="AD23" i="4"/>
  <c r="AD205" i="4"/>
  <c r="AD206" i="4"/>
  <c r="AD94" i="4"/>
  <c r="AD182" i="4"/>
  <c r="AD157" i="4"/>
  <c r="AD42" i="4"/>
  <c r="AD224" i="4"/>
  <c r="AD78" i="4"/>
  <c r="AD225" i="4"/>
  <c r="AD226" i="4"/>
  <c r="AD227" i="4"/>
  <c r="AD200" i="4"/>
  <c r="AD201" i="4"/>
  <c r="AD18" i="4"/>
  <c r="AD72" i="4"/>
  <c r="AD3" i="4"/>
  <c r="AD19" i="4"/>
  <c r="AD76" i="4"/>
  <c r="AD214" i="4"/>
  <c r="AD12" i="4"/>
  <c r="AD293" i="4"/>
  <c r="AD114" i="4"/>
  <c r="AD286" i="4"/>
  <c r="AD275" i="4"/>
  <c r="AD162" i="4"/>
  <c r="AD48" i="4"/>
  <c r="AD149" i="4"/>
  <c r="AD161" i="4"/>
  <c r="AD163" i="4"/>
  <c r="AD164" i="4"/>
  <c r="AD198" i="4"/>
  <c r="AD68" i="4"/>
  <c r="AD82" i="4"/>
  <c r="AD83" i="4"/>
  <c r="AD84" i="4"/>
  <c r="AD87" i="4"/>
  <c r="AD49" i="4"/>
  <c r="AD50" i="4"/>
  <c r="AD100" i="4"/>
  <c r="AD126" i="4"/>
  <c r="AD22" i="4"/>
  <c r="AD17" i="4"/>
  <c r="AD307" i="4"/>
  <c r="AD306" i="4"/>
  <c r="AD304" i="4"/>
  <c r="AD305" i="4"/>
  <c r="AD300" i="4"/>
  <c r="AD301" i="4"/>
  <c r="AD299" i="4"/>
  <c r="AD302" i="4"/>
  <c r="AD303" i="4"/>
  <c r="AD310" i="4"/>
  <c r="AD311" i="4"/>
  <c r="AD312" i="4"/>
  <c r="AD313" i="4"/>
  <c r="AD308" i="4"/>
  <c r="AD314" i="4"/>
  <c r="AD335" i="4"/>
  <c r="AD336" i="4"/>
  <c r="AD318" i="4"/>
  <c r="AD315" i="4"/>
  <c r="AD319" i="4"/>
  <c r="AD320" i="4"/>
  <c r="AD321" i="4"/>
  <c r="AD347" i="4"/>
  <c r="AD326" i="4"/>
  <c r="AD327" i="4"/>
  <c r="AD328" i="4"/>
  <c r="AD329" i="4"/>
  <c r="AD341" i="4"/>
  <c r="AD331" i="4"/>
  <c r="AD332" i="4"/>
  <c r="AD333" i="4"/>
  <c r="AD343" i="4"/>
  <c r="AD344" i="4"/>
  <c r="AD345" i="4"/>
  <c r="AD342" i="4"/>
  <c r="AD322" i="4"/>
  <c r="AD317" i="4"/>
  <c r="AD323" i="4"/>
  <c r="AD330" i="4"/>
  <c r="AD325" i="4"/>
  <c r="AD334" i="4"/>
  <c r="AD324" i="4"/>
  <c r="AD338" i="4"/>
  <c r="AD337" i="4"/>
  <c r="AD316" i="4"/>
  <c r="AD339" i="4"/>
  <c r="AD340" i="4"/>
  <c r="AD346" i="4"/>
  <c r="AD350" i="4"/>
  <c r="AD361" i="4"/>
  <c r="AD362" i="4"/>
  <c r="AD368" i="4"/>
  <c r="AD363" i="4"/>
  <c r="AD369" i="4"/>
  <c r="AD351" i="4"/>
  <c r="AD348" i="4"/>
  <c r="AD358" i="4"/>
  <c r="AD359" i="4"/>
  <c r="AD364" i="4"/>
  <c r="AD349" i="4"/>
  <c r="AD365" i="4"/>
  <c r="AD366" i="4"/>
  <c r="AD367" i="4"/>
  <c r="AD360" i="4"/>
  <c r="AD352" i="4"/>
  <c r="AD353" i="4"/>
  <c r="AD354" i="4"/>
  <c r="AD355" i="4"/>
  <c r="AD356" i="4"/>
  <c r="AD357" i="4"/>
  <c r="AD371" i="4"/>
  <c r="AD377" i="4"/>
  <c r="AD378" i="4"/>
  <c r="AD379" i="4"/>
  <c r="AD373" i="4"/>
  <c r="AD370" i="4"/>
  <c r="AD376" i="4"/>
  <c r="AD381" i="4"/>
  <c r="AD374" i="4"/>
  <c r="AD375" i="4"/>
  <c r="AD372" i="4"/>
  <c r="AD383" i="4"/>
  <c r="AD385" i="4"/>
  <c r="AD386" i="4"/>
  <c r="AD384" i="4"/>
  <c r="AD382" i="4"/>
  <c r="AD390" i="4"/>
  <c r="AD395" i="4"/>
  <c r="AD408" i="4"/>
  <c r="AD397" i="4"/>
  <c r="AD398" i="4"/>
  <c r="AD399" i="4"/>
  <c r="AD400" i="4"/>
  <c r="AD403" i="4"/>
  <c r="AD387" i="4"/>
  <c r="AD404" i="4"/>
  <c r="AD405" i="4"/>
  <c r="AD407" i="4"/>
  <c r="AD396" i="4"/>
  <c r="AD388" i="4"/>
  <c r="AD389" i="4"/>
  <c r="AD391" i="4"/>
  <c r="AD392" i="4"/>
  <c r="AD393" i="4"/>
  <c r="AD402" i="4"/>
  <c r="AD394" i="4"/>
  <c r="AD406" i="4"/>
  <c r="AD409" i="4"/>
  <c r="AD410" i="4"/>
  <c r="AD411" i="4"/>
  <c r="AD401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66" i="4"/>
  <c r="AE58" i="4"/>
  <c r="AE59" i="4"/>
  <c r="AE60" i="4"/>
  <c r="AE61" i="4"/>
  <c r="AE62" i="4"/>
  <c r="AE63" i="4"/>
  <c r="AE64" i="4"/>
  <c r="AE65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81" i="4"/>
  <c r="AE182" i="4"/>
  <c r="AE183" i="4"/>
  <c r="AE184" i="4"/>
  <c r="AE185" i="4"/>
  <c r="AE178" i="4"/>
  <c r="AE179" i="4"/>
  <c r="AE180" i="4"/>
  <c r="AE186" i="4"/>
  <c r="AE187" i="4"/>
  <c r="AE188" i="4"/>
  <c r="AE189" i="4"/>
  <c r="AE190" i="4"/>
  <c r="AE191" i="4"/>
  <c r="AE192" i="4"/>
  <c r="AE193" i="4"/>
  <c r="AE194" i="4"/>
  <c r="AE195" i="4"/>
  <c r="AE196" i="4"/>
  <c r="AE198" i="4"/>
  <c r="AE199" i="4"/>
  <c r="AE200" i="4"/>
  <c r="AE201" i="4"/>
  <c r="AE197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3" i="4"/>
  <c r="AE234" i="4"/>
  <c r="AE235" i="4"/>
  <c r="AE236" i="4"/>
  <c r="AE237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3" i="4"/>
  <c r="AE238" i="4"/>
  <c r="AE239" i="4"/>
  <c r="AE240" i="4"/>
  <c r="AE241" i="4"/>
  <c r="AE242" i="4"/>
  <c r="AE243" i="4"/>
  <c r="AE244" i="4"/>
  <c r="AE264" i="4"/>
  <c r="AE265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3" i="4"/>
  <c r="AE284" i="4"/>
  <c r="AE285" i="4"/>
  <c r="AE286" i="4"/>
  <c r="AE287" i="4"/>
  <c r="AE266" i="4"/>
  <c r="AE267" i="4"/>
  <c r="AE268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10" i="4"/>
  <c r="AE311" i="4"/>
  <c r="AE312" i="4"/>
  <c r="AE313" i="4"/>
  <c r="AE314" i="4"/>
  <c r="AE315" i="4"/>
  <c r="AE317" i="4"/>
  <c r="AE318" i="4"/>
  <c r="AE319" i="4"/>
  <c r="AE320" i="4"/>
  <c r="AE321" i="4"/>
  <c r="AE322" i="4"/>
  <c r="AE323" i="4"/>
  <c r="AE324" i="4"/>
  <c r="AE326" i="4"/>
  <c r="AE327" i="4"/>
  <c r="AE328" i="4"/>
  <c r="AE329" i="4"/>
  <c r="AE330" i="4"/>
  <c r="AE331" i="4"/>
  <c r="AE332" i="4"/>
  <c r="AE333" i="4"/>
  <c r="AE325" i="4"/>
  <c r="AE334" i="4"/>
  <c r="AE335" i="4"/>
  <c r="AE336" i="4"/>
  <c r="AE337" i="4"/>
  <c r="AE316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60" i="4"/>
  <c r="AE356" i="4"/>
  <c r="AE357" i="4"/>
  <c r="AE358" i="4"/>
  <c r="AE359" i="4"/>
  <c r="AE361" i="4"/>
  <c r="AE362" i="4"/>
  <c r="AE363" i="4"/>
  <c r="AE368" i="4"/>
  <c r="AE369" i="4"/>
  <c r="AE364" i="4"/>
  <c r="AE365" i="4"/>
  <c r="AE366" i="4"/>
  <c r="AE367" i="4"/>
  <c r="AE370" i="4"/>
  <c r="AE371" i="4"/>
  <c r="AE372" i="4"/>
  <c r="AE373" i="4"/>
  <c r="AE374" i="4"/>
  <c r="AE375" i="4"/>
  <c r="AE376" i="4"/>
  <c r="AE377" i="4"/>
  <c r="AE378" i="4"/>
  <c r="AE379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2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5" i="4"/>
  <c r="AG386" i="4"/>
  <c r="AG382" i="4"/>
  <c r="AG384" i="4"/>
  <c r="AG383" i="4"/>
  <c r="AG396" i="4"/>
  <c r="AG388" i="4"/>
  <c r="AG389" i="4"/>
  <c r="AG390" i="4"/>
  <c r="AG397" i="4"/>
  <c r="AG398" i="4"/>
  <c r="AG399" i="4"/>
  <c r="AG400" i="4"/>
  <c r="AG401" i="4"/>
  <c r="AG391" i="4"/>
  <c r="AG392" i="4"/>
  <c r="AG393" i="4"/>
  <c r="AG402" i="4"/>
  <c r="AG403" i="4"/>
  <c r="AG387" i="4"/>
  <c r="AG404" i="4"/>
  <c r="AG405" i="4"/>
  <c r="AG394" i="4"/>
  <c r="AG395" i="4"/>
  <c r="AG406" i="4"/>
  <c r="AG407" i="4"/>
  <c r="AG408" i="4"/>
  <c r="AG409" i="4"/>
  <c r="AG410" i="4"/>
  <c r="AG411" i="4"/>
  <c r="AJ304" i="4"/>
  <c r="AJ305" i="4"/>
  <c r="AJ306" i="4"/>
  <c r="AJ307" i="4"/>
  <c r="AJ300" i="4"/>
  <c r="AJ310" i="4"/>
  <c r="AJ311" i="4"/>
  <c r="AJ312" i="4"/>
  <c r="AJ313" i="4"/>
  <c r="AJ301" i="4"/>
  <c r="AJ314" i="4"/>
  <c r="AJ308" i="4"/>
  <c r="AJ299" i="4"/>
  <c r="AJ302" i="4"/>
  <c r="AJ303" i="4"/>
  <c r="AJ343" i="4"/>
  <c r="AJ344" i="4"/>
  <c r="AJ345" i="4"/>
  <c r="AJ335" i="4"/>
  <c r="AJ336" i="4"/>
  <c r="AJ318" i="4"/>
  <c r="AJ315" i="4"/>
  <c r="AJ319" i="4"/>
  <c r="AJ320" i="4"/>
  <c r="AJ321" i="4"/>
  <c r="AJ347" i="4"/>
  <c r="AJ337" i="4"/>
  <c r="AJ316" i="4"/>
  <c r="AJ338" i="4"/>
  <c r="AJ339" i="4"/>
  <c r="AJ340" i="4"/>
  <c r="AJ342" i="4"/>
  <c r="AJ322" i="4"/>
  <c r="AJ317" i="4"/>
  <c r="AJ323" i="4"/>
  <c r="AJ346" i="4"/>
  <c r="AJ326" i="4"/>
  <c r="AJ327" i="4"/>
  <c r="AJ328" i="4"/>
  <c r="AJ329" i="4"/>
  <c r="AJ341" i="4"/>
  <c r="AJ331" i="4"/>
  <c r="AJ332" i="4"/>
  <c r="AJ333" i="4"/>
  <c r="AJ325" i="4"/>
  <c r="AJ334" i="4"/>
  <c r="AJ324" i="4"/>
  <c r="AJ330" i="4"/>
  <c r="AJ350" i="4"/>
  <c r="AJ356" i="4"/>
  <c r="AJ357" i="4"/>
  <c r="AJ355" i="4"/>
  <c r="AJ361" i="4"/>
  <c r="AJ362" i="4"/>
  <c r="AJ368" i="4"/>
  <c r="AJ363" i="4"/>
  <c r="AJ369" i="4"/>
  <c r="AJ351" i="4"/>
  <c r="AJ348" i="4"/>
  <c r="AJ358" i="4"/>
  <c r="AJ359" i="4"/>
  <c r="AJ364" i="4"/>
  <c r="AJ349" i="4"/>
  <c r="AJ365" i="4"/>
  <c r="AJ366" i="4"/>
  <c r="AJ367" i="4"/>
  <c r="AJ360" i="4"/>
  <c r="AJ352" i="4"/>
  <c r="AJ353" i="4"/>
  <c r="AJ354" i="4"/>
  <c r="AJ379" i="4"/>
  <c r="AJ377" i="4"/>
  <c r="AJ373" i="4"/>
  <c r="AJ374" i="4"/>
  <c r="AJ370" i="4"/>
  <c r="AJ371" i="4"/>
  <c r="AJ375" i="4"/>
  <c r="AJ376" i="4"/>
  <c r="AJ372" i="4"/>
  <c r="AJ378" i="4"/>
  <c r="AJ381" i="4"/>
  <c r="AJ385" i="4"/>
  <c r="AJ386" i="4"/>
  <c r="AJ382" i="4"/>
  <c r="AJ384" i="4"/>
  <c r="AJ383" i="4"/>
  <c r="AJ396" i="4"/>
  <c r="AJ388" i="4"/>
  <c r="AJ389" i="4"/>
  <c r="AJ390" i="4"/>
  <c r="AJ397" i="4"/>
  <c r="AJ398" i="4"/>
  <c r="AJ399" i="4"/>
  <c r="AJ400" i="4"/>
  <c r="AJ401" i="4"/>
  <c r="AJ391" i="4"/>
  <c r="AJ392" i="4"/>
  <c r="AJ393" i="4"/>
  <c r="AJ402" i="4"/>
  <c r="AJ403" i="4"/>
  <c r="AJ387" i="4"/>
  <c r="AJ404" i="4"/>
  <c r="AJ405" i="4"/>
  <c r="AJ394" i="4"/>
  <c r="AJ395" i="4"/>
  <c r="AJ406" i="4"/>
  <c r="AJ407" i="4"/>
  <c r="AJ408" i="4"/>
  <c r="AJ409" i="4"/>
  <c r="AJ410" i="4"/>
  <c r="AJ411" i="4"/>
  <c r="AG30" i="4"/>
  <c r="AG61" i="4"/>
  <c r="AG62" i="4"/>
  <c r="AG38" i="4"/>
  <c r="AG39" i="4"/>
  <c r="AG40" i="4"/>
  <c r="AG63" i="4"/>
  <c r="AG203" i="4"/>
  <c r="AG274" i="4"/>
  <c r="AG69" i="4"/>
  <c r="AG159" i="4"/>
  <c r="AG80" i="4"/>
  <c r="AG49" i="4"/>
  <c r="AG50" i="4"/>
  <c r="AG51" i="4"/>
  <c r="AG32" i="4"/>
  <c r="AG33" i="4"/>
  <c r="AG36" i="4"/>
  <c r="AG46" i="4"/>
  <c r="AG70" i="4"/>
  <c r="AG75" i="4"/>
  <c r="AG18" i="4"/>
  <c r="AG42" i="4"/>
  <c r="AG64" i="4"/>
  <c r="AG65" i="4"/>
  <c r="AG128" i="4"/>
  <c r="AG5" i="4"/>
  <c r="AG47" i="4"/>
  <c r="AG85" i="4"/>
  <c r="AG86" i="4"/>
  <c r="AG34" i="4"/>
  <c r="AG35" i="4"/>
  <c r="AG37" i="4"/>
  <c r="AG81" i="4"/>
  <c r="AG110" i="4"/>
  <c r="AG66" i="4"/>
  <c r="AG106" i="4"/>
  <c r="AG107" i="4"/>
  <c r="AG41" i="4"/>
  <c r="AG43" i="4"/>
  <c r="AG78" i="4"/>
  <c r="AG3" i="4"/>
  <c r="AG160" i="4"/>
  <c r="AG22" i="4"/>
  <c r="AG90" i="4"/>
  <c r="AG91" i="4"/>
  <c r="AG93" i="4"/>
  <c r="AG94" i="4"/>
  <c r="AG95" i="4"/>
  <c r="AG96" i="4"/>
  <c r="AG88" i="4"/>
  <c r="AG89" i="4"/>
  <c r="AG92" i="4"/>
  <c r="AG102" i="4"/>
  <c r="AG103" i="4"/>
  <c r="AG104" i="4"/>
  <c r="AG29" i="4"/>
  <c r="AG58" i="4"/>
  <c r="AG31" i="4"/>
  <c r="AG13" i="4"/>
  <c r="AG148" i="4"/>
  <c r="AG60" i="4"/>
  <c r="AG15" i="4"/>
  <c r="AG2" i="4"/>
  <c r="AG19" i="4"/>
  <c r="AG114" i="4"/>
  <c r="AG52" i="4"/>
  <c r="AG53" i="4"/>
  <c r="AG54" i="4"/>
  <c r="AG55" i="4"/>
  <c r="AG56" i="4"/>
  <c r="AG57" i="4"/>
  <c r="AG4" i="4"/>
  <c r="AG6" i="4"/>
  <c r="AG115" i="4"/>
  <c r="AG116" i="4"/>
  <c r="AG117" i="4"/>
  <c r="AG142" i="4"/>
  <c r="AG118" i="4"/>
  <c r="AG149" i="4"/>
  <c r="AG161" i="4"/>
  <c r="AG162" i="4"/>
  <c r="AG164" i="4"/>
  <c r="AG59" i="4"/>
  <c r="AG105" i="4"/>
  <c r="AG120" i="4"/>
  <c r="AG14" i="4"/>
  <c r="AG68" i="4"/>
  <c r="AG83" i="4"/>
  <c r="AG87" i="4"/>
  <c r="AG163" i="4"/>
  <c r="AG293" i="4"/>
  <c r="AG100" i="4"/>
  <c r="AG146" i="4"/>
  <c r="AG119" i="4"/>
  <c r="AG147" i="4"/>
  <c r="AG71" i="4"/>
  <c r="AG76" i="4"/>
  <c r="AG79" i="4"/>
  <c r="AG84" i="4"/>
  <c r="AG123" i="4"/>
  <c r="AG124" i="4"/>
  <c r="AG190" i="4"/>
  <c r="AG277" i="4"/>
  <c r="AG215" i="4"/>
  <c r="AG111" i="4"/>
  <c r="AG134" i="4"/>
  <c r="AG140" i="4"/>
  <c r="AG144" i="4"/>
  <c r="AG145" i="4"/>
  <c r="AG99" i="4"/>
  <c r="AG183" i="4"/>
  <c r="AG101" i="4"/>
  <c r="AG275" i="4"/>
  <c r="AG276" i="4"/>
  <c r="AG153" i="4"/>
  <c r="AG122" i="4"/>
  <c r="AG155" i="4"/>
  <c r="AG213" i="4"/>
  <c r="AG290" i="4"/>
  <c r="AG23" i="4"/>
  <c r="AG130" i="4"/>
  <c r="AG132" i="4"/>
  <c r="AG133" i="4"/>
  <c r="AG166" i="4"/>
  <c r="AG137" i="4"/>
  <c r="AG218" i="4"/>
  <c r="AG186" i="4"/>
  <c r="AG125" i="4"/>
  <c r="AG138" i="4"/>
  <c r="AG139" i="4"/>
  <c r="AG27" i="4"/>
  <c r="AG143" i="4"/>
  <c r="AG184" i="4"/>
  <c r="AG185" i="4"/>
  <c r="AG112" i="4"/>
  <c r="AG135" i="4"/>
  <c r="AG176" i="4"/>
  <c r="AG177" i="4"/>
  <c r="AG199" i="4"/>
  <c r="AG98" i="4"/>
  <c r="AG28" i="4"/>
  <c r="AG8" i="4"/>
  <c r="AG9" i="4"/>
  <c r="AG289" i="4"/>
  <c r="AG129" i="4"/>
  <c r="AG204" i="4"/>
  <c r="AG10" i="4"/>
  <c r="AG253" i="4"/>
  <c r="AG255" i="4"/>
  <c r="AG281" i="4"/>
  <c r="AG256" i="4"/>
  <c r="AG24" i="4"/>
  <c r="AG141" i="4"/>
  <c r="AG197" i="4"/>
  <c r="AG178" i="4"/>
  <c r="AG179" i="4"/>
  <c r="AG180" i="4"/>
  <c r="AG202" i="4"/>
  <c r="AG150" i="4"/>
  <c r="AG152" i="4"/>
  <c r="AG154" i="4"/>
  <c r="AG126" i="4"/>
  <c r="AG157" i="4"/>
  <c r="AG72" i="4"/>
  <c r="AG74" i="4"/>
  <c r="AG20" i="4"/>
  <c r="AG158" i="4"/>
  <c r="AG21" i="4"/>
  <c r="AG44" i="4"/>
  <c r="AG45" i="4"/>
  <c r="AG11" i="4"/>
  <c r="AG193" i="4"/>
  <c r="AG167" i="4"/>
  <c r="AG168" i="4"/>
  <c r="AG169" i="4"/>
  <c r="AG170" i="4"/>
  <c r="AG171" i="4"/>
  <c r="AG195" i="4"/>
  <c r="AG207" i="4"/>
  <c r="AG208" i="4"/>
  <c r="AG136" i="4"/>
  <c r="AG172" i="4"/>
  <c r="AG173" i="4"/>
  <c r="AG174" i="4"/>
  <c r="AG175" i="4"/>
  <c r="AG298" i="4"/>
  <c r="AG216" i="4"/>
  <c r="AG217" i="4"/>
  <c r="AG97" i="4"/>
  <c r="AG200" i="4"/>
  <c r="AG201" i="4"/>
  <c r="AG182" i="4"/>
  <c r="AG209" i="4"/>
  <c r="AG211" i="4"/>
  <c r="AG127" i="4"/>
  <c r="AG191" i="4"/>
  <c r="AG224" i="4"/>
  <c r="AG165" i="4"/>
  <c r="AG205" i="4"/>
  <c r="AG206" i="4"/>
  <c r="AG225" i="4"/>
  <c r="AG226" i="4"/>
  <c r="AG227" i="4"/>
  <c r="AG198" i="4"/>
  <c r="AG12" i="4"/>
  <c r="AG295" i="4"/>
  <c r="AG248" i="4"/>
  <c r="AG223" i="4"/>
  <c r="AG214" i="4"/>
  <c r="AG254" i="4"/>
  <c r="AG259" i="4"/>
  <c r="AG260" i="4"/>
  <c r="AG261" i="4"/>
  <c r="AG181" i="4"/>
  <c r="AG231" i="4"/>
  <c r="AG286" i="4"/>
  <c r="AG288" i="4"/>
  <c r="AG233" i="4"/>
  <c r="AG265" i="4"/>
  <c r="AG238" i="4"/>
  <c r="AG266" i="4"/>
  <c r="AG239" i="4"/>
  <c r="AG240" i="4"/>
  <c r="AG241" i="4"/>
  <c r="AG242" i="4"/>
  <c r="AG243" i="4"/>
  <c r="AG267" i="4"/>
  <c r="AG244" i="4"/>
  <c r="AG268" i="4"/>
  <c r="AG245" i="4"/>
  <c r="AG247" i="4"/>
  <c r="AG269" i="4"/>
  <c r="AG270" i="4"/>
  <c r="AG151" i="4"/>
  <c r="AG108" i="4"/>
  <c r="AG156" i="4"/>
  <c r="AG263" i="4"/>
  <c r="AG264" i="4"/>
  <c r="AG234" i="4"/>
  <c r="AG235" i="4"/>
  <c r="AG219" i="4"/>
  <c r="AG236" i="4"/>
  <c r="AG237" i="4"/>
  <c r="AG187" i="4"/>
  <c r="AG121" i="4"/>
  <c r="AG250" i="4"/>
  <c r="AG192" i="4"/>
  <c r="AG222" i="4"/>
  <c r="AG278" i="4"/>
  <c r="AG77" i="4"/>
  <c r="AG82" i="4"/>
  <c r="AG113" i="4"/>
  <c r="AG26" i="4"/>
  <c r="AG131" i="4"/>
  <c r="AG196" i="4"/>
  <c r="AG283" i="4"/>
  <c r="AG284" i="4"/>
  <c r="AG188" i="4"/>
  <c r="AG271" i="4"/>
  <c r="AG272" i="4"/>
  <c r="AG273" i="4"/>
  <c r="AG210" i="4"/>
  <c r="AG220" i="4"/>
  <c r="AG221" i="4"/>
  <c r="AG291" i="4"/>
  <c r="AG17" i="4"/>
  <c r="AG109" i="4"/>
  <c r="AG287" i="4"/>
  <c r="AG246" i="4"/>
  <c r="AG189" i="4"/>
  <c r="AG296" i="4"/>
  <c r="AG249" i="4"/>
  <c r="AG251" i="4"/>
  <c r="AG73" i="4"/>
  <c r="AG212" i="4"/>
  <c r="AG252" i="4"/>
  <c r="AG194" i="4"/>
  <c r="AG279" i="4"/>
  <c r="AG280" i="4"/>
  <c r="AG7" i="4"/>
  <c r="AG25" i="4"/>
  <c r="AG228" i="4"/>
  <c r="AG292" i="4"/>
  <c r="AG229" i="4"/>
  <c r="AG230" i="4"/>
  <c r="AG257" i="4"/>
  <c r="AG258" i="4"/>
  <c r="AG297" i="4"/>
  <c r="AG48" i="4"/>
  <c r="AG294" i="4"/>
  <c r="AG285" i="4"/>
  <c r="AG304" i="4"/>
  <c r="AG305" i="4"/>
  <c r="AG306" i="4"/>
  <c r="AG307" i="4"/>
  <c r="AG300" i="4"/>
  <c r="AG310" i="4"/>
  <c r="AG311" i="4"/>
  <c r="AG312" i="4"/>
  <c r="AG313" i="4"/>
  <c r="AG301" i="4"/>
  <c r="AG314" i="4"/>
  <c r="AG308" i="4"/>
  <c r="AG299" i="4"/>
  <c r="AG302" i="4"/>
  <c r="AG303" i="4"/>
  <c r="AG343" i="4"/>
  <c r="AG344" i="4"/>
  <c r="AG345" i="4"/>
  <c r="AG335" i="4"/>
  <c r="AG336" i="4"/>
  <c r="AG318" i="4"/>
  <c r="AG315" i="4"/>
  <c r="AG319" i="4"/>
  <c r="AG320" i="4"/>
  <c r="AG321" i="4"/>
  <c r="AG347" i="4"/>
  <c r="AG337" i="4"/>
  <c r="AG316" i="4"/>
  <c r="AG338" i="4"/>
  <c r="AG339" i="4"/>
  <c r="AG340" i="4"/>
  <c r="AG342" i="4"/>
  <c r="AG322" i="4"/>
  <c r="AG317" i="4"/>
  <c r="AG323" i="4"/>
  <c r="AG346" i="4"/>
  <c r="AG326" i="4"/>
  <c r="AG327" i="4"/>
  <c r="AG328" i="4"/>
  <c r="AG329" i="4"/>
  <c r="AG341" i="4"/>
  <c r="AG331" i="4"/>
  <c r="AG332" i="4"/>
  <c r="AG333" i="4"/>
  <c r="AG325" i="4"/>
  <c r="AG334" i="4"/>
  <c r="AG324" i="4"/>
  <c r="AG330" i="4"/>
  <c r="AG350" i="4"/>
  <c r="AG356" i="4"/>
  <c r="AG357" i="4"/>
  <c r="AG355" i="4"/>
  <c r="AG361" i="4"/>
  <c r="AG362" i="4"/>
  <c r="AG368" i="4"/>
  <c r="AG363" i="4"/>
  <c r="AG369" i="4"/>
  <c r="AG351" i="4"/>
  <c r="AG348" i="4"/>
  <c r="AG358" i="4"/>
  <c r="AG359" i="4"/>
  <c r="AG364" i="4"/>
  <c r="AG349" i="4"/>
  <c r="AG365" i="4"/>
  <c r="AG366" i="4"/>
  <c r="AG367" i="4"/>
  <c r="AG360" i="4"/>
  <c r="AG352" i="4"/>
  <c r="AG353" i="4"/>
  <c r="AG354" i="4"/>
  <c r="AG379" i="4"/>
  <c r="AG377" i="4"/>
  <c r="AG373" i="4"/>
  <c r="AG374" i="4"/>
  <c r="AG370" i="4"/>
  <c r="AG371" i="4"/>
  <c r="AG375" i="4"/>
  <c r="AG376" i="4"/>
  <c r="AG372" i="4"/>
  <c r="AG378" i="4"/>
  <c r="AG381" i="4"/>
  <c r="AG16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64" i="2"/>
  <c r="AP63" i="2"/>
  <c r="AP65" i="2"/>
  <c r="AP70" i="2"/>
  <c r="AP67" i="2"/>
  <c r="AP66" i="2"/>
  <c r="AP68" i="2"/>
  <c r="AP69" i="2"/>
  <c r="AP71" i="2"/>
  <c r="AP73" i="2"/>
  <c r="AP72" i="2"/>
  <c r="AP74" i="2"/>
  <c r="AP75" i="2"/>
  <c r="AQ64" i="2"/>
  <c r="AQ63" i="2"/>
  <c r="AQ65" i="2"/>
  <c r="AQ70" i="2"/>
  <c r="AQ67" i="2"/>
  <c r="AQ66" i="2"/>
  <c r="AQ68" i="2"/>
  <c r="AQ69" i="2"/>
  <c r="AQ71" i="2"/>
  <c r="AQ73" i="2"/>
  <c r="AQ72" i="2"/>
  <c r="AQ74" i="2"/>
  <c r="AQ75" i="2"/>
  <c r="AR64" i="2"/>
  <c r="AR63" i="2"/>
  <c r="AR65" i="2"/>
  <c r="AR70" i="2"/>
  <c r="AR67" i="2"/>
  <c r="AR66" i="2"/>
  <c r="AR68" i="2"/>
  <c r="AR69" i="2"/>
  <c r="AR71" i="2"/>
  <c r="AR73" i="2"/>
  <c r="AR72" i="2"/>
  <c r="AR74" i="2"/>
  <c r="AR75" i="2"/>
  <c r="AS64" i="2"/>
  <c r="AS63" i="2"/>
  <c r="AS65" i="2"/>
  <c r="AS70" i="2"/>
  <c r="AS67" i="2"/>
  <c r="AS66" i="2"/>
  <c r="AS68" i="2"/>
  <c r="AS69" i="2"/>
  <c r="AS71" i="2"/>
  <c r="AS73" i="2"/>
  <c r="AS72" i="2"/>
  <c r="AS74" i="2"/>
  <c r="AS75" i="2"/>
  <c r="AT64" i="2"/>
  <c r="AT63" i="2"/>
  <c r="AT65" i="2"/>
  <c r="AT70" i="2"/>
  <c r="AT67" i="2"/>
  <c r="AT66" i="2"/>
  <c r="AT68" i="2"/>
  <c r="AT69" i="2"/>
  <c r="AT71" i="2"/>
  <c r="AT73" i="2"/>
  <c r="AT72" i="2"/>
  <c r="AT74" i="2"/>
  <c r="AT75" i="2"/>
  <c r="AU64" i="2"/>
  <c r="AU63" i="2"/>
  <c r="AU65" i="2"/>
  <c r="AU70" i="2"/>
  <c r="AU67" i="2"/>
  <c r="AU66" i="2"/>
  <c r="AU68" i="2"/>
  <c r="AU69" i="2"/>
  <c r="AU71" i="2"/>
  <c r="AU73" i="2"/>
  <c r="AU72" i="2"/>
  <c r="AU74" i="2"/>
  <c r="AU75" i="2"/>
  <c r="AV64" i="2"/>
  <c r="AV63" i="2"/>
  <c r="AV65" i="2"/>
  <c r="AV70" i="2"/>
  <c r="AV67" i="2"/>
  <c r="AV66" i="2"/>
  <c r="AV68" i="2"/>
  <c r="AV69" i="2"/>
  <c r="AV71" i="2"/>
  <c r="AV73" i="2"/>
  <c r="AV72" i="2"/>
  <c r="AV74" i="2"/>
  <c r="AV75" i="2"/>
  <c r="AW64" i="2"/>
  <c r="AW63" i="2"/>
  <c r="AW65" i="2"/>
  <c r="AW70" i="2"/>
  <c r="AW67" i="2"/>
  <c r="AW66" i="2"/>
  <c r="AW68" i="2"/>
  <c r="AW69" i="2"/>
  <c r="AW71" i="2"/>
  <c r="AW73" i="2"/>
  <c r="AW72" i="2"/>
  <c r="AW74" i="2"/>
  <c r="AW75" i="2"/>
  <c r="AX64" i="2"/>
  <c r="AX63" i="2"/>
  <c r="AX65" i="2"/>
  <c r="AX70" i="2"/>
  <c r="AX67" i="2"/>
  <c r="AX66" i="2"/>
  <c r="AX68" i="2"/>
  <c r="AX69" i="2"/>
  <c r="AX71" i="2"/>
  <c r="AX73" i="2"/>
  <c r="AX72" i="2"/>
  <c r="AX74" i="2"/>
  <c r="AX75" i="2"/>
  <c r="AY64" i="2"/>
  <c r="AY63" i="2"/>
  <c r="AY65" i="2"/>
  <c r="AY70" i="2"/>
  <c r="AY67" i="2"/>
  <c r="AY66" i="2"/>
  <c r="AY68" i="2"/>
  <c r="AY69" i="2"/>
  <c r="AY71" i="2"/>
  <c r="AY73" i="2"/>
  <c r="AY72" i="2"/>
  <c r="AY74" i="2"/>
  <c r="AY75" i="2"/>
  <c r="AZ64" i="2"/>
  <c r="AZ63" i="2"/>
  <c r="AZ65" i="2"/>
  <c r="AZ70" i="2"/>
  <c r="AZ67" i="2"/>
  <c r="AZ66" i="2"/>
  <c r="AZ68" i="2"/>
  <c r="AZ69" i="2"/>
  <c r="AZ71" i="2"/>
  <c r="AZ73" i="2"/>
  <c r="AZ72" i="2"/>
  <c r="AZ74" i="2"/>
  <c r="AZ75" i="2"/>
  <c r="BA64" i="2"/>
  <c r="BA63" i="2"/>
  <c r="BA65" i="2"/>
  <c r="BA70" i="2"/>
  <c r="BA67" i="2"/>
  <c r="BA66" i="2"/>
  <c r="BA68" i="2"/>
  <c r="BA69" i="2"/>
  <c r="BA71" i="2"/>
  <c r="BA73" i="2"/>
  <c r="BA72" i="2"/>
  <c r="BA74" i="2"/>
  <c r="BA75" i="2"/>
  <c r="BB64" i="2"/>
  <c r="BB63" i="2"/>
  <c r="BB65" i="2"/>
  <c r="BB70" i="2"/>
  <c r="BB67" i="2"/>
  <c r="BB66" i="2"/>
  <c r="BB68" i="2"/>
  <c r="BB69" i="2"/>
  <c r="BB71" i="2"/>
  <c r="BB73" i="2"/>
  <c r="BB72" i="2"/>
  <c r="BB74" i="2"/>
  <c r="BB75" i="2"/>
  <c r="BC64" i="2"/>
  <c r="BC63" i="2"/>
  <c r="BC65" i="2"/>
  <c r="BC70" i="2"/>
  <c r="BC67" i="2"/>
  <c r="BC66" i="2"/>
  <c r="BC68" i="2"/>
  <c r="BC69" i="2"/>
  <c r="BC71" i="2"/>
  <c r="BC73" i="2"/>
  <c r="BC72" i="2"/>
  <c r="BC74" i="2"/>
  <c r="BC75" i="2"/>
  <c r="BD64" i="2"/>
  <c r="BD63" i="2"/>
  <c r="BD65" i="2"/>
  <c r="BD70" i="2"/>
  <c r="BD67" i="2"/>
  <c r="BD66" i="2"/>
  <c r="BD68" i="2"/>
  <c r="BD69" i="2"/>
  <c r="BD71" i="2"/>
  <c r="BD73" i="2"/>
  <c r="BD72" i="2"/>
  <c r="BD74" i="2"/>
  <c r="BD75" i="2"/>
  <c r="BE70" i="2"/>
  <c r="BE67" i="2"/>
  <c r="BE66" i="2"/>
  <c r="BE68" i="2"/>
  <c r="BE69" i="2"/>
  <c r="BE71" i="2"/>
  <c r="BE73" i="2"/>
  <c r="BE72" i="2"/>
  <c r="BE74" i="2"/>
  <c r="BF70" i="2"/>
  <c r="BF67" i="2"/>
  <c r="BF66" i="2"/>
  <c r="BF68" i="2"/>
  <c r="BF69" i="2"/>
  <c r="BF71" i="2"/>
  <c r="BF73" i="2"/>
  <c r="BF72" i="2"/>
  <c r="BF74" i="2"/>
  <c r="U30" i="2"/>
  <c r="U41" i="2"/>
  <c r="BG70" i="2"/>
  <c r="U37" i="2"/>
  <c r="U5" i="2"/>
  <c r="U22" i="2"/>
  <c r="U25" i="2"/>
  <c r="U38" i="2"/>
  <c r="U43" i="2"/>
  <c r="BG67" i="2"/>
  <c r="BG66" i="2"/>
  <c r="BG68" i="2"/>
  <c r="BG69" i="2"/>
  <c r="BG71" i="2"/>
  <c r="BG73" i="2"/>
  <c r="BG72" i="2"/>
  <c r="BG74" i="2"/>
  <c r="V41" i="2"/>
  <c r="BH70" i="2"/>
  <c r="V37" i="2"/>
  <c r="V22" i="2"/>
  <c r="V25" i="2"/>
  <c r="V38" i="2"/>
  <c r="V43" i="2"/>
  <c r="BH67" i="2"/>
  <c r="BH66" i="2"/>
  <c r="BH68" i="2"/>
  <c r="BH69" i="2"/>
  <c r="BH71" i="2"/>
  <c r="BH73" i="2"/>
  <c r="BH72" i="2"/>
  <c r="BH74" i="2"/>
  <c r="W41" i="2"/>
  <c r="BI70" i="2"/>
  <c r="W37" i="2"/>
  <c r="W5" i="2"/>
  <c r="W22" i="2"/>
  <c r="W25" i="2"/>
  <c r="W38" i="2"/>
  <c r="W43" i="2"/>
  <c r="BI67" i="2"/>
  <c r="BI66" i="2"/>
  <c r="BI68" i="2"/>
  <c r="BI69" i="2"/>
  <c r="BI71" i="2"/>
  <c r="BI73" i="2"/>
  <c r="BI72" i="2"/>
  <c r="BI74" i="2"/>
  <c r="BJ70" i="2"/>
  <c r="BJ67" i="2"/>
  <c r="BJ66" i="2"/>
  <c r="BJ68" i="2"/>
  <c r="BJ69" i="2"/>
  <c r="BJ71" i="2"/>
  <c r="BJ73" i="2"/>
  <c r="BJ72" i="2"/>
  <c r="BJ74" i="2"/>
  <c r="BK70" i="2"/>
  <c r="BK67" i="2"/>
  <c r="BK66" i="2"/>
  <c r="BK68" i="2"/>
  <c r="BK69" i="2"/>
  <c r="BK71" i="2"/>
  <c r="BK73" i="2"/>
  <c r="BK72" i="2"/>
  <c r="BK74" i="2"/>
  <c r="BL70" i="2"/>
  <c r="BL67" i="2"/>
  <c r="BL66" i="2"/>
  <c r="BL68" i="2"/>
  <c r="BL69" i="2"/>
  <c r="BL71" i="2"/>
  <c r="BL73" i="2"/>
  <c r="BL72" i="2"/>
  <c r="BL74" i="2"/>
  <c r="AO64" i="2"/>
  <c r="AO63" i="2"/>
  <c r="AO65" i="2"/>
  <c r="AO70" i="2"/>
  <c r="AO67" i="2"/>
  <c r="AO66" i="2"/>
  <c r="AO68" i="2"/>
  <c r="AO69" i="2"/>
  <c r="AO71" i="2"/>
  <c r="AO73" i="2"/>
  <c r="AO72" i="2"/>
  <c r="AO74" i="2"/>
  <c r="AO75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8" i="4"/>
  <c r="AA233" i="4"/>
  <c r="AA264" i="4"/>
  <c r="AA265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4" i="4"/>
  <c r="AA235" i="4"/>
  <c r="AA219" i="4"/>
  <c r="AA236" i="4"/>
  <c r="AA237" i="4"/>
  <c r="AA202" i="4"/>
  <c r="AA186" i="4"/>
  <c r="AA187" i="4"/>
  <c r="AA188" i="4"/>
  <c r="AA150" i="4"/>
  <c r="AA238" i="4"/>
  <c r="AA266" i="4"/>
  <c r="AA239" i="4"/>
  <c r="AA240" i="4"/>
  <c r="AA241" i="4"/>
  <c r="AA242" i="4"/>
  <c r="AA243" i="4"/>
  <c r="AA267" i="4"/>
  <c r="AA244" i="4"/>
  <c r="AA268" i="4"/>
  <c r="AA245" i="4"/>
  <c r="AA246" i="4"/>
  <c r="AA189" i="4"/>
  <c r="AA121" i="4"/>
  <c r="AA64" i="4"/>
  <c r="AA65" i="4"/>
  <c r="AA247" i="4"/>
  <c r="AA269" i="4"/>
  <c r="AA270" i="4"/>
  <c r="AA271" i="4"/>
  <c r="AA272" i="4"/>
  <c r="AA273" i="4"/>
  <c r="AA151" i="4"/>
  <c r="AA203" i="4"/>
  <c r="AA41" i="4"/>
  <c r="AA66" i="4"/>
  <c r="AA274" i="4"/>
  <c r="AA275" i="4"/>
  <c r="AA276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6" i="4"/>
  <c r="AA126" i="4"/>
  <c r="AA155" i="4"/>
  <c r="AA190" i="4"/>
  <c r="AA156" i="4"/>
  <c r="AA277" i="4"/>
  <c r="AA2" i="4"/>
  <c r="AA17" i="4"/>
  <c r="AA157" i="4"/>
  <c r="AA127" i="4"/>
  <c r="AA191" i="4"/>
  <c r="AA18" i="4"/>
  <c r="AA70" i="4"/>
  <c r="AA19" i="4"/>
  <c r="AA42" i="4"/>
  <c r="AA248" i="4"/>
  <c r="AA71" i="4"/>
  <c r="AA249" i="4"/>
  <c r="AA72" i="4"/>
  <c r="AA250" i="4"/>
  <c r="AA289" i="4"/>
  <c r="AA128" i="4"/>
  <c r="AA295" i="4"/>
  <c r="AA192" i="4"/>
  <c r="AA4" i="4"/>
  <c r="AA222" i="4"/>
  <c r="AA251" i="4"/>
  <c r="AA73" i="4"/>
  <c r="AA74" i="4"/>
  <c r="AA129" i="4"/>
  <c r="AA20" i="4"/>
  <c r="AA75" i="4"/>
  <c r="AA278" i="4"/>
  <c r="AA43" i="4"/>
  <c r="AA76" i="4"/>
  <c r="AA5" i="4"/>
  <c r="AA212" i="4"/>
  <c r="AA213" i="4"/>
  <c r="AA77" i="4"/>
  <c r="AA223" i="4"/>
  <c r="AA204" i="4"/>
  <c r="AA158" i="4"/>
  <c r="AA224" i="4"/>
  <c r="AA252" i="4"/>
  <c r="AA10" i="4"/>
  <c r="AA159" i="4"/>
  <c r="AA21" i="4"/>
  <c r="AA253" i="4"/>
  <c r="AA6" i="4"/>
  <c r="AA78" i="4"/>
  <c r="AA3" i="4"/>
  <c r="AA160" i="4"/>
  <c r="AA109" i="4"/>
  <c r="AA44" i="4"/>
  <c r="AA214" i="4"/>
  <c r="AA45" i="4"/>
  <c r="AA11" i="4"/>
  <c r="AA79" i="4"/>
  <c r="AA254" i="4"/>
  <c r="AA22" i="4"/>
  <c r="AA193" i="4"/>
  <c r="AA194" i="4"/>
  <c r="AA279" i="4"/>
  <c r="AA280" i="4"/>
  <c r="AA46" i="4"/>
  <c r="AA80" i="4"/>
  <c r="AA81" i="4"/>
  <c r="AA110" i="4"/>
  <c r="AA215" i="4"/>
  <c r="AA82" i="4"/>
  <c r="AA83" i="4"/>
  <c r="AA84" i="4"/>
  <c r="AA47" i="4"/>
  <c r="AA85" i="4"/>
  <c r="AA86" i="4"/>
  <c r="AA255" i="4"/>
  <c r="AA281" i="4"/>
  <c r="AA256" i="4"/>
  <c r="AA87" i="4"/>
  <c r="AA290" i="4"/>
  <c r="AA291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8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92" i="4"/>
  <c r="AA229" i="4"/>
  <c r="AA230" i="4"/>
  <c r="AA257" i="4"/>
  <c r="AA141" i="4"/>
  <c r="AA261" i="4"/>
  <c r="AA197" i="4"/>
  <c r="AA178" i="4"/>
  <c r="AA179" i="4"/>
  <c r="AA180" i="4"/>
  <c r="AA198" i="4"/>
  <c r="AA199" i="4"/>
  <c r="AA98" i="4"/>
  <c r="AA12" i="4"/>
  <c r="AA258" i="4"/>
  <c r="AA293" i="4"/>
  <c r="AA181" i="4"/>
  <c r="AA114" i="4"/>
  <c r="AA48" i="4"/>
  <c r="AA200" i="4"/>
  <c r="AA201" i="4"/>
  <c r="AA182" i="4"/>
  <c r="AA49" i="4"/>
  <c r="AA231" i="4"/>
  <c r="AA209" i="4"/>
  <c r="AA283" i="4"/>
  <c r="AA284" i="4"/>
  <c r="AA297" i="4"/>
  <c r="AA50" i="4"/>
  <c r="AA115" i="4"/>
  <c r="AA116" i="4"/>
  <c r="AA117" i="4"/>
  <c r="AA142" i="4"/>
  <c r="AA118" i="4"/>
  <c r="AA27" i="4"/>
  <c r="AA143" i="4"/>
  <c r="AA144" i="4"/>
  <c r="AA28" i="4"/>
  <c r="AA259" i="4"/>
  <c r="AA260" i="4"/>
  <c r="AA145" i="4"/>
  <c r="AA285" i="4"/>
  <c r="AA286" i="4"/>
  <c r="AA51" i="4"/>
  <c r="AA294" i="4"/>
  <c r="AA52" i="4"/>
  <c r="AA53" i="4"/>
  <c r="AA54" i="4"/>
  <c r="AA55" i="4"/>
  <c r="AA56" i="4"/>
  <c r="AA57" i="4"/>
  <c r="AA99" i="4"/>
  <c r="AA100" i="4"/>
  <c r="AA183" i="4"/>
  <c r="AA287" i="4"/>
  <c r="AA184" i="4"/>
  <c r="AA185" i="4"/>
  <c r="AA101" i="4"/>
  <c r="AA263" i="4"/>
  <c r="AA304" i="4"/>
  <c r="AA305" i="4"/>
  <c r="AA306" i="4"/>
  <c r="AA307" i="4"/>
  <c r="AA300" i="4"/>
  <c r="AA310" i="4"/>
  <c r="AA311" i="4"/>
  <c r="AA312" i="4"/>
  <c r="AA313" i="4"/>
  <c r="AA301" i="4"/>
  <c r="AA314" i="4"/>
  <c r="AA308" i="4"/>
  <c r="AA299" i="4"/>
  <c r="AA302" i="4"/>
  <c r="AA303" i="4"/>
  <c r="AA343" i="4"/>
  <c r="AA344" i="4"/>
  <c r="AA345" i="4"/>
  <c r="AA335" i="4"/>
  <c r="AA336" i="4"/>
  <c r="AA318" i="4"/>
  <c r="AA315" i="4"/>
  <c r="AA319" i="4"/>
  <c r="AA320" i="4"/>
  <c r="AA321" i="4"/>
  <c r="AA347" i="4"/>
  <c r="AA337" i="4"/>
  <c r="AA316" i="4"/>
  <c r="AA338" i="4"/>
  <c r="AA339" i="4"/>
  <c r="AA340" i="4"/>
  <c r="AA342" i="4"/>
  <c r="AA322" i="4"/>
  <c r="AA317" i="4"/>
  <c r="AA323" i="4"/>
  <c r="AA324" i="4"/>
  <c r="AA346" i="4"/>
  <c r="AA326" i="4"/>
  <c r="AA327" i="4"/>
  <c r="AA328" i="4"/>
  <c r="AA329" i="4"/>
  <c r="AA341" i="4"/>
  <c r="AA330" i="4"/>
  <c r="AA331" i="4"/>
  <c r="AA332" i="4"/>
  <c r="AA333" i="4"/>
  <c r="AA325" i="4"/>
  <c r="AA334" i="4"/>
  <c r="AA350" i="4"/>
  <c r="AA356" i="4"/>
  <c r="AA360" i="4"/>
  <c r="AA357" i="4"/>
  <c r="AA355" i="4"/>
  <c r="AA361" i="4"/>
  <c r="AA362" i="4"/>
  <c r="AA368" i="4"/>
  <c r="AA363" i="4"/>
  <c r="AA369" i="4"/>
  <c r="AA351" i="4"/>
  <c r="AA348" i="4"/>
  <c r="AA358" i="4"/>
  <c r="AA359" i="4"/>
  <c r="AA364" i="4"/>
  <c r="AA349" i="4"/>
  <c r="AA365" i="4"/>
  <c r="AA366" i="4"/>
  <c r="AA352" i="4"/>
  <c r="AA353" i="4"/>
  <c r="AA367" i="4"/>
  <c r="AA354" i="4"/>
  <c r="AA379" i="4"/>
  <c r="AA377" i="4"/>
  <c r="AA373" i="4"/>
  <c r="AA374" i="4"/>
  <c r="AA370" i="4"/>
  <c r="AA371" i="4"/>
  <c r="AA375" i="4"/>
  <c r="AA376" i="4"/>
  <c r="AA372" i="4"/>
  <c r="AA378" i="4"/>
  <c r="AA381" i="4"/>
  <c r="AA382" i="4"/>
  <c r="AA384" i="4"/>
  <c r="AA386" i="4"/>
  <c r="AA385" i="4"/>
  <c r="AA383" i="4"/>
  <c r="AA396" i="4"/>
  <c r="AA388" i="4"/>
  <c r="AA389" i="4"/>
  <c r="AA390" i="4"/>
  <c r="AA397" i="4"/>
  <c r="AA398" i="4"/>
  <c r="AA399" i="4"/>
  <c r="AA400" i="4"/>
  <c r="AA401" i="4"/>
  <c r="AA391" i="4"/>
  <c r="AA392" i="4"/>
  <c r="AA393" i="4"/>
  <c r="AA402" i="4"/>
  <c r="AA403" i="4"/>
  <c r="AA387" i="4"/>
  <c r="AA404" i="4"/>
  <c r="AA405" i="4"/>
  <c r="AA394" i="4"/>
  <c r="AA395" i="4"/>
  <c r="AA406" i="4"/>
  <c r="AA407" i="4"/>
  <c r="AA408" i="4"/>
  <c r="AA409" i="4"/>
  <c r="AA410" i="4"/>
  <c r="AA411" i="4"/>
  <c r="AA10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63" i="2"/>
  <c r="BE64" i="2"/>
  <c r="BE65" i="2"/>
  <c r="BE75" i="2"/>
  <c r="BF63" i="2"/>
  <c r="BF64" i="2"/>
  <c r="BF65" i="2"/>
  <c r="BF75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63" i="2"/>
  <c r="BL64" i="2"/>
  <c r="BL65" i="2"/>
  <c r="BL75" i="2"/>
  <c r="BK63" i="2"/>
  <c r="BK64" i="2"/>
  <c r="BK65" i="2"/>
  <c r="BK75" i="2"/>
  <c r="BJ63" i="2"/>
  <c r="BJ64" i="2"/>
  <c r="BJ65" i="2"/>
  <c r="BJ75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63" i="2"/>
  <c r="BI64" i="2"/>
  <c r="BI65" i="2"/>
  <c r="BI75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63" i="2"/>
  <c r="BH64" i="2"/>
  <c r="BH65" i="2"/>
  <c r="BH75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63" i="2"/>
  <c r="BG64" i="2"/>
  <c r="BG65" i="2"/>
  <c r="BG75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6" i="4"/>
  <c r="AJ285" i="4"/>
  <c r="AJ294" i="4"/>
  <c r="AJ48" i="4"/>
  <c r="AJ297" i="4"/>
  <c r="AJ258" i="4"/>
  <c r="AJ257" i="4"/>
  <c r="AJ230" i="4"/>
  <c r="AJ229" i="4"/>
  <c r="AJ292" i="4"/>
  <c r="AJ228" i="4"/>
  <c r="AJ25" i="4"/>
  <c r="AJ7" i="4"/>
  <c r="AJ280" i="4"/>
  <c r="AJ279" i="4"/>
  <c r="AJ194" i="4"/>
  <c r="AJ252" i="4"/>
  <c r="AJ212" i="4"/>
  <c r="AJ73" i="4"/>
  <c r="AJ251" i="4"/>
  <c r="AJ249" i="4"/>
  <c r="AJ296" i="4"/>
  <c r="AJ189" i="4"/>
  <c r="AJ246" i="4"/>
  <c r="AJ287" i="4"/>
  <c r="AJ109" i="4"/>
  <c r="AJ17" i="4"/>
  <c r="AJ291" i="4"/>
  <c r="AJ221" i="4"/>
  <c r="AJ220" i="4"/>
  <c r="AJ210" i="4"/>
  <c r="AJ273" i="4"/>
  <c r="AJ272" i="4"/>
  <c r="AJ271" i="4"/>
  <c r="AJ188" i="4"/>
  <c r="AJ284" i="4"/>
  <c r="AJ283" i="4"/>
  <c r="AJ196" i="4"/>
  <c r="AJ131" i="4"/>
  <c r="AJ26" i="4"/>
  <c r="AJ113" i="4"/>
  <c r="AJ82" i="4"/>
  <c r="AJ77" i="4"/>
  <c r="AJ278" i="4"/>
  <c r="AJ222" i="4"/>
  <c r="AJ192" i="4"/>
  <c r="AJ250" i="4"/>
  <c r="AJ121" i="4"/>
  <c r="AJ187" i="4"/>
  <c r="AJ237" i="4"/>
  <c r="AJ236" i="4"/>
  <c r="AJ219" i="4"/>
  <c r="AJ235" i="4"/>
  <c r="AJ234" i="4"/>
  <c r="AJ264" i="4"/>
  <c r="AJ263" i="4"/>
  <c r="AJ156" i="4"/>
  <c r="AJ108" i="4"/>
  <c r="AJ151" i="4"/>
  <c r="AJ270" i="4"/>
  <c r="AJ269" i="4"/>
  <c r="AJ247" i="4"/>
  <c r="AJ245" i="4"/>
  <c r="AJ268" i="4"/>
  <c r="AJ244" i="4"/>
  <c r="AJ267" i="4"/>
  <c r="AJ243" i="4"/>
  <c r="AJ242" i="4"/>
  <c r="AJ241" i="4"/>
  <c r="AJ240" i="4"/>
  <c r="AJ239" i="4"/>
  <c r="AJ266" i="4"/>
  <c r="AJ238" i="4"/>
  <c r="AJ265" i="4"/>
  <c r="AJ233" i="4"/>
  <c r="AJ288" i="4"/>
  <c r="AJ286" i="4"/>
  <c r="AJ231" i="4"/>
  <c r="AJ181" i="4"/>
  <c r="AJ261" i="4"/>
  <c r="AJ260" i="4"/>
  <c r="AJ259" i="4"/>
  <c r="AJ254" i="4"/>
  <c r="AJ214" i="4"/>
  <c r="AJ223" i="4"/>
  <c r="AJ248" i="4"/>
  <c r="AJ295" i="4"/>
  <c r="AJ12" i="4"/>
  <c r="AJ198" i="4"/>
  <c r="AJ227" i="4"/>
  <c r="AJ226" i="4"/>
  <c r="AJ225" i="4"/>
  <c r="AJ206" i="4"/>
  <c r="AJ205" i="4"/>
  <c r="AJ165" i="4"/>
  <c r="AJ224" i="4"/>
  <c r="AJ191" i="4"/>
  <c r="AJ127" i="4"/>
  <c r="AJ211" i="4"/>
  <c r="AJ209" i="4"/>
  <c r="AJ182" i="4"/>
  <c r="AJ201" i="4"/>
  <c r="AJ200" i="4"/>
  <c r="AJ97" i="4"/>
  <c r="AJ217" i="4"/>
  <c r="AJ216" i="4"/>
  <c r="AJ298" i="4"/>
  <c r="AJ175" i="4"/>
  <c r="AJ174" i="4"/>
  <c r="AJ173" i="4"/>
  <c r="AJ172" i="4"/>
  <c r="AJ136" i="4"/>
  <c r="AJ208" i="4"/>
  <c r="AJ207" i="4"/>
  <c r="AJ195" i="4"/>
  <c r="AJ171" i="4"/>
  <c r="AJ170" i="4"/>
  <c r="AJ169" i="4"/>
  <c r="AJ168" i="4"/>
  <c r="AJ167" i="4"/>
  <c r="AJ193" i="4"/>
  <c r="AJ11" i="4"/>
  <c r="AJ45" i="4"/>
  <c r="AJ44" i="4"/>
  <c r="AJ21" i="4"/>
  <c r="AJ158" i="4"/>
  <c r="AJ20" i="4"/>
  <c r="AJ74" i="4"/>
  <c r="AJ72" i="4"/>
  <c r="AJ157" i="4"/>
  <c r="AJ126" i="4"/>
  <c r="AJ154" i="4"/>
  <c r="AJ152" i="4"/>
  <c r="AJ150" i="4"/>
  <c r="AJ202" i="4"/>
  <c r="AJ180" i="4"/>
  <c r="AJ179" i="4"/>
  <c r="AJ178" i="4"/>
  <c r="AJ197" i="4"/>
  <c r="AJ141" i="4"/>
  <c r="AJ24" i="4"/>
  <c r="AJ256" i="4"/>
  <c r="AJ281" i="4"/>
  <c r="AJ255" i="4"/>
  <c r="AJ253" i="4"/>
  <c r="AJ10" i="4"/>
  <c r="AJ204" i="4"/>
  <c r="AJ129" i="4"/>
  <c r="AJ289" i="4"/>
  <c r="AJ9" i="4"/>
  <c r="AJ8" i="4"/>
  <c r="AJ28" i="4"/>
  <c r="AJ98" i="4"/>
  <c r="AJ199" i="4"/>
  <c r="AJ177" i="4"/>
  <c r="AJ176" i="4"/>
  <c r="AJ135" i="4"/>
  <c r="AJ112" i="4"/>
  <c r="AJ185" i="4"/>
  <c r="AJ184" i="4"/>
  <c r="AJ143" i="4"/>
  <c r="AJ27" i="4"/>
  <c r="AJ139" i="4"/>
  <c r="AJ138" i="4"/>
  <c r="AJ125" i="4"/>
  <c r="AJ186" i="4"/>
  <c r="AJ218" i="4"/>
  <c r="AJ137" i="4"/>
  <c r="AJ166" i="4"/>
  <c r="AJ133" i="4"/>
  <c r="AJ132" i="4"/>
  <c r="AJ130" i="4"/>
  <c r="AJ23" i="4"/>
  <c r="AJ290" i="4"/>
  <c r="AJ213" i="4"/>
  <c r="AJ155" i="4"/>
  <c r="AJ122" i="4"/>
  <c r="AJ153" i="4"/>
  <c r="AJ276" i="4"/>
  <c r="AJ275" i="4"/>
  <c r="AJ101" i="4"/>
  <c r="AJ183" i="4"/>
  <c r="AJ99" i="4"/>
  <c r="AJ145" i="4"/>
  <c r="AJ144" i="4"/>
  <c r="AJ140" i="4"/>
  <c r="AJ134" i="4"/>
  <c r="AJ111" i="4"/>
  <c r="AJ215" i="4"/>
  <c r="AJ277" i="4"/>
  <c r="AJ190" i="4"/>
  <c r="AJ124" i="4"/>
  <c r="AJ123" i="4"/>
  <c r="AJ84" i="4"/>
  <c r="AJ79" i="4"/>
  <c r="AJ76" i="4"/>
  <c r="AJ71" i="4"/>
  <c r="AJ147" i="4"/>
  <c r="AJ119" i="4"/>
  <c r="AJ146" i="4"/>
  <c r="AJ100" i="4"/>
  <c r="AJ293" i="4"/>
  <c r="AJ163" i="4"/>
  <c r="AJ87" i="4"/>
  <c r="AJ83" i="4"/>
  <c r="AJ68" i="4"/>
  <c r="AJ14" i="4"/>
  <c r="AJ120" i="4"/>
  <c r="AJ105" i="4"/>
  <c r="AJ59" i="4"/>
  <c r="AJ164" i="4"/>
  <c r="AJ162" i="4"/>
  <c r="AJ161" i="4"/>
  <c r="AJ149" i="4"/>
  <c r="AJ118" i="4"/>
  <c r="AJ142" i="4"/>
  <c r="AJ117" i="4"/>
  <c r="AJ116" i="4"/>
  <c r="AJ115" i="4"/>
  <c r="AJ6" i="4"/>
  <c r="AJ4" i="4"/>
  <c r="AJ57" i="4"/>
  <c r="AJ56" i="4"/>
  <c r="AJ55" i="4"/>
  <c r="AJ54" i="4"/>
  <c r="AJ53" i="4"/>
  <c r="AJ52" i="4"/>
  <c r="AJ114" i="4"/>
  <c r="AJ19" i="4"/>
  <c r="AJ2" i="4"/>
  <c r="AJ15" i="4"/>
  <c r="AJ60" i="4"/>
  <c r="AJ148" i="4"/>
  <c r="AJ13" i="4"/>
  <c r="AJ31" i="4"/>
  <c r="AJ58" i="4"/>
  <c r="AJ29" i="4"/>
  <c r="AJ104" i="4"/>
  <c r="AJ103" i="4"/>
  <c r="AJ92" i="4"/>
  <c r="AJ89" i="4"/>
  <c r="AJ88" i="4"/>
  <c r="AJ96" i="4"/>
  <c r="AJ95" i="4"/>
  <c r="AJ94" i="4"/>
  <c r="AJ93" i="4"/>
  <c r="AJ91" i="4"/>
  <c r="AJ90" i="4"/>
  <c r="AJ22" i="4"/>
  <c r="AJ160" i="4"/>
  <c r="AJ3" i="4"/>
  <c r="AJ78" i="4"/>
  <c r="AJ43" i="4"/>
  <c r="AJ41" i="4"/>
  <c r="AJ107" i="4"/>
  <c r="AJ106" i="4"/>
  <c r="AJ66" i="4"/>
  <c r="AJ110" i="4"/>
  <c r="AJ81" i="4"/>
  <c r="AJ37" i="4"/>
  <c r="AJ35" i="4"/>
  <c r="AJ34" i="4"/>
  <c r="AJ86" i="4"/>
  <c r="AJ85" i="4"/>
  <c r="AJ47" i="4"/>
  <c r="AJ5" i="4"/>
  <c r="AJ128" i="4"/>
  <c r="AJ65" i="4"/>
  <c r="AJ64" i="4"/>
  <c r="AJ42" i="4"/>
  <c r="AJ18" i="4"/>
  <c r="AJ75" i="4"/>
  <c r="AJ70" i="4"/>
  <c r="AJ46" i="4"/>
  <c r="AJ36" i="4"/>
  <c r="AJ33" i="4"/>
  <c r="AJ32" i="4"/>
  <c r="AJ51" i="4"/>
  <c r="AJ50" i="4"/>
  <c r="AJ49" i="4"/>
  <c r="AJ80" i="4"/>
  <c r="AJ159" i="4"/>
  <c r="AJ69" i="4"/>
  <c r="AJ274" i="4"/>
  <c r="AJ203" i="4"/>
  <c r="AJ63" i="4"/>
  <c r="AJ40" i="4"/>
  <c r="AJ39" i="4"/>
  <c r="AJ38" i="4"/>
  <c r="AJ62" i="4"/>
  <c r="AJ61" i="4"/>
  <c r="AJ30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102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179" i="4"/>
  <c r="Y190" i="4"/>
  <c r="Y200" i="4"/>
  <c r="Y201" i="4"/>
  <c r="X2" i="12"/>
  <c r="S2" i="12"/>
  <c r="T2" i="12"/>
  <c r="X49" i="4"/>
  <c r="X50" i="4"/>
  <c r="X69" i="4"/>
  <c r="X51" i="4"/>
  <c r="X2" i="4"/>
  <c r="X159" i="4"/>
  <c r="X40" i="4"/>
  <c r="X203" i="4"/>
  <c r="X63" i="4"/>
  <c r="X61" i="4"/>
  <c r="X38" i="4"/>
  <c r="W2" i="12"/>
  <c r="Z179" i="4"/>
  <c r="Z190" i="4"/>
  <c r="Z200" i="4"/>
  <c r="Z201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<sst xmlns="http://schemas.openxmlformats.org/spreadsheetml/2006/main" count="13658" uniqueCount="1549">
  <si>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</si>
  <si>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</si>
  <si>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</si>
  <si>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</si>
  <si>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</si>
  <si>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</si>
  <si>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</si>
  <si>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</si>
  <si>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</si>
  <si>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</si>
  <si>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</si>
  <si>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</si>
  <si>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</si>
  <si>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</si>
  <si>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</si>
  <si>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</si>
  <si>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</si>
  <si>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</si>
  <si>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</si>
  <si>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</si>
  <si>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</si>
  <si>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</si>
  <si>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</si>
  <si>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</si>
  <si>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</si>
  <si>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</si>
  <si>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</si>
  <si>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</si>
  <si>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</si>
  <si>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</si>
  <si>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</si>
  <si>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</si>
  <si>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</si>
  <si>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</si>
  <si>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</si>
  <si>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</si>
  <si>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</si>
  <si>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</si>
  <si>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</si>
  <si>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</si>
  <si>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</si>
  <si>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</si>
  <si>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</si>
  <si>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</si>
  <si>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</si>
  <si>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</si>
  <si>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</si>
  <si>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</si>
  <si>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</si>
  <si>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</si>
  <si>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</si>
  <si>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</si>
  <si>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</si>
  <si>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</si>
  <si>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</si>
  <si>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</si>
  <si>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</si>
  <si>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</si>
  <si>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</si>
  <si>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</si>
  <si>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</si>
  <si>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</si>
  <si>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</si>
  <si>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</si>
  <si>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</si>
  <si>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</si>
  <si>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</si>
  <si>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</si>
  <si>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</si>
  <si>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</si>
  <si>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</si>
  <si>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</si>
  <si>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</si>
  <si>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</si>
  <si>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</si>
  <si>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</si>
  <si>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</si>
  <si>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</si>
  <si>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</si>
  <si>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</si>
  <si>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</si>
  <si>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</si>
  <si>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</si>
  <si>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</si>
  <si>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</si>
  <si>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</si>
  <si>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</si>
  <si>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</si>
  <si>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</si>
  <si>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</si>
  <si>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</si>
  <si>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</si>
  <si>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</si>
  <si>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</si>
  <si>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</si>
  <si>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</si>
  <si>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</si>
  <si>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</si>
  <si>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</si>
  <si>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</si>
  <si>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</si>
  <si>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</si>
  <si>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</si>
  <si>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</si>
  <si>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</si>
  <si>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</si>
  <si>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</si>
  <si>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</si>
  <si>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</si>
  <si>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</si>
  <si>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</si>
  <si>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</si>
  <si>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</si>
  <si>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</si>
  <si>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</si>
  <si>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</si>
  <si>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</si>
  <si>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</si>
  <si>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</si>
  <si>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</si>
  <si>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</si>
  <si>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</si>
  <si>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</si>
  <si>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</si>
  <si>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</si>
  <si>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</si>
  <si>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</si>
  <si>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</si>
  <si>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</si>
  <si>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</si>
  <si>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</si>
  <si>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</si>
  <si>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</si>
  <si>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</si>
  <si>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</si>
  <si>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</si>
  <si>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</si>
  <si>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</si>
  <si>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</si>
  <si>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</si>
  <si>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</si>
  <si>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</si>
  <si>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</si>
  <si>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</si>
  <si>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</si>
  <si>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</si>
  <si>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</si>
  <si>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</si>
  <si>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</si>
  <si>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</si>
  <si>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</si>
  <si>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</si>
  <si>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</si>
  <si>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</si>
  <si>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</si>
  <si>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</si>
  <si>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</si>
  <si>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</si>
  <si>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</si>
  <si>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</si>
  <si>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</si>
  <si>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</si>
  <si>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</si>
  <si>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</si>
  <si>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</si>
  <si>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</si>
  <si>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</si>
  <si>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</si>
  <si>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</si>
  <si>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</si>
  <si>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</si>
  <si>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</si>
  <si>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</si>
  <si>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</si>
  <si>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</si>
  <si>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</si>
  <si>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</si>
  <si>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</si>
  <si>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</si>
  <si>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</si>
  <si>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</si>
  <si>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</si>
  <si>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</si>
  <si>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</si>
  <si>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</si>
  <si>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</si>
  <si>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</si>
  <si>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</si>
  <si>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</si>
  <si>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</si>
  <si>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</si>
  <si>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</si>
  <si>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</si>
  <si>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</si>
  <si>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</si>
  <si>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</si>
  <si>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</si>
  <si>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</si>
  <si>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</si>
  <si>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</si>
  <si>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</si>
  <si>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</si>
  <si>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</si>
  <si>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</si>
  <si>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</si>
  <si>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</si>
  <si>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</si>
  <si>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</si>
  <si>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</si>
  <si>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</si>
  <si>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</si>
  <si>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</si>
  <si>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</si>
  <si>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</si>
  <si>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</si>
  <si>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</si>
  <si>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</si>
  <si>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</si>
  <si>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</si>
  <si>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</si>
  <si>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</si>
  <si>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</si>
  <si>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</si>
  <si>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</si>
  <si>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</si>
  <si>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</si>
  <si>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</si>
  <si>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</si>
  <si>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</si>
  <si>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</si>
  <si>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</si>
  <si>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</si>
  <si>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</si>
  <si>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</si>
  <si>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</si>
  <si>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</si>
  <si>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</si>
  <si>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</si>
  <si>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</si>
  <si>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</si>
  <si>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</si>
  <si>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</si>
  <si>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</si>
  <si>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</si>
  <si>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</si>
  <si>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</si>
  <si>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</si>
  <si>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</si>
  <si>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</si>
  <si>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</si>
  <si>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</si>
  <si>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</si>
  <si>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</si>
  <si>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</si>
  <si>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</si>
  <si>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</si>
  <si>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</si>
  <si>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</si>
  <si>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</si>
  <si>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</si>
  <si>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</si>
  <si>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</si>
  <si>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</si>
  <si>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</si>
  <si>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</si>
  <si>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</si>
  <si>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</si>
  <si>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</si>
  <si>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</si>
  <si>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</si>
  <si>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</si>
  <si>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</si>
  <si>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</si>
  <si>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</si>
  <si>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</si>
  <si>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</si>
  <si>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</si>
  <si>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</si>
  <si>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</si>
  <si>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</si>
  <si>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</si>
  <si>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</si>
  <si>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</si>
  <si>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</si>
  <si>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</si>
  <si>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</si>
  <si>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</si>
  <si>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</si>
  <si>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</si>
  <si>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</si>
  <si>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</si>
  <si>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</si>
  <si>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</si>
  <si>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</si>
  <si>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</si>
  <si>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</si>
  <si>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</si>
  <si>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</si>
  <si>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</si>
  <si>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</si>
  <si>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</si>
  <si>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</si>
  <si>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</si>
  <si>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</si>
  <si>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</si>
  <si>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</si>
  <si>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</si>
  <si>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</si>
  <si>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</si>
  <si>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</si>
  <si>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</si>
  <si>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</si>
  <si>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</si>
  <si>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</si>
  <si>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</si>
  <si>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</si>
  <si>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</si>
  <si>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</si>
  <si>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</si>
  <si>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</si>
  <si>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</si>
  <si>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</si>
  <si>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</si>
  <si>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</si>
  <si>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</si>
  <si>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</si>
  <si>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</si>
  <si>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</si>
  <si>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</si>
  <si>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</si>
  <si>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</si>
  <si>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</si>
  <si>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</si>
  <si>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</si>
  <si>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</si>
  <si>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</si>
  <si>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</si>
  <si>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</si>
  <si>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</si>
  <si>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</si>
  <si>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</si>
  <si>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</si>
  <si>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</si>
  <si>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</si>
  <si>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</si>
  <si>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</si>
  <si>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</si>
  <si>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</si>
  <si>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</si>
  <si>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</si>
  <si>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</si>
  <si>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</si>
  <si>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</si>
  <si>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</si>
  <si>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</si>
  <si>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</si>
  <si>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</si>
  <si>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</si>
  <si>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</si>
  <si>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</si>
  <si>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</si>
  <si>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</si>
  <si>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</si>
  <si>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</si>
  <si>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</si>
  <si>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</si>
  <si>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</si>
  <si>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</si>
  <si>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</si>
  <si>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</si>
  <si>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</si>
  <si>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</si>
  <si>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</si>
  <si>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</si>
  <si>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</si>
  <si>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</si>
  <si>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</si>
  <si>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</si>
  <si>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</si>
  <si>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</si>
  <si>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</si>
  <si>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</si>
  <si>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</si>
  <si>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</si>
  <si>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</si>
  <si>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</si>
  <si>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</si>
  <si>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</si>
  <si>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</si>
  <si>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</si>
  <si>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</si>
  <si>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</si>
  <si>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</si>
  <si>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</si>
  <si>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</si>
  <si>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</si>
  <si>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</si>
  <si>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</si>
  <si>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</si>
  <si>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</si>
  <si>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</si>
  <si>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</si>
  <si>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</si>
  <si>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</si>
  <si>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</si>
  <si>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</si>
  <si>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</si>
  <si>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</si>
  <si>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</si>
  <si>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</si>
  <si>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</si>
  <si>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</si>
  <si>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</si>
  <si>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</si>
  <si>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</si>
  <si>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</si>
  <si>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</si>
  <si>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</si>
  <si>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</si>
  <si>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</si>
  <si>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</si>
  <si>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</si>
  <si>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</si>
  <si>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</si>
  <si>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</si>
  <si>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</si>
  <si>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</si>
  <si>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</si>
  <si>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</si>
  <si>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</si>
  <si>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</si>
  <si>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</si>
  <si>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</si>
  <si>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</si>
  <si>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</si>
  <si>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</si>
  <si>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</si>
  <si>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</si>
  <si>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</si>
  <si>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</si>
  <si>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</si>
  <si>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</si>
  <si>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</si>
  <si>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</si>
  <si>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</si>
  <si>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</si>
  <si>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</si>
  <si>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</si>
  <si>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</si>
  <si>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</si>
  <si>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</si>
  <si>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</si>
  <si>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</si>
  <si>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</si>
  <si>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</si>
  <si>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</si>
  <si>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</si>
  <si>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</si>
  <si>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</si>
  <si>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</si>
  <si>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</si>
  <si>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</si>
  <si>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</si>
  <si>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</si>
  <si>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</si>
  <si>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</si>
  <si>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</si>
  <si>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</si>
  <si>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</si>
  <si>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</si>
  <si>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</si>
  <si>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</si>
  <si>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</si>
  <si>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</si>
  <si>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</si>
  <si>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</si>
  <si>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</si>
  <si>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</si>
  <si>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</si>
  <si>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</si>
  <si>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</si>
  <si>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</si>
  <si>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</si>
  <si>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</si>
  <si>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</si>
  <si>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</si>
  <si>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</si>
  <si>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</si>
  <si>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</si>
  <si>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</si>
  <si>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</si>
  <si>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</si>
  <si>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</si>
  <si>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</si>
  <si>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</si>
  <si>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</si>
  <si>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</si>
  <si>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</si>
  <si>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</si>
  <si>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</si>
  <si>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</si>
  <si>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</si>
  <si>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</si>
  <si>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</si>
  <si>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</si>
  <si>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</si>
  <si>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</si>
  <si>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</si>
  <si>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</si>
  <si>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</si>
  <si>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</si>
  <si>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</si>
  <si>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</si>
  <si>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</si>
  <si>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</si>
  <si>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</si>
  <si>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</si>
  <si>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</si>
  <si>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</si>
  <si>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</si>
  <si>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</si>
  <si>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</si>
  <si>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</si>
  <si>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</si>
  <si>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</si>
  <si>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</si>
  <si>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</si>
  <si>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</si>
  <si>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</si>
  <si>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</si>
  <si>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</si>
  <si>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</si>
  <si>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</si>
  <si>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</si>
  <si>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</si>
  <si>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</si>
  <si>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</si>
  <si>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</si>
  <si>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</si>
  <si>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</si>
  <si>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</si>
  <si>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</si>
  <si>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</si>
  <si>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</si>
  <si>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</si>
  <si>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</si>
  <si>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</si>
  <si>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</si>
  <si>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</si>
  <si>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</si>
  <si>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</si>
  <si>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</si>
  <si>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</si>
  <si>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</si>
  <si>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</si>
  <si>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</si>
  <si>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</si>
  <si>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</si>
  <si>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</si>
  <si>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</si>
  <si>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</si>
  <si>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</si>
  <si>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</si>
  <si>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</si>
  <si>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</si>
  <si>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</si>
  <si>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</si>
  <si>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</si>
  <si>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</si>
  <si>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</si>
  <si>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</si>
  <si>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</si>
  <si>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</si>
  <si>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</si>
  <si>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</si>
  <si>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</si>
  <si>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</si>
  <si>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</si>
  <si>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</si>
  <si>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</si>
  <si>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</si>
  <si>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</si>
  <si>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</si>
  <si>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</si>
  <si>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</si>
  <si>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</si>
  <si>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</si>
  <si>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</si>
  <si>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</si>
  <si>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</si>
  <si>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</si>
  <si>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</si>
  <si>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</si>
  <si>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</si>
  <si>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</si>
  <si>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</si>
  <si>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</si>
  <si>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</si>
  <si>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</si>
  <si>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</si>
  <si>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</si>
  <si>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</si>
  <si>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</si>
  <si>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</si>
  <si>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</si>
  <si>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</si>
  <si>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</si>
  <si>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</si>
  <si>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</si>
  <si>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</si>
  <si>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</si>
  <si>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</si>
  <si>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</si>
  <si>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</si>
  <si>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</si>
  <si>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</si>
  <si>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</si>
  <si>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</si>
  <si>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</si>
  <si>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</si>
  <si>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</si>
  <si>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</si>
  <si>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</si>
  <si>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</si>
  <si>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</si>
  <si>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</si>
  <si>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</si>
  <si>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</si>
  <si>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</si>
  <si>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</si>
  <si>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</si>
  <si>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</si>
  <si>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</si>
  <si>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</si>
  <si>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</si>
  <si>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</si>
  <si>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</si>
  <si>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</si>
  <si>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</si>
  <si>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</si>
  <si>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</si>
  <si>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</si>
  <si>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</si>
  <si>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</si>
  <si>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</si>
  <si>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</si>
  <si>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</si>
  <si>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</si>
  <si>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</si>
  <si>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</si>
  <si>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</si>
  <si>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</si>
  <si>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</si>
  <si>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</si>
  <si>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</si>
  <si>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</si>
  <si>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</si>
  <si>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</si>
  <si>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</si>
  <si>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</si>
  <si>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</si>
  <si>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</si>
  <si>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</si>
  <si>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</si>
  <si>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</si>
  <si>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</si>
  <si>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</si>
  <si>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</si>
  <si>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</si>
  <si>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</si>
  <si>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</si>
  <si>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</si>
  <si>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</si>
  <si>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</si>
  <si>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</si>
  <si>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</si>
  <si>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</si>
  <si>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</si>
  <si>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</si>
  <si>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</si>
  <si>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</si>
  <si>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</si>
  <si>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</si>
  <si>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</si>
  <si>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</si>
  <si>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</si>
  <si>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</si>
  <si>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</si>
  <si>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</si>
  <si>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</si>
  <si>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</si>
  <si>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</si>
  <si>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</si>
  <si>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</si>
  <si>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</si>
  <si>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</si>
  <si>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</si>
  <si>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</si>
  <si>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</si>
  <si>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</si>
  <si>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</si>
  <si>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</si>
  <si>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</si>
  <si>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</si>
  <si>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</si>
  <si>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</si>
  <si>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</si>
  <si>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</si>
  <si>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</si>
  <si>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</si>
  <si>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</si>
  <si>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</si>
  <si>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</si>
  <si>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</si>
  <si>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</si>
  <si>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</si>
  <si>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</si>
  <si>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</si>
  <si>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</si>
  <si>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</si>
  <si>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</si>
  <si>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</si>
  <si>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</si>
  <si>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</si>
  <si>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</si>
  <si>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</si>
  <si>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</si>
  <si>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</si>
  <si>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</si>
  <si>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</si>
  <si>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</si>
  <si>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</si>
  <si>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</si>
  <si>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</si>
  <si>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</si>
  <si>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</si>
  <si>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</si>
  <si>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</si>
  <si>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</si>
  <si>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</si>
  <si>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</si>
  <si>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</si>
  <si>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</si>
  <si>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</si>
  <si>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</si>
  <si>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</si>
  <si>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</si>
  <si>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</si>
  <si>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</si>
  <si>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</si>
  <si>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</si>
  <si>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</si>
  <si>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</si>
  <si>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</si>
  <si>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</si>
  <si>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</si>
  <si>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</si>
  <si>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</si>
  <si>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</si>
  <si>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</si>
  <si>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</si>
  <si>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</si>
  <si>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</si>
  <si>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</si>
  <si>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</si>
  <si>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</si>
  <si>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</si>
  <si>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</si>
  <si>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</si>
  <si>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</si>
  <si>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</si>
  <si>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</si>
  <si>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</si>
  <si>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</si>
  <si>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</si>
  <si>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</si>
  <si>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</si>
  <si>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</si>
  <si>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</si>
  <si>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</si>
  <si>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</si>
  <si>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</si>
  <si>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</si>
  <si>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</si>
  <si>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</si>
  <si>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</si>
  <si>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</si>
  <si>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</si>
  <si>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</si>
  <si>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</si>
  <si>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</si>
  <si>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</si>
  <si>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</si>
  <si>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</si>
  <si>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</si>
  <si>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</si>
  <si>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</si>
  <si>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</si>
  <si>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</si>
  <si>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</si>
  <si>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</si>
  <si>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</si>
  <si>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</si>
  <si>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</si>
  <si>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</si>
  <si>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</si>
  <si>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</si>
  <si>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</si>
  <si>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</si>
  <si>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</si>
  <si>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</si>
  <si>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</si>
  <si>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</si>
  <si>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</si>
  <si>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</si>
  <si>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</si>
  <si>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</si>
  <si>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</si>
  <si>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</si>
  <si>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</si>
  <si>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</si>
  <si>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</si>
  <si>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</si>
  <si>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</si>
  <si>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</si>
  <si>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</si>
  <si>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</si>
  <si>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</si>
  <si>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</si>
  <si>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</si>
  <si>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</si>
  <si>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</si>
  <si>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</si>
  <si>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</si>
  <si>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</si>
  <si>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</si>
  <si>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</si>
  <si>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</si>
  <si>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</si>
  <si>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</si>
  <si>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</si>
  <si>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</si>
  <si>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</si>
  <si>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</si>
  <si>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</si>
  <si>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</si>
  <si>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</si>
  <si>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</si>
  <si>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</si>
  <si>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</si>
  <si>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</si>
  <si>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</si>
  <si>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</si>
  <si>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</si>
  <si>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</si>
  <si>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</si>
  <si>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</si>
  <si>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</si>
  <si>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</si>
  <si>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</si>
  <si>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</si>
  <si>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</si>
  <si>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</si>
  <si>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</si>
  <si>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</si>
  <si>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</si>
  <si>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</si>
  <si>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</si>
  <si>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</si>
  <si>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</si>
  <si>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</si>
  <si>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</si>
  <si>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</si>
  <si>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</si>
  <si>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</si>
  <si>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</si>
  <si>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</si>
  <si>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</si>
  <si>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</si>
  <si>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</si>
  <si>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</si>
  <si>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</si>
  <si>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</si>
  <si>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</si>
  <si>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</si>
  <si>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</si>
  <si>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</si>
  <si>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</si>
  <si>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</si>
  <si>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</si>
  <si>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</si>
  <si>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</si>
  <si>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</si>
  <si>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</si>
  <si>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</si>
  <si>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</si>
  <si>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</si>
  <si>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</si>
  <si>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</si>
  <si>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</si>
  <si>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</si>
  <si>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</si>
  <si>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</si>
  <si>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</si>
  <si>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</si>
  <si>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</si>
  <si>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</si>
  <si>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</si>
  <si>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</si>
  <si>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</si>
  <si>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</si>
  <si>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</si>
  <si>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</si>
  <si>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</si>
  <si>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</si>
  <si>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</si>
  <si>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</si>
  <si>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</si>
  <si>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</si>
  <si>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</si>
  <si>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</si>
  <si>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</si>
  <si>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</si>
  <si>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</si>
  <si>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</si>
  <si>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</si>
  <si>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</si>
  <si>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</si>
  <si>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</si>
  <si>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</si>
  <si>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</si>
  <si>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</si>
  <si>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</si>
  <si>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</si>
  <si>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</si>
  <si>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</si>
  <si>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</si>
  <si>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</si>
  <si>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</si>
  <si>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</si>
  <si>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</si>
  <si>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</si>
  <si>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</si>
  <si>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</si>
  <si>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</si>
  <si>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</si>
  <si>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</si>
  <si>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</si>
  <si>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</si>
  <si>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</si>
  <si>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</si>
  <si>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</si>
  <si>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</si>
  <si>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</si>
  <si>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</si>
  <si>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</si>
  <si>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</si>
  <si>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</si>
  <si>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</si>
  <si>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</si>
  <si>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</si>
  <si>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</si>
  <si>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</si>
  <si>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</si>
  <si>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</si>
  <si>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</si>
  <si>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</si>
  <si>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</si>
  <si>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</si>
  <si>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</si>
  <si>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</si>
  <si>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</si>
  <si>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</si>
  <si>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</si>
  <si>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</si>
  <si>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</si>
  <si>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</si>
  <si>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</si>
  <si>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</si>
  <si>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</si>
  <si>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</si>
  <si>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</si>
  <si>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</si>
  <si>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</si>
  <si>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</si>
  <si>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</si>
  <si>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</si>
  <si>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</si>
  <si>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</si>
  <si>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</si>
  <si>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</si>
  <si>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</si>
  <si>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</si>
  <si>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</si>
  <si>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</si>
  <si>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</si>
  <si>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</si>
  <si>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</si>
  <si>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</si>
  <si>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</si>
  <si>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</si>
  <si>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</si>
  <si>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</si>
  <si>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</si>
  <si>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</si>
  <si>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</si>
  <si>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</si>
  <si>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</si>
  <si>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</si>
  <si>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</si>
  <si>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</si>
  <si>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</si>
  <si>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</si>
  <si>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</si>
  <si>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</si>
  <si>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</si>
  <si>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</si>
  <si>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</si>
  <si>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</si>
  <si>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</si>
  <si>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</si>
  <si>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</si>
  <si>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</si>
  <si>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</si>
  <si>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</si>
  <si>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</si>
  <si>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</si>
  <si>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</si>
  <si>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</si>
  <si>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</si>
  <si>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</si>
  <si>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</si>
  <si>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</si>
  <si>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</si>
  <si>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</si>
  <si>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</si>
  <si>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</si>
  <si>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</si>
  <si>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</si>
  <si>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</si>
  <si>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</si>
  <si>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</si>
  <si>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</si>
  <si>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</si>
  <si>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</si>
  <si>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</si>
  <si>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</si>
  <si>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</si>
  <si>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</si>
  <si>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</si>
  <si>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</si>
  <si>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</si>
  <si>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</si>
  <si>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</si>
  <si>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</si>
  <si>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</si>
  <si>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</si>
  <si>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</si>
  <si>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</si>
  <si>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</si>
  <si>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</si>
  <si>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</si>
  <si>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</si>
  <si>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</si>
  <si>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</si>
  <si>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</si>
  <si>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</si>
  <si>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</si>
  <si>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</si>
  <si>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</si>
  <si>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</si>
  <si>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</si>
  <si>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</si>
  <si>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</si>
  <si>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</si>
  <si>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</si>
  <si>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</si>
  <si>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</si>
  <si>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</si>
  <si>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</si>
  <si>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</si>
  <si>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</si>
  <si>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</si>
  <si>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</si>
  <si>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</si>
  <si>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</si>
  <si>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</si>
  <si>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</si>
  <si>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</si>
  <si>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</si>
  <si>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</si>
  <si>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</si>
  <si>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</si>
  <si>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</si>
  <si>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</si>
  <si>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</si>
  <si>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</si>
  <si>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</si>
  <si>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</si>
  <si>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</si>
  <si>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</si>
  <si>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</si>
  <si>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</si>
  <si>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</si>
  <si>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</si>
  <si>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</si>
  <si>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</si>
  <si>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</si>
  <si>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</si>
  <si>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</si>
  <si>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</si>
  <si>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</si>
  <si>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</si>
  <si>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</si>
  <si>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</si>
  <si>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</si>
  <si>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</si>
  <si>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</si>
  <si>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</si>
  <si>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</si>
  <si>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</si>
  <si>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</si>
  <si>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</si>
  <si>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</si>
  <si>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</si>
  <si>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</si>
  <si>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</si>
  <si>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</si>
  <si>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</si>
  <si>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</si>
  <si>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</si>
  <si>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</si>
  <si>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</si>
  <si>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</si>
  <si>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</si>
  <si>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</si>
  <si>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</si>
  <si>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</si>
  <si>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</si>
  <si>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</si>
  <si>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</si>
  <si>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</si>
  <si>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</si>
  <si>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</si>
  <si>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</si>
  <si>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</si>
  <si>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</si>
  <si>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</si>
  <si>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</si>
  <si>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</si>
  <si>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</si>
  <si>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</si>
  <si>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</si>
  <si>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</si>
  <si>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</si>
  <si>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</si>
  <si>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</si>
  <si>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</si>
  <si>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</si>
  <si>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</si>
  <si>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</si>
  <si>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</si>
  <si>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</si>
  <si>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</si>
  <si>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</si>
  <si>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</si>
  <si>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</si>
  <si>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</si>
  <si>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</si>
  <si>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</si>
  <si>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</si>
  <si>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</si>
  <si>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</si>
  <si>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</si>
  <si>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</si>
  <si>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</si>
  <si>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</si>
  <si>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</si>
  <si>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</si>
  <si>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</si>
  <si>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</si>
  <si>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</si>
  <si>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</si>
  <si>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</si>
  <si>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</si>
  <si>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</si>
  <si>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</si>
  <si>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</si>
  <si>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</si>
  <si>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</si>
  <si>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</si>
  <si>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</si>
  <si>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</si>
  <si>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</si>
  <si>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</si>
  <si>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</si>
  <si>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</si>
  <si>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</si>
  <si>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</si>
  <si>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</si>
  <si>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</si>
  <si>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</si>
  <si>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</si>
  <si>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</si>
  <si>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</si>
  <si>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</si>
  <si>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</si>
  <si>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</si>
  <si>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</si>
  <si>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</si>
  <si>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</si>
  <si>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</si>
  <si>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</si>
  <si>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</si>
  <si>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</si>
  <si>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</si>
  <si>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</si>
  <si>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</si>
  <si>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</si>
  <si>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</si>
  <si>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</si>
  <si>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</si>
  <si>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</si>
  <si>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</si>
  <si>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</si>
  <si>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</si>
  <si>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</si>
  <si>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</si>
  <si>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</si>
  <si>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</si>
  <si>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</si>
  <si>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</si>
  <si>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</si>
  <si>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</si>
  <si>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</si>
  <si>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</si>
  <si>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</si>
  <si>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</si>
  <si>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</si>
  <si>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</si>
  <si>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</si>
  <si>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</si>
  <si>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</si>
  <si>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</si>
  <si>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</si>
  <si>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</si>
  <si>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</si>
  <si>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</si>
  <si>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</si>
  <si>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</si>
  <si>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</si>
  <si>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</si>
  <si>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</si>
  <si>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</si>
  <si>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</si>
  <si>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</si>
  <si>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</si>
  <si>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</si>
  <si>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</si>
  <si>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</si>
  <si>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</si>
  <si>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</si>
  <si>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</si>
  <si>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</si>
  <si>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</si>
  <si>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</si>
  <si>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</si>
  <si>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</si>
  <si>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</si>
  <si>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</si>
  <si>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</si>
  <si>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</si>
  <si>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</si>
  <si>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</si>
  <si>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</si>
  <si>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</si>
  <si>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</si>
  <si>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</si>
  <si>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</si>
  <si>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</si>
  <si>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</si>
  <si>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</si>
  <si>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</si>
  <si>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</si>
  <si>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</si>
  <si>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</si>
  <si>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</si>
  <si>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</si>
  <si>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</si>
  <si>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</si>
  <si>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</si>
  <si>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</si>
  <si>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</si>
  <si>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</si>
  <si>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</si>
  <si>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</si>
  <si>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</si>
  <si>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</si>
  <si>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</si>
  <si>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</si>
  <si>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</si>
  <si>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</si>
  <si>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</si>
  <si>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</si>
  <si>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</si>
  <si>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</si>
  <si>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</si>
  <si>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</si>
  <si>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</si>
  <si>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</si>
  <si>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</si>
  <si>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</si>
  <si>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</si>
  <si>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</si>
  <si>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</si>
  <si>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</si>
  <si>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</si>
  <si>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</si>
  <si>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</si>
  <si>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</si>
  <si>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</si>
  <si>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</si>
  <si>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</si>
  <si>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</si>
  <si>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</si>
  <si>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</si>
  <si>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</si>
  <si>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</si>
  <si>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</si>
  <si>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</si>
  <si>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</si>
  <si>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</si>
  <si>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</si>
  <si>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</si>
  <si>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</si>
  <si>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</si>
  <si>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</si>
  <si>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</si>
  <si>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</si>
  <si>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</si>
  <si>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</si>
  <si>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</si>
  <si>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</si>
  <si>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</si>
  <si>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</si>
  <si>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</si>
  <si>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</si>
  <si>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</si>
  <si>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</si>
  <si>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</si>
  <si>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</si>
  <si>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</si>
  <si>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</si>
  <si>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</si>
  <si>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</si>
  <si>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</si>
  <si>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</si>
  <si>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</si>
  <si>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</si>
  <si>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</si>
  <si>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</si>
  <si>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</si>
  <si>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</si>
  <si>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</si>
  <si>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</si>
  <si>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</si>
  <si>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</si>
  <si>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</si>
  <si>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</si>
  <si>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</si>
  <si>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</si>
  <si>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</si>
  <si>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</si>
  <si>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</si>
  <si>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</si>
  <si>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</si>
  <si>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</si>
  <si>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</si>
  <si>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</si>
  <si>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</si>
  <si>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</si>
  <si>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</si>
  <si>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</si>
  <si>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</si>
  <si>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</si>
  <si>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</si>
  <si>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</si>
  <si>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</si>
  <si>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</si>
  <si>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</si>
  <si>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</si>
  <si>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</si>
  <si>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</si>
  <si>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</si>
  <si>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</si>
  <si>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</si>
  <si>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</si>
  <si>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</si>
  <si>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</si>
  <si>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</si>
  <si>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</si>
  <si>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</si>
  <si>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</si>
  <si>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</si>
  <si>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</si>
  <si>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</si>
  <si>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</si>
  <si>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</si>
  <si>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</si>
  <si>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</si>
  <si>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</si>
  <si>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</si>
  <si>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</si>
  <si>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</si>
  <si>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</si>
  <si>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</si>
  <si>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</si>
  <si>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</si>
  <si>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</si>
  <si>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</si>
  <si>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</si>
  <si>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</si>
  <si>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</si>
  <si>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</si>
  <si>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</si>
  <si>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</si>
  <si>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</si>
  <si>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</si>
  <si>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</si>
  <si>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</si>
  <si>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</si>
  <si>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</si>
  <si>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</si>
  <si>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</si>
  <si>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</si>
  <si>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</si>
  <si>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</si>
  <si>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</si>
  <si>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</si>
  <si>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</si>
  <si>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</si>
  <si>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</si>
  <si>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</si>
  <si>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</si>
  <si>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</si>
  <si>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</si>
  <si>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</si>
  <si>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</si>
  <si>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</si>
  <si>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</si>
  <si>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</si>
  <si>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</si>
  <si>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</si>
  <si>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</si>
  <si>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</si>
  <si>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</si>
  <si>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</si>
  <si>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</si>
  <si>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</si>
  <si>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</si>
  <si>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</si>
  <si>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</si>
  <si>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</si>
  <si>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</si>
  <si>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</si>
  <si>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</si>
  <si>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</si>
  <si>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</si>
  <si>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</si>
  <si>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</si>
  <si>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</si>
  <si>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</si>
  <si>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</si>
  <si>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</si>
  <si>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</si>
  <si>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</si>
  <si>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</si>
  <si>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</si>
  <si>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</si>
  <si>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</si>
  <si>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</si>
  <si>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</si>
  <si>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</si>
  <si>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</si>
  <si>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</si>
  <si>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</si>
  <si>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</si>
  <si>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</si>
  <si>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</si>
  <si>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</si>
  <si>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</si>
  <si>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</si>
  <si>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</si>
  <si>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</si>
  <si>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</si>
  <si>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</si>
  <si>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</si>
  <si>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</si>
  <si>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</si>
  <si>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</si>
  <si>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</si>
  <si>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</si>
  <si>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</si>
  <si>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</si>
  <si>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</si>
  <si>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</si>
  <si>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</si>
  <si>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</si>
  <si>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</si>
  <si>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</si>
  <si>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</si>
  <si>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</si>
  <si>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</si>
  <si>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</si>
  <si>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</si>
  <si>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</si>
  <si>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</si>
  <si>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</si>
  <si>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</si>
  <si>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</si>
  <si>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</si>
  <si>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</si>
  <si>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</si>
  <si>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</si>
  <si>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</si>
  <si>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</si>
  <si>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</si>
  <si>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</si>
  <si>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</si>
  <si>
    <t>5XJM</t>
  </si>
  <si>
    <t>6DRX</t>
  </si>
  <si>
    <t>6DRY</t>
  </si>
  <si>
    <t>6DRZ</t>
  </si>
  <si>
    <t>6DS0</t>
  </si>
  <si>
    <t>6E3Y</t>
  </si>
  <si>
    <t>calrl_human__wt</t>
  </si>
  <si>
    <t>6D26</t>
  </si>
  <si>
    <t>pd2r2_human__wt</t>
  </si>
  <si>
    <t>6D27</t>
  </si>
  <si>
    <t>6FUF</t>
  </si>
  <si>
    <t>6H7J</t>
  </si>
  <si>
    <t>6H7K</t>
  </si>
  <si>
    <t>6H7L</t>
  </si>
  <si>
    <t>6H7M</t>
  </si>
  <si>
    <t>6H7N</t>
  </si>
  <si>
    <t>6H7O</t>
  </si>
  <si>
    <t>6CSY</t>
  </si>
  <si>
    <t>6AKX</t>
  </si>
  <si>
    <t>6AKY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</si>
</sst>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3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ont="1" applyFill="1" applyBorder="1"/>
    <xf numFmtId="0" fontId="9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</cellXfs>
  <cellStyles count="81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Normal" xfId="0" builtinId="0"/>
  </cellStyles>
  <dxfs count="89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3169296"/>
        <c:axId val="1873171440"/>
      </c:lineChart>
      <c:catAx>
        <c:axId val="187316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171440"/>
        <c:crosses val="autoZero"/>
        <c:auto val="1"/>
        <c:lblAlgn val="ctr"/>
        <c:lblOffset val="100"/>
        <c:noMultiLvlLbl val="0"/>
      </c:catAx>
      <c:valAx>
        <c:axId val="187317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16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3195120"/>
        <c:axId val="1873198112"/>
      </c:lineChart>
      <c:catAx>
        <c:axId val="187319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198112"/>
        <c:crosses val="autoZero"/>
        <c:auto val="1"/>
        <c:lblAlgn val="ctr"/>
        <c:lblOffset val="100"/>
        <c:noMultiLvlLbl val="0"/>
      </c:catAx>
      <c:valAx>
        <c:axId val="187319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19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770496"/>
        <c:axId val="1787773056"/>
      </c:lineChart>
      <c:catAx>
        <c:axId val="178777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773056"/>
        <c:crosses val="autoZero"/>
        <c:auto val="1"/>
        <c:lblAlgn val="ctr"/>
        <c:lblOffset val="100"/>
        <c:noMultiLvlLbl val="0"/>
      </c:catAx>
      <c:valAx>
        <c:axId val="178777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77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80"/>
  <sheetViews>
    <sheetView zoomScale="110" zoomScaleNormal="110" zoomScalePageLayoutView="110" workbookViewId="0">
      <pane xSplit="3" ySplit="1" topLeftCell="D2" activePane="bottomRight" state="frozenSplit"/>
      <selection pane="topRight" activeCell="D1" sqref="D1"/>
      <selection pane="bottomLeft" activeCell="A2" sqref="A2"/>
      <selection pane="bottomRight" activeCell="A17" sqref="A17:XFD19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1387</v>
      </c>
      <c r="BB1" s="64" t="s">
        <v>1203</v>
      </c>
      <c r="BC1" s="61" t="s">
        <v>1168</v>
      </c>
      <c r="BD1" s="64" t="s">
        <v>1100</v>
      </c>
      <c r="BE1" s="61" t="s">
        <v>1380</v>
      </c>
      <c r="BF1" s="118" t="s">
        <v>1437</v>
      </c>
      <c r="BG1" s="76" t="s">
        <v>1388</v>
      </c>
      <c r="BH1" s="76" t="s">
        <v>1389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66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66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0" si="2">_xlfn.AGGREGATE(9,6,CH2:CS2)-_xlfn.AGGREGATE(9,6,BV2:CG2)+12</f>
        <v>261</v>
      </c>
      <c r="BD2" s="34" t="s">
        <v>1379</v>
      </c>
      <c r="BE2" s="3" t="s">
        <v>23</v>
      </c>
      <c r="BF2" s="119" t="s">
        <v>23</v>
      </c>
      <c r="BG2" s="49" t="s">
        <v>1379</v>
      </c>
      <c r="BH2" s="49" t="s">
        <v>1384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4" si="3">E2</f>
        <v>45</v>
      </c>
      <c r="BW2" s="71">
        <f t="shared" ref="BW2:BW34" si="4">I2</f>
        <v>78</v>
      </c>
      <c r="BX2" s="72">
        <f t="shared" ref="BX2:BX34" si="5">M2</f>
        <v>82</v>
      </c>
      <c r="BY2" s="71">
        <f t="shared" ref="BY2:BY34" si="6">Q2</f>
        <v>114</v>
      </c>
      <c r="BZ2" s="72">
        <f t="shared" ref="BZ2:BZ34" si="7">U2</f>
        <v>118</v>
      </c>
      <c r="CA2" s="71">
        <f t="shared" ref="CA2:CA34" si="8">Y2</f>
        <v>154</v>
      </c>
      <c r="CB2" s="72">
        <f t="shared" ref="CB2:CB34" si="9">AC2</f>
        <v>162</v>
      </c>
      <c r="CC2" s="71">
        <f t="shared" ref="CC2:CC34" si="10">AG2</f>
        <v>199</v>
      </c>
      <c r="CD2" s="72">
        <f t="shared" ref="CD2:CD34" si="11">AK2</f>
        <v>205</v>
      </c>
      <c r="CE2" s="71">
        <f t="shared" ref="CE2:CE34" si="12">AO2</f>
        <v>303</v>
      </c>
      <c r="CF2" s="72">
        <f t="shared" ref="CF2:CF34" si="13">AS2</f>
        <v>347</v>
      </c>
      <c r="CG2" s="71">
        <f t="shared" ref="CG2:CG34" si="14">AW2</f>
        <v>373</v>
      </c>
      <c r="CH2" s="70">
        <f t="shared" ref="CH2:CH34" si="15">G2</f>
        <v>77</v>
      </c>
      <c r="CI2" s="71">
        <f t="shared" ref="CI2:CI34" si="16">K2</f>
        <v>81</v>
      </c>
      <c r="CJ2" s="72">
        <f t="shared" ref="CJ2:CJ34" si="17">O2</f>
        <v>113</v>
      </c>
      <c r="CK2" s="72">
        <f t="shared" ref="CK2:CK34" si="18">S2</f>
        <v>117</v>
      </c>
      <c r="CL2" s="72">
        <f t="shared" ref="CL2:CL34" si="19">W2</f>
        <v>153</v>
      </c>
      <c r="CM2" s="72">
        <f t="shared" ref="CM2:CM34" si="20">AA2</f>
        <v>161</v>
      </c>
      <c r="CN2" s="72">
        <f t="shared" ref="CN2:CN34" si="21">AE2</f>
        <v>187</v>
      </c>
      <c r="CO2" s="72">
        <f t="shared" ref="CO2:CO34" si="22">AI2</f>
        <v>201</v>
      </c>
      <c r="CP2" s="72">
        <f t="shared" ref="CP2:CP34" si="23">AM2</f>
        <v>244</v>
      </c>
      <c r="CQ2" s="72">
        <f t="shared" ref="CQ2:CQ34" si="24">AQ2</f>
        <v>339</v>
      </c>
      <c r="CR2" s="72">
        <f t="shared" ref="CR2:CR34" si="25">AU2</f>
        <v>372</v>
      </c>
      <c r="CS2" s="72">
        <f t="shared" ref="CS2:CS34" si="26">AY2</f>
        <v>384</v>
      </c>
      <c r="CT2" s="23">
        <f t="shared" ref="CT2:CT34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19">
        <v>2.8</v>
      </c>
      <c r="BG3" s="49" t="s">
        <v>1384</v>
      </c>
      <c r="BH3" s="49" t="s">
        <v>1384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19">
        <v>2.7</v>
      </c>
      <c r="BG4" s="49" t="s">
        <v>1384</v>
      </c>
      <c r="BH4" s="49" t="s">
        <v>1384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>CONCATENATE(B5,"_",C5)</f>
        <v>5ht1b_human_5V54</v>
      </c>
      <c r="B5" s="9" t="s">
        <v>34</v>
      </c>
      <c r="C5" s="9" t="s">
        <v>1480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09">
        <v>78</v>
      </c>
      <c r="J5" s="9" t="str">
        <f>IFERROR(MID(VLOOKUP($B5,Seqs!$A:$B,2,0),K5,1),"")</f>
        <v>H</v>
      </c>
      <c r="K5" s="109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0" t="str">
        <f>VLOOKUP(B5,Classification!A:D,2,0)</f>
        <v>A</v>
      </c>
      <c r="BA5" s="98" t="str">
        <f>VLOOKUP(B5,Classification!A:D,4,0)</f>
        <v>5-Hydroxytryptamine</v>
      </c>
      <c r="BB5" s="36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09">
        <f>_xlfn.AGGREGATE(9,6,CH5:CS5)-_xlfn.AGGREGATE(9,6,BV5:CG5)+12</f>
        <v>246</v>
      </c>
      <c r="BD5" s="11" t="s">
        <v>23</v>
      </c>
      <c r="BE5" s="9" t="s">
        <v>1439</v>
      </c>
      <c r="BF5" s="120">
        <v>3.7</v>
      </c>
      <c r="BG5" s="51" t="s">
        <v>1384</v>
      </c>
      <c r="BH5" s="51" t="s">
        <v>1384</v>
      </c>
      <c r="BJ5" s="111" t="s">
        <v>1293</v>
      </c>
      <c r="BK5" s="112" t="s">
        <v>1293</v>
      </c>
      <c r="BL5" s="112" t="s">
        <v>1293</v>
      </c>
      <c r="BM5" s="112" t="s">
        <v>1293</v>
      </c>
      <c r="BN5" s="112" t="s">
        <v>1293</v>
      </c>
      <c r="BO5" s="112" t="s">
        <v>1293</v>
      </c>
      <c r="BP5" s="112" t="s">
        <v>1293</v>
      </c>
      <c r="BQ5" s="112" t="s">
        <v>1293</v>
      </c>
      <c r="BR5" s="112" t="s">
        <v>1293</v>
      </c>
      <c r="BS5" s="112" t="s">
        <v>1293</v>
      </c>
      <c r="BT5" s="112" t="s">
        <v>1293</v>
      </c>
      <c r="BU5" s="112" t="s">
        <v>1293</v>
      </c>
      <c r="BV5" s="111">
        <f>E5</f>
        <v>45</v>
      </c>
      <c r="BW5" s="113">
        <f>I5</f>
        <v>78</v>
      </c>
      <c r="BX5" s="114">
        <f>M5</f>
        <v>82</v>
      </c>
      <c r="BY5" s="113">
        <f>Q5</f>
        <v>114</v>
      </c>
      <c r="BZ5" s="114">
        <f>U5</f>
        <v>118</v>
      </c>
      <c r="CA5" s="113">
        <f>Y5</f>
        <v>154</v>
      </c>
      <c r="CB5" s="114">
        <f>AC5</f>
        <v>162</v>
      </c>
      <c r="CC5" s="113">
        <f>AG5</f>
        <v>199</v>
      </c>
      <c r="CD5" s="114">
        <f>AK5</f>
        <v>205</v>
      </c>
      <c r="CE5" s="113">
        <f>AO5</f>
        <v>308</v>
      </c>
      <c r="CF5" s="114">
        <f>AS5</f>
        <v>346</v>
      </c>
      <c r="CG5" s="113">
        <f>AW5</f>
        <v>373</v>
      </c>
      <c r="CH5" s="111">
        <f>G5</f>
        <v>77</v>
      </c>
      <c r="CI5" s="113">
        <f>K5</f>
        <v>81</v>
      </c>
      <c r="CJ5" s="114">
        <f>O5</f>
        <v>113</v>
      </c>
      <c r="CK5" s="114">
        <f>S5</f>
        <v>117</v>
      </c>
      <c r="CL5" s="114">
        <f>W5</f>
        <v>152</v>
      </c>
      <c r="CM5" s="114">
        <f>AA5</f>
        <v>161</v>
      </c>
      <c r="CN5" s="114">
        <f>AE5</f>
        <v>184</v>
      </c>
      <c r="CO5" s="114">
        <f>AI5</f>
        <v>201</v>
      </c>
      <c r="CP5" s="114">
        <f>AM5</f>
        <v>239</v>
      </c>
      <c r="CQ5" s="114">
        <f>AQ5</f>
        <v>337</v>
      </c>
      <c r="CR5" s="114">
        <f>AU5</f>
        <v>372</v>
      </c>
      <c r="CS5" s="114">
        <f>AY5</f>
        <v>384</v>
      </c>
      <c r="CT5" s="109">
        <f>M5-K5</f>
        <v>1</v>
      </c>
    </row>
    <row r="6" spans="1:1029" s="12" customFormat="1" x14ac:dyDescent="0.2">
      <c r="A6" s="9" t="str">
        <f>CONCATENATE(B6,"_",C6)</f>
        <v>5ht1b_human_6G79</v>
      </c>
      <c r="B6" s="9" t="s">
        <v>34</v>
      </c>
      <c r="C6" s="9" t="s">
        <v>1520</v>
      </c>
      <c r="D6" s="9" t="str">
        <f>IFERROR(MID(VLOOKUP($B6,Seqs!$A:$B,2,0),E6,1),"")</f>
        <v>S</v>
      </c>
      <c r="E6" s="9">
        <v>45</v>
      </c>
      <c r="F6" s="9" t="str">
        <f>IFERROR(MID(VLOOKUP($B6,Seqs!$A:$B,2,0),G6,1),"")</f>
        <v>T</v>
      </c>
      <c r="G6" s="9">
        <v>77</v>
      </c>
      <c r="H6" s="9" t="str">
        <f>IFERROR(MID(VLOOKUP($B6,Seqs!$A:$B,2,0),I6,1),"")</f>
        <v>R</v>
      </c>
      <c r="I6" s="109">
        <v>78</v>
      </c>
      <c r="J6" s="9" t="str">
        <f>IFERROR(MID(VLOOKUP($B6,Seqs!$A:$B,2,0),K6,1),"")</f>
        <v>H</v>
      </c>
      <c r="K6" s="109">
        <v>81</v>
      </c>
      <c r="L6" s="9" t="str">
        <f>IFERROR(MID(VLOOKUP($B6,Seqs!$A:$B,2,0),M6,1),"")</f>
        <v>T</v>
      </c>
      <c r="M6" s="9">
        <v>82</v>
      </c>
      <c r="N6" s="9" t="str">
        <f>IFERROR(MID(VLOOKUP($B6,Seqs!$A:$B,2,0),O6,1),"")</f>
        <v>G</v>
      </c>
      <c r="O6" s="9">
        <v>113</v>
      </c>
      <c r="P6" s="9" t="str">
        <f>IFERROR(MID(VLOOKUP($B6,Seqs!$A:$B,2,0),Q6,1),"")</f>
        <v>R</v>
      </c>
      <c r="Q6" s="9">
        <v>114</v>
      </c>
      <c r="R6" s="9" t="str">
        <f>IFERROR(MID(VLOOKUP($B6,Seqs!$A:$B,2,0),S6,1),"")</f>
        <v>L</v>
      </c>
      <c r="S6" s="9">
        <v>117</v>
      </c>
      <c r="T6" s="9" t="str">
        <f>IFERROR(MID(VLOOKUP($B6,Seqs!$A:$B,2,0),U6,1),"")</f>
        <v>G</v>
      </c>
      <c r="U6" s="9">
        <v>118</v>
      </c>
      <c r="V6" s="9" t="str">
        <f>IFERROR(MID(VLOOKUP($B6,Seqs!$A:$B,2,0),W6,1),"")</f>
        <v>D</v>
      </c>
      <c r="W6" s="9">
        <v>153</v>
      </c>
      <c r="X6" s="9" t="str">
        <f>IFERROR(MID(VLOOKUP($B6,Seqs!$A:$B,2,0),Y6,1),"")</f>
        <v>A</v>
      </c>
      <c r="Y6" s="9">
        <v>154</v>
      </c>
      <c r="Z6" s="9" t="str">
        <f>IFERROR(MID(VLOOKUP($B6,Seqs!$A:$B,2,0),AA6,1),"")</f>
        <v>R</v>
      </c>
      <c r="AA6" s="9">
        <v>161</v>
      </c>
      <c r="AB6" s="9" t="str">
        <f>IFERROR(MID(VLOOKUP($B6,Seqs!$A:$B,2,0),AC6,1),"")</f>
        <v>T</v>
      </c>
      <c r="AC6" s="9">
        <v>162</v>
      </c>
      <c r="AD6" s="9" t="str">
        <f>IFERROR(MID(VLOOKUP($B6,Seqs!$A:$B,2,0),AE6,1),"")</f>
        <v>P</v>
      </c>
      <c r="AE6" s="9">
        <v>183</v>
      </c>
      <c r="AF6" s="9" t="str">
        <f>IFERROR(MID(VLOOKUP($B6,Seqs!$A:$B,2,0),AG6,1),"")</f>
        <v>C</v>
      </c>
      <c r="AG6" s="9">
        <v>199</v>
      </c>
      <c r="AH6" s="9" t="str">
        <f>IFERROR(MID(VLOOKUP($B6,Seqs!$A:$B,2,0),AI6,1),"")</f>
        <v>V</v>
      </c>
      <c r="AI6" s="9">
        <v>201</v>
      </c>
      <c r="AJ6" s="9" t="str">
        <f>IFERROR(MID(VLOOKUP($B6,Seqs!$A:$B,2,0),AK6,1),"")</f>
        <v>H</v>
      </c>
      <c r="AK6" s="9">
        <v>205</v>
      </c>
      <c r="AL6" s="9" t="str">
        <f>IFERROR(MID(VLOOKUP($B6,Seqs!$A:$B,2,0),AM6,1),"")</f>
        <v>L</v>
      </c>
      <c r="AM6" s="9">
        <v>240</v>
      </c>
      <c r="AN6" s="9" t="str">
        <f>IFERROR(MID(VLOOKUP($B6,Seqs!$A:$B,2,0),AO6,1),"")</f>
        <v>M</v>
      </c>
      <c r="AO6" s="9">
        <v>305</v>
      </c>
      <c r="AP6" s="9" t="str">
        <f>IFERROR(MID(VLOOKUP($B6,Seqs!$A:$B,2,0),AQ6,1),"")</f>
        <v>M</v>
      </c>
      <c r="AQ6" s="9">
        <v>337</v>
      </c>
      <c r="AR6" s="9" t="str">
        <f>IFERROR(MID(VLOOKUP($B6,Seqs!$A:$B,2,0),AS6,1),"")</f>
        <v>L</v>
      </c>
      <c r="AS6" s="9">
        <v>348</v>
      </c>
      <c r="AT6" s="9" t="str">
        <f>IFERROR(MID(VLOOKUP($B6,Seqs!$A:$B,2,0),AU6,1),"")</f>
        <v>S</v>
      </c>
      <c r="AU6" s="9">
        <v>372</v>
      </c>
      <c r="AV6" s="9" t="str">
        <f>IFERROR(MID(VLOOKUP($B6,Seqs!$A:$B,2,0),AW6,1),"")</f>
        <v>N</v>
      </c>
      <c r="AW6" s="9">
        <v>373</v>
      </c>
      <c r="AX6" s="9" t="str">
        <f>IFERROR(MID(VLOOKUP($B6,Seqs!$A:$B,2,0),AY6,1),"")</f>
        <v>I</v>
      </c>
      <c r="AY6" s="9">
        <v>384</v>
      </c>
      <c r="AZ6" s="110" t="str">
        <f>VLOOKUP(B6,Classification!A:D,2,0)</f>
        <v>A</v>
      </c>
      <c r="BA6" s="98" t="str">
        <f>VLOOKUP(B6,Classification!A:D,4,0)</f>
        <v>5-Hydroxytryptamine</v>
      </c>
      <c r="BB6" s="36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109">
        <f>_xlfn.AGGREGATE(9,6,CH6:CS6)-_xlfn.AGGREGATE(9,6,BV6:CG6)+12</f>
        <v>248</v>
      </c>
      <c r="BD6" s="11" t="s">
        <v>1382</v>
      </c>
      <c r="BE6" s="9" t="s">
        <v>1297</v>
      </c>
      <c r="BF6" s="120">
        <v>3.78</v>
      </c>
      <c r="BG6" s="51" t="s">
        <v>1019</v>
      </c>
      <c r="BH6" s="51" t="s">
        <v>1019</v>
      </c>
      <c r="BJ6" s="111" t="s">
        <v>1293</v>
      </c>
      <c r="BK6" s="112" t="s">
        <v>1293</v>
      </c>
      <c r="BL6" s="112" t="s">
        <v>1293</v>
      </c>
      <c r="BM6" s="112" t="s">
        <v>1293</v>
      </c>
      <c r="BN6" s="112" t="s">
        <v>1293</v>
      </c>
      <c r="BO6" s="112" t="s">
        <v>1293</v>
      </c>
      <c r="BP6" s="112" t="s">
        <v>1293</v>
      </c>
      <c r="BQ6" s="112" t="s">
        <v>1293</v>
      </c>
      <c r="BR6" s="112" t="s">
        <v>1293</v>
      </c>
      <c r="BS6" s="112" t="s">
        <v>1293</v>
      </c>
      <c r="BT6" s="112" t="s">
        <v>1293</v>
      </c>
      <c r="BU6" s="112" t="s">
        <v>1293</v>
      </c>
      <c r="BV6" s="111">
        <f>E6</f>
        <v>45</v>
      </c>
      <c r="BW6" s="113">
        <f>I6</f>
        <v>78</v>
      </c>
      <c r="BX6" s="114">
        <f>M6</f>
        <v>82</v>
      </c>
      <c r="BY6" s="113">
        <f>Q6</f>
        <v>114</v>
      </c>
      <c r="BZ6" s="114">
        <f>U6</f>
        <v>118</v>
      </c>
      <c r="CA6" s="113">
        <f>Y6</f>
        <v>154</v>
      </c>
      <c r="CB6" s="114">
        <f>AC6</f>
        <v>162</v>
      </c>
      <c r="CC6" s="113">
        <f>AG6</f>
        <v>199</v>
      </c>
      <c r="CD6" s="114">
        <f>AK6</f>
        <v>205</v>
      </c>
      <c r="CE6" s="113">
        <f>AO6</f>
        <v>305</v>
      </c>
      <c r="CF6" s="114">
        <f>AS6</f>
        <v>348</v>
      </c>
      <c r="CG6" s="113">
        <f>AW6</f>
        <v>373</v>
      </c>
      <c r="CH6" s="111">
        <f>G6</f>
        <v>77</v>
      </c>
      <c r="CI6" s="113">
        <f>K6</f>
        <v>81</v>
      </c>
      <c r="CJ6" s="114">
        <f>O6</f>
        <v>113</v>
      </c>
      <c r="CK6" s="114">
        <f>S6</f>
        <v>117</v>
      </c>
      <c r="CL6" s="114">
        <f>W6</f>
        <v>153</v>
      </c>
      <c r="CM6" s="114">
        <f>AA6</f>
        <v>161</v>
      </c>
      <c r="CN6" s="114">
        <f>AE6</f>
        <v>183</v>
      </c>
      <c r="CO6" s="114">
        <f>AI6</f>
        <v>201</v>
      </c>
      <c r="CP6" s="114">
        <f>AM6</f>
        <v>240</v>
      </c>
      <c r="CQ6" s="114">
        <f>AQ6</f>
        <v>337</v>
      </c>
      <c r="CR6" s="114">
        <f>AU6</f>
        <v>372</v>
      </c>
      <c r="CS6" s="114">
        <f>AY6</f>
        <v>384</v>
      </c>
      <c r="CT6" s="109">
        <f>M6-K6</f>
        <v>1</v>
      </c>
    </row>
    <row r="7" spans="1:1029" x14ac:dyDescent="0.2">
      <c r="A7" s="3" t="str">
        <f t="shared" si="0"/>
        <v>5ht2b_human__wt</v>
      </c>
      <c r="B7" s="3" t="s">
        <v>35</v>
      </c>
      <c r="C7" s="3" t="s">
        <v>100</v>
      </c>
      <c r="D7" s="3" t="str">
        <f>IFERROR(MID(VLOOKUP($B7,Seqs!$A:$B,2,0),E7,1),"")</f>
        <v>K</v>
      </c>
      <c r="E7" s="105">
        <v>53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>P</v>
      </c>
      <c r="Y7" s="3">
        <v>160</v>
      </c>
      <c r="Z7" s="3" t="str">
        <f>IFERROR(MID(VLOOKUP($B7,Seqs!$A:$B,2,0),AA7,1),"")</f>
        <v>N</v>
      </c>
      <c r="AA7" s="3">
        <v>167</v>
      </c>
      <c r="AB7" s="3" t="str">
        <f>IFERROR(MID(VLOOKUP($B7,Seqs!$A:$B,2,0),AC7,1),"")</f>
        <v>S</v>
      </c>
      <c r="AC7" s="9">
        <v>168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P</v>
      </c>
      <c r="AM7" s="3">
        <v>255</v>
      </c>
      <c r="AN7" s="3" t="str">
        <f>IFERROR(MID(VLOOKUP($B7,Seqs!$A:$B,2,0),AO7,1),"")</f>
        <v>V</v>
      </c>
      <c r="AO7" s="3">
        <v>313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105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7" t="str">
        <f>VLOOKUP(B7,Classification!A:D,2,0)</f>
        <v>A</v>
      </c>
      <c r="BA7" s="94" t="str">
        <f>VLOOKUP(B7,Classification!A:D,4,0)</f>
        <v>5-Hydroxytryptamine</v>
      </c>
      <c r="BB7" s="27" t="b">
        <f t="shared" si="1"/>
        <v>1</v>
      </c>
      <c r="BC7" s="23">
        <f t="shared" si="2"/>
        <v>265</v>
      </c>
      <c r="BD7" s="91" t="s">
        <v>1379</v>
      </c>
      <c r="BE7" s="3" t="s">
        <v>23</v>
      </c>
      <c r="BF7" s="119" t="s">
        <v>23</v>
      </c>
      <c r="BG7" s="49" t="s">
        <v>1379</v>
      </c>
      <c r="BH7" s="49" t="s">
        <v>1384</v>
      </c>
      <c r="BI7" s="1"/>
      <c r="BJ7" s="70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0">
        <f t="shared" si="3"/>
        <v>53</v>
      </c>
      <c r="BW7" s="71">
        <f t="shared" si="4"/>
        <v>83</v>
      </c>
      <c r="BX7" s="72">
        <f t="shared" si="5"/>
        <v>87</v>
      </c>
      <c r="BY7" s="71">
        <f t="shared" si="6"/>
        <v>120</v>
      </c>
      <c r="BZ7" s="72">
        <f t="shared" si="7"/>
        <v>124</v>
      </c>
      <c r="CA7" s="71">
        <f t="shared" si="8"/>
        <v>160</v>
      </c>
      <c r="CB7" s="72">
        <f t="shared" si="9"/>
        <v>168</v>
      </c>
      <c r="CC7" s="71">
        <f t="shared" si="10"/>
        <v>207</v>
      </c>
      <c r="CD7" s="72">
        <f t="shared" si="11"/>
        <v>214</v>
      </c>
      <c r="CE7" s="71">
        <f t="shared" si="12"/>
        <v>313</v>
      </c>
      <c r="CF7" s="72">
        <f t="shared" si="13"/>
        <v>354</v>
      </c>
      <c r="CG7" s="71">
        <f t="shared" si="14"/>
        <v>384</v>
      </c>
      <c r="CH7" s="70">
        <f t="shared" si="15"/>
        <v>82</v>
      </c>
      <c r="CI7" s="71">
        <f t="shared" si="16"/>
        <v>86</v>
      </c>
      <c r="CJ7" s="72">
        <f t="shared" si="17"/>
        <v>117</v>
      </c>
      <c r="CK7" s="72">
        <f t="shared" si="18"/>
        <v>123</v>
      </c>
      <c r="CL7" s="72">
        <f t="shared" si="19"/>
        <v>159</v>
      </c>
      <c r="CM7" s="72">
        <f t="shared" si="20"/>
        <v>167</v>
      </c>
      <c r="CN7" s="72">
        <f t="shared" si="21"/>
        <v>194</v>
      </c>
      <c r="CO7" s="72">
        <f t="shared" si="22"/>
        <v>209</v>
      </c>
      <c r="CP7" s="72">
        <f t="shared" si="23"/>
        <v>255</v>
      </c>
      <c r="CQ7" s="72">
        <f t="shared" si="24"/>
        <v>350</v>
      </c>
      <c r="CR7" s="72">
        <f t="shared" si="25"/>
        <v>383</v>
      </c>
      <c r="CS7" s="72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</v>
      </c>
      <c r="B8" s="3" t="s">
        <v>35</v>
      </c>
      <c r="C8" s="3" t="s">
        <v>70</v>
      </c>
      <c r="D8" s="3" t="str">
        <f>IFERROR(MID(VLOOKUP($B8,Seqs!$A:$B,2,0),E8,1),"")</f>
        <v>K</v>
      </c>
      <c r="E8" s="3">
        <v>53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si="1"/>
        <v>1</v>
      </c>
      <c r="BC8" s="23">
        <f t="shared" si="2"/>
        <v>254</v>
      </c>
      <c r="BD8" s="16" t="s">
        <v>1440</v>
      </c>
      <c r="BE8" s="3" t="s">
        <v>1439</v>
      </c>
      <c r="BF8" s="119">
        <v>2.7</v>
      </c>
      <c r="BG8" s="49" t="s">
        <v>1384</v>
      </c>
      <c r="BH8" s="49" t="s">
        <v>1384</v>
      </c>
      <c r="BI8" s="1"/>
      <c r="BJ8" s="70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0">
        <f t="shared" si="3"/>
        <v>53</v>
      </c>
      <c r="BW8" s="71">
        <f t="shared" si="4"/>
        <v>83</v>
      </c>
      <c r="BX8" s="72">
        <f t="shared" si="5"/>
        <v>87</v>
      </c>
      <c r="BY8" s="71">
        <f t="shared" si="6"/>
        <v>120</v>
      </c>
      <c r="BZ8" s="72">
        <f t="shared" si="7"/>
        <v>124</v>
      </c>
      <c r="CA8" s="71" t="str">
        <f t="shared" si="8"/>
        <v>-</v>
      </c>
      <c r="CB8" s="72">
        <f t="shared" si="9"/>
        <v>164</v>
      </c>
      <c r="CC8" s="71">
        <f t="shared" si="10"/>
        <v>207</v>
      </c>
      <c r="CD8" s="72">
        <f t="shared" si="11"/>
        <v>214</v>
      </c>
      <c r="CE8" s="71">
        <f t="shared" si="12"/>
        <v>314</v>
      </c>
      <c r="CF8" s="72">
        <f t="shared" si="13"/>
        <v>354</v>
      </c>
      <c r="CG8" s="71">
        <f t="shared" si="14"/>
        <v>384</v>
      </c>
      <c r="CH8" s="70">
        <f t="shared" si="15"/>
        <v>82</v>
      </c>
      <c r="CI8" s="71">
        <f t="shared" si="16"/>
        <v>86</v>
      </c>
      <c r="CJ8" s="72">
        <f t="shared" si="17"/>
        <v>117</v>
      </c>
      <c r="CK8" s="72">
        <f t="shared" si="18"/>
        <v>123</v>
      </c>
      <c r="CL8" s="72">
        <f t="shared" si="19"/>
        <v>159</v>
      </c>
      <c r="CM8" s="72" t="str">
        <f t="shared" si="20"/>
        <v>-</v>
      </c>
      <c r="CN8" s="72">
        <f t="shared" si="21"/>
        <v>194</v>
      </c>
      <c r="CO8" s="72">
        <f t="shared" si="22"/>
        <v>209</v>
      </c>
      <c r="CP8" s="72">
        <f t="shared" si="23"/>
        <v>248</v>
      </c>
      <c r="CQ8" s="72">
        <f t="shared" si="24"/>
        <v>350</v>
      </c>
      <c r="CR8" s="72">
        <f t="shared" si="25"/>
        <v>383</v>
      </c>
      <c r="CS8" s="72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5ht2b_human_4IB4_dist</v>
      </c>
      <c r="B9" s="3" t="s">
        <v>35</v>
      </c>
      <c r="C9" s="3" t="s">
        <v>1165</v>
      </c>
      <c r="D9" s="3" t="str">
        <f>IFERROR(MID(VLOOKUP($B9,Seqs!$A:$B,2,0),E9,1),"")</f>
        <v>K</v>
      </c>
      <c r="E9" s="3">
        <v>53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Q</v>
      </c>
      <c r="AC9" s="3">
        <v>165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56" t="s">
        <v>1379</v>
      </c>
      <c r="BE9" s="3" t="s">
        <v>1439</v>
      </c>
      <c r="BF9" s="119">
        <v>2.7</v>
      </c>
      <c r="BG9" s="49" t="s">
        <v>1384</v>
      </c>
      <c r="BH9" s="49" t="s">
        <v>1384</v>
      </c>
      <c r="BI9" s="1"/>
      <c r="BJ9" s="70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0">
        <f t="shared" si="3"/>
        <v>53</v>
      </c>
      <c r="BW9" s="71">
        <f t="shared" si="4"/>
        <v>83</v>
      </c>
      <c r="BX9" s="72">
        <f t="shared" si="5"/>
        <v>87</v>
      </c>
      <c r="BY9" s="71">
        <f t="shared" si="6"/>
        <v>120</v>
      </c>
      <c r="BZ9" s="72">
        <f t="shared" si="7"/>
        <v>124</v>
      </c>
      <c r="CA9" s="71" t="str">
        <f t="shared" si="8"/>
        <v>-</v>
      </c>
      <c r="CB9" s="72">
        <f t="shared" si="9"/>
        <v>165</v>
      </c>
      <c r="CC9" s="71">
        <f t="shared" si="10"/>
        <v>207</v>
      </c>
      <c r="CD9" s="72">
        <f t="shared" si="11"/>
        <v>214</v>
      </c>
      <c r="CE9" s="71">
        <f t="shared" si="12"/>
        <v>314</v>
      </c>
      <c r="CF9" s="72">
        <f t="shared" si="13"/>
        <v>354</v>
      </c>
      <c r="CG9" s="71">
        <f t="shared" si="14"/>
        <v>384</v>
      </c>
      <c r="CH9" s="70">
        <f t="shared" si="15"/>
        <v>82</v>
      </c>
      <c r="CI9" s="71">
        <f t="shared" si="16"/>
        <v>86</v>
      </c>
      <c r="CJ9" s="72">
        <f t="shared" si="17"/>
        <v>117</v>
      </c>
      <c r="CK9" s="72">
        <f t="shared" si="18"/>
        <v>123</v>
      </c>
      <c r="CL9" s="72">
        <f t="shared" si="19"/>
        <v>159</v>
      </c>
      <c r="CM9" s="72" t="str">
        <f t="shared" si="20"/>
        <v>-</v>
      </c>
      <c r="CN9" s="72">
        <f t="shared" si="21"/>
        <v>194</v>
      </c>
      <c r="CO9" s="72">
        <f t="shared" si="22"/>
        <v>209</v>
      </c>
      <c r="CP9" s="72">
        <f t="shared" si="23"/>
        <v>248</v>
      </c>
      <c r="CQ9" s="72">
        <f t="shared" si="24"/>
        <v>350</v>
      </c>
      <c r="CR9" s="72">
        <f t="shared" si="25"/>
        <v>383</v>
      </c>
      <c r="CS9" s="72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0"/>
        <v>5ht2b_human_4NC3</v>
      </c>
      <c r="B10" s="3" t="s">
        <v>35</v>
      </c>
      <c r="C10" s="3" t="s">
        <v>1314</v>
      </c>
      <c r="D10" s="3" t="str">
        <f>IFERROR(MID(VLOOKUP($B10,Seqs!$A:$B,2,0),E10,1),"")</f>
        <v>K</v>
      </c>
      <c r="E10" s="3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254</v>
      </c>
      <c r="BD10" s="4" t="s">
        <v>23</v>
      </c>
      <c r="BE10" s="3" t="s">
        <v>1439</v>
      </c>
      <c r="BF10" s="119">
        <v>2.8</v>
      </c>
      <c r="BG10" s="49" t="s">
        <v>1384</v>
      </c>
      <c r="BH10" s="49" t="s">
        <v>1384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 t="str">
        <f t="shared" si="8"/>
        <v>-</v>
      </c>
      <c r="CB10" s="72">
        <f t="shared" si="9"/>
        <v>164</v>
      </c>
      <c r="CC10" s="71">
        <f t="shared" si="10"/>
        <v>207</v>
      </c>
      <c r="CD10" s="72">
        <f t="shared" si="11"/>
        <v>214</v>
      </c>
      <c r="CE10" s="71">
        <f t="shared" si="12"/>
        <v>314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 t="str">
        <f t="shared" si="20"/>
        <v>-</v>
      </c>
      <c r="CN10" s="72">
        <f t="shared" si="21"/>
        <v>194</v>
      </c>
      <c r="CO10" s="72">
        <f t="shared" si="22"/>
        <v>209</v>
      </c>
      <c r="CP10" s="72">
        <f t="shared" si="23"/>
        <v>248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22" si="28">CONCATENATE(B11,"_",C11)</f>
        <v>5ht2b_human_5TUD</v>
      </c>
      <c r="B11" s="3" t="s">
        <v>35</v>
      </c>
      <c r="C11" s="3" t="s">
        <v>1438</v>
      </c>
      <c r="D11" s="3" t="str">
        <f>IFERROR(MID(VLOOKUP($B11,Seqs!$A:$B,2,0),E11,1),"")</f>
        <v>A</v>
      </c>
      <c r="E11" s="3">
        <v>57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K</v>
      </c>
      <c r="AE11" s="3">
        <v>193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L</v>
      </c>
      <c r="AU11" s="3">
        <v>382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T</v>
      </c>
      <c r="AY11" s="3">
        <v>396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ref="BB11:BB22" si="29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22" si="30">_xlfn.AGGREGATE(9,6,CH11:CS11)-_xlfn.AGGREGATE(9,6,BV11:CG11)+12</f>
        <v>249</v>
      </c>
      <c r="BD11" s="4" t="s">
        <v>1382</v>
      </c>
      <c r="BE11" s="3" t="s">
        <v>1297</v>
      </c>
      <c r="BF11" s="119">
        <v>3</v>
      </c>
      <c r="BG11" s="49" t="s">
        <v>1384</v>
      </c>
      <c r="BH11" s="49" t="s">
        <v>1384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ref="BV11:BV22" si="31">E11</f>
        <v>57</v>
      </c>
      <c r="BW11" s="71">
        <f t="shared" ref="BW11:BW22" si="32">I11</f>
        <v>83</v>
      </c>
      <c r="BX11" s="72">
        <f t="shared" ref="BX11:BX22" si="33">M11</f>
        <v>87</v>
      </c>
      <c r="BY11" s="71">
        <f t="shared" ref="BY11:BY22" si="34">Q11</f>
        <v>120</v>
      </c>
      <c r="BZ11" s="72">
        <f t="shared" ref="BZ11:BZ22" si="35">U11</f>
        <v>124</v>
      </c>
      <c r="CA11" s="71" t="str">
        <f t="shared" ref="CA11:CA22" si="36">Y11</f>
        <v>-</v>
      </c>
      <c r="CB11" s="72">
        <f t="shared" ref="CB11:CB22" si="37">AC11</f>
        <v>164</v>
      </c>
      <c r="CC11" s="71">
        <f t="shared" ref="CC11:CC22" si="38">AG11</f>
        <v>207</v>
      </c>
      <c r="CD11" s="72">
        <f t="shared" ref="CD11:CD22" si="39">AK11</f>
        <v>214</v>
      </c>
      <c r="CE11" s="71">
        <f t="shared" ref="CE11:CE22" si="40">AO11</f>
        <v>314</v>
      </c>
      <c r="CF11" s="72">
        <f t="shared" ref="CF11:CF22" si="41">AS11</f>
        <v>354</v>
      </c>
      <c r="CG11" s="71">
        <f t="shared" ref="CG11:CG22" si="42">AW11</f>
        <v>384</v>
      </c>
      <c r="CH11" s="70">
        <f t="shared" ref="CH11:CH22" si="43">G11</f>
        <v>82</v>
      </c>
      <c r="CI11" s="71">
        <f t="shared" ref="CI11:CI22" si="44">K11</f>
        <v>86</v>
      </c>
      <c r="CJ11" s="72">
        <f t="shared" ref="CJ11:CJ22" si="45">O11</f>
        <v>117</v>
      </c>
      <c r="CK11" s="72">
        <f t="shared" ref="CK11:CK22" si="46">S11</f>
        <v>123</v>
      </c>
      <c r="CL11" s="72">
        <f t="shared" ref="CL11:CL22" si="47">W11</f>
        <v>159</v>
      </c>
      <c r="CM11" s="72" t="str">
        <f t="shared" ref="CM11:CM22" si="48">AA11</f>
        <v>-</v>
      </c>
      <c r="CN11" s="72">
        <f t="shared" ref="CN11:CN22" si="49">AE11</f>
        <v>193</v>
      </c>
      <c r="CO11" s="72">
        <f t="shared" ref="CO11:CO22" si="50">AI11</f>
        <v>209</v>
      </c>
      <c r="CP11" s="72">
        <f t="shared" ref="CP11:CP22" si="51">AM11</f>
        <v>248</v>
      </c>
      <c r="CQ11" s="72">
        <f t="shared" ref="CQ11:CQ22" si="52">AQ11</f>
        <v>350</v>
      </c>
      <c r="CR11" s="72">
        <f t="shared" ref="CR11:CR22" si="53">AU11</f>
        <v>382</v>
      </c>
      <c r="CS11" s="72">
        <f t="shared" ref="CS11:CS22" si="54">AY11</f>
        <v>396</v>
      </c>
      <c r="CT11" s="23">
        <f t="shared" ref="CT11:CT22" si="55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28"/>
        <v>5ht2b_human_5TVN</v>
      </c>
      <c r="B12" s="3" t="s">
        <v>35</v>
      </c>
      <c r="C12" s="3" t="s">
        <v>1393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S</v>
      </c>
      <c r="AC12" s="3">
        <v>168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V</v>
      </c>
      <c r="AO12" s="3">
        <v>313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29"/>
        <v>1</v>
      </c>
      <c r="BC12" s="23">
        <f t="shared" si="30"/>
        <v>251</v>
      </c>
      <c r="BD12" s="4" t="s">
        <v>23</v>
      </c>
      <c r="BE12" s="3" t="s">
        <v>1439</v>
      </c>
      <c r="BF12" s="119">
        <v>2.9</v>
      </c>
      <c r="BG12" s="49" t="s">
        <v>1384</v>
      </c>
      <c r="BH12" s="49" t="s">
        <v>1384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1"/>
        <v>53</v>
      </c>
      <c r="BW12" s="71">
        <f t="shared" si="32"/>
        <v>83</v>
      </c>
      <c r="BX12" s="72">
        <f t="shared" si="33"/>
        <v>87</v>
      </c>
      <c r="BY12" s="71">
        <f t="shared" si="34"/>
        <v>120</v>
      </c>
      <c r="BZ12" s="72">
        <f t="shared" si="35"/>
        <v>124</v>
      </c>
      <c r="CA12" s="71" t="str">
        <f t="shared" si="36"/>
        <v>-</v>
      </c>
      <c r="CB12" s="72">
        <f t="shared" si="37"/>
        <v>168</v>
      </c>
      <c r="CC12" s="71">
        <f t="shared" si="38"/>
        <v>207</v>
      </c>
      <c r="CD12" s="72">
        <f t="shared" si="39"/>
        <v>214</v>
      </c>
      <c r="CE12" s="71">
        <f t="shared" si="40"/>
        <v>313</v>
      </c>
      <c r="CF12" s="72">
        <f t="shared" si="41"/>
        <v>354</v>
      </c>
      <c r="CG12" s="71">
        <f t="shared" si="42"/>
        <v>384</v>
      </c>
      <c r="CH12" s="70">
        <f t="shared" si="43"/>
        <v>82</v>
      </c>
      <c r="CI12" s="71">
        <f t="shared" si="44"/>
        <v>86</v>
      </c>
      <c r="CJ12" s="72">
        <f t="shared" si="45"/>
        <v>117</v>
      </c>
      <c r="CK12" s="72">
        <f t="shared" si="46"/>
        <v>123</v>
      </c>
      <c r="CL12" s="72">
        <f t="shared" si="47"/>
        <v>159</v>
      </c>
      <c r="CM12" s="72" t="str">
        <f t="shared" si="48"/>
        <v>-</v>
      </c>
      <c r="CN12" s="72">
        <f t="shared" si="49"/>
        <v>194</v>
      </c>
      <c r="CO12" s="72">
        <f t="shared" si="50"/>
        <v>209</v>
      </c>
      <c r="CP12" s="72">
        <f t="shared" si="51"/>
        <v>248</v>
      </c>
      <c r="CQ12" s="72">
        <f t="shared" si="52"/>
        <v>350</v>
      </c>
      <c r="CR12" s="72">
        <f t="shared" si="53"/>
        <v>383</v>
      </c>
      <c r="CS12" s="72">
        <f t="shared" si="54"/>
        <v>395</v>
      </c>
      <c r="CT12" s="23">
        <f t="shared" si="55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s="12" customFormat="1" x14ac:dyDescent="0.2">
      <c r="A13" s="9" t="str">
        <f t="shared" ref="A13" si="56">CONCATENATE(B13,"_",C13)</f>
        <v>5ht2b_human_6DRX</v>
      </c>
      <c r="B13" s="9" t="s">
        <v>35</v>
      </c>
      <c r="C13" s="9" t="s">
        <v>1530</v>
      </c>
      <c r="D13" s="9" t="str">
        <f>IFERROR(MID(VLOOKUP($B13,Seqs!$A:$B,2,0),E13,1),"")</f>
        <v>K</v>
      </c>
      <c r="E13" s="9">
        <v>53</v>
      </c>
      <c r="F13" s="9" t="str">
        <f>IFERROR(MID(VLOOKUP($B13,Seqs!$A:$B,2,0),G13,1),"")</f>
        <v>E</v>
      </c>
      <c r="G13" s="9">
        <v>82</v>
      </c>
      <c r="H13" s="9" t="str">
        <f>IFERROR(MID(VLOOKUP($B13,Seqs!$A:$B,2,0),I13,1),"")</f>
        <v>K</v>
      </c>
      <c r="I13" s="109">
        <v>83</v>
      </c>
      <c r="J13" s="9" t="str">
        <f>IFERROR(MID(VLOOKUP($B13,Seqs!$A:$B,2,0),K13,1),"")</f>
        <v>Q</v>
      </c>
      <c r="K13" s="109">
        <v>86</v>
      </c>
      <c r="L13" s="9" t="str">
        <f>IFERROR(MID(VLOOKUP($B13,Seqs!$A:$B,2,0),M13,1),"")</f>
        <v>Y</v>
      </c>
      <c r="M13" s="9">
        <v>87</v>
      </c>
      <c r="N13" s="9" t="str">
        <f>IFERROR(MID(VLOOKUP($B13,Seqs!$A:$B,2,0),O13,1),"")</f>
        <v>F</v>
      </c>
      <c r="O13" s="9">
        <v>117</v>
      </c>
      <c r="P13" s="9" t="str">
        <f>IFERROR(MID(VLOOKUP($B13,Seqs!$A:$B,2,0),Q13,1),"")</f>
        <v>M</v>
      </c>
      <c r="Q13" s="9">
        <v>120</v>
      </c>
      <c r="R13" s="9" t="str">
        <f>IFERROR(MID(VLOOKUP($B13,Seqs!$A:$B,2,0),S13,1),"")</f>
        <v>L</v>
      </c>
      <c r="S13" s="9">
        <v>123</v>
      </c>
      <c r="T13" s="9" t="str">
        <f>IFERROR(MID(VLOOKUP($B13,Seqs!$A:$B,2,0),U13,1),"")</f>
        <v>P</v>
      </c>
      <c r="U13" s="9">
        <v>124</v>
      </c>
      <c r="V13" s="9" t="str">
        <f>IFERROR(MID(VLOOKUP($B13,Seqs!$A:$B,2,0),W13,1),"")</f>
        <v>K</v>
      </c>
      <c r="W13" s="9">
        <v>159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N</v>
      </c>
      <c r="AC13" s="9">
        <v>164</v>
      </c>
      <c r="AD13" s="9" t="str">
        <f>IFERROR(MID(VLOOKUP($B13,Seqs!$A:$B,2,0),AE13,1),"")</f>
        <v>G</v>
      </c>
      <c r="AE13" s="9">
        <v>194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F</v>
      </c>
      <c r="AK13" s="9">
        <v>214</v>
      </c>
      <c r="AL13" s="9" t="str">
        <f>IFERROR(MID(VLOOKUP($B13,Seqs!$A:$B,2,0),AM13,1),"")</f>
        <v>A</v>
      </c>
      <c r="AM13" s="9">
        <v>248</v>
      </c>
      <c r="AN13" s="9" t="str">
        <f>IFERROR(MID(VLOOKUP($B13,Seqs!$A:$B,2,0),AO13,1),"")</f>
        <v>Q</v>
      </c>
      <c r="AO13" s="9">
        <v>314</v>
      </c>
      <c r="AP13" s="9" t="str">
        <f>IFERROR(MID(VLOOKUP($B13,Seqs!$A:$B,2,0),AQ13,1),"")</f>
        <v>C</v>
      </c>
      <c r="AQ13" s="9">
        <v>350</v>
      </c>
      <c r="AR13" s="9" t="str">
        <f>IFERROR(MID(VLOOKUP($B13,Seqs!$A:$B,2,0),AS13,1),"")</f>
        <v>N</v>
      </c>
      <c r="AS13" s="9">
        <v>354</v>
      </c>
      <c r="AT13" s="9" t="str">
        <f>IFERROR(MID(VLOOKUP($B13,Seqs!$A:$B,2,0),AU13,1),"")</f>
        <v>F</v>
      </c>
      <c r="AU13" s="9">
        <v>383</v>
      </c>
      <c r="AV13" s="9" t="str">
        <f>IFERROR(MID(VLOOKUP($B13,Seqs!$A:$B,2,0),AW13,1),"")</f>
        <v>N</v>
      </c>
      <c r="AW13" s="9">
        <v>384</v>
      </c>
      <c r="AX13" s="9" t="str">
        <f>IFERROR(MID(VLOOKUP($B13,Seqs!$A:$B,2,0),AY13,1),"")</f>
        <v>I</v>
      </c>
      <c r="AY13" s="9">
        <v>395</v>
      </c>
      <c r="AZ13" s="110" t="str">
        <f>VLOOKUP(B13,Classification!A:D,2,0)</f>
        <v>A</v>
      </c>
      <c r="BA13" s="98" t="str">
        <f>VLOOKUP(B13,Classification!A:D,4,0)</f>
        <v>5-Hydroxytryptamine</v>
      </c>
      <c r="BB13" s="36" t="b">
        <f t="shared" ref="BB13" si="57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09">
        <f t="shared" ref="BC13" si="58">_xlfn.AGGREGATE(9,6,CH13:CS13)-_xlfn.AGGREGATE(9,6,BV13:CG13)+12</f>
        <v>254</v>
      </c>
      <c r="BD13" s="11" t="s">
        <v>23</v>
      </c>
      <c r="BE13" s="9" t="s">
        <v>1439</v>
      </c>
      <c r="BF13" s="120">
        <v>3.1</v>
      </c>
      <c r="BG13" s="51" t="s">
        <v>1</v>
      </c>
      <c r="BH13" s="51" t="s">
        <v>1</v>
      </c>
      <c r="BJ13" s="111" t="s">
        <v>1293</v>
      </c>
      <c r="BK13" s="112" t="s">
        <v>1293</v>
      </c>
      <c r="BL13" s="112" t="s">
        <v>1293</v>
      </c>
      <c r="BM13" s="112" t="s">
        <v>1293</v>
      </c>
      <c r="BN13" s="112" t="s">
        <v>1293</v>
      </c>
      <c r="BO13" s="112" t="s">
        <v>1293</v>
      </c>
      <c r="BP13" s="112" t="s">
        <v>1293</v>
      </c>
      <c r="BQ13" s="112" t="s">
        <v>1293</v>
      </c>
      <c r="BR13" s="112" t="s">
        <v>1293</v>
      </c>
      <c r="BS13" s="112" t="s">
        <v>1293</v>
      </c>
      <c r="BT13" s="112" t="s">
        <v>1293</v>
      </c>
      <c r="BU13" s="112" t="s">
        <v>1293</v>
      </c>
      <c r="BV13" s="111">
        <f t="shared" ref="BV13" si="59">E13</f>
        <v>53</v>
      </c>
      <c r="BW13" s="113">
        <f t="shared" ref="BW13" si="60">I13</f>
        <v>83</v>
      </c>
      <c r="BX13" s="114">
        <f t="shared" ref="BX13" si="61">M13</f>
        <v>87</v>
      </c>
      <c r="BY13" s="113">
        <f t="shared" ref="BY13" si="62">Q13</f>
        <v>120</v>
      </c>
      <c r="BZ13" s="114">
        <f t="shared" ref="BZ13" si="63">U13</f>
        <v>124</v>
      </c>
      <c r="CA13" s="113" t="str">
        <f t="shared" ref="CA13" si="64">Y13</f>
        <v>-</v>
      </c>
      <c r="CB13" s="114">
        <f t="shared" ref="CB13" si="65">AC13</f>
        <v>164</v>
      </c>
      <c r="CC13" s="113">
        <f t="shared" ref="CC13" si="66">AG13</f>
        <v>207</v>
      </c>
      <c r="CD13" s="114">
        <f t="shared" ref="CD13" si="67">AK13</f>
        <v>214</v>
      </c>
      <c r="CE13" s="113">
        <f t="shared" ref="CE13" si="68">AO13</f>
        <v>314</v>
      </c>
      <c r="CF13" s="114">
        <f t="shared" ref="CF13" si="69">AS13</f>
        <v>354</v>
      </c>
      <c r="CG13" s="113">
        <f t="shared" ref="CG13" si="70">AW13</f>
        <v>384</v>
      </c>
      <c r="CH13" s="111">
        <f t="shared" ref="CH13" si="71">G13</f>
        <v>82</v>
      </c>
      <c r="CI13" s="113">
        <f t="shared" ref="CI13" si="72">K13</f>
        <v>86</v>
      </c>
      <c r="CJ13" s="114">
        <f t="shared" ref="CJ13" si="73">O13</f>
        <v>117</v>
      </c>
      <c r="CK13" s="114">
        <f t="shared" ref="CK13" si="74">S13</f>
        <v>123</v>
      </c>
      <c r="CL13" s="114">
        <f t="shared" ref="CL13" si="75">W13</f>
        <v>159</v>
      </c>
      <c r="CM13" s="114" t="str">
        <f t="shared" ref="CM13" si="76">AA13</f>
        <v>-</v>
      </c>
      <c r="CN13" s="114">
        <f t="shared" ref="CN13" si="77">AE13</f>
        <v>194</v>
      </c>
      <c r="CO13" s="114">
        <f t="shared" ref="CO13" si="78">AI13</f>
        <v>209</v>
      </c>
      <c r="CP13" s="114">
        <f t="shared" ref="CP13" si="79">AM13</f>
        <v>248</v>
      </c>
      <c r="CQ13" s="114">
        <f t="shared" ref="CQ13" si="80">AQ13</f>
        <v>350</v>
      </c>
      <c r="CR13" s="114">
        <f t="shared" ref="CR13" si="81">AU13</f>
        <v>383</v>
      </c>
      <c r="CS13" s="114">
        <f t="shared" ref="CS13" si="82">AY13</f>
        <v>395</v>
      </c>
      <c r="CT13" s="109">
        <f t="shared" ref="CT13" si="83">M13-K13</f>
        <v>1</v>
      </c>
    </row>
    <row r="14" spans="1:1029" s="12" customFormat="1" x14ac:dyDescent="0.2">
      <c r="A14" s="9" t="str">
        <f t="shared" ref="A14" si="84">CONCATENATE(B14,"_",C14)</f>
        <v>5ht2b_human_6DRY</v>
      </c>
      <c r="B14" s="9" t="s">
        <v>35</v>
      </c>
      <c r="C14" s="9" t="s">
        <v>1531</v>
      </c>
      <c r="D14" s="9" t="str">
        <f>IFERROR(MID(VLOOKUP($B14,Seqs!$A:$B,2,0),E14,1),"")</f>
        <v>K</v>
      </c>
      <c r="E14" s="9">
        <v>53</v>
      </c>
      <c r="F14" s="9" t="str">
        <f>IFERROR(MID(VLOOKUP($B14,Seqs!$A:$B,2,0),G14,1),"")</f>
        <v>E</v>
      </c>
      <c r="G14" s="9">
        <v>82</v>
      </c>
      <c r="H14" s="9" t="str">
        <f>IFERROR(MID(VLOOKUP($B14,Seqs!$A:$B,2,0),I14,1),"")</f>
        <v>K</v>
      </c>
      <c r="I14" s="109">
        <v>83</v>
      </c>
      <c r="J14" s="9" t="str">
        <f>IFERROR(MID(VLOOKUP($B14,Seqs!$A:$B,2,0),K14,1),"")</f>
        <v>Q</v>
      </c>
      <c r="K14" s="109">
        <v>86</v>
      </c>
      <c r="L14" s="9" t="str">
        <f>IFERROR(MID(VLOOKUP($B14,Seqs!$A:$B,2,0),M14,1),"")</f>
        <v>Y</v>
      </c>
      <c r="M14" s="9">
        <v>87</v>
      </c>
      <c r="N14" s="9" t="str">
        <f>IFERROR(MID(VLOOKUP($B14,Seqs!$A:$B,2,0),O14,1),"")</f>
        <v>F</v>
      </c>
      <c r="O14" s="9">
        <v>117</v>
      </c>
      <c r="P14" s="9" t="str">
        <f>IFERROR(MID(VLOOKUP($B14,Seqs!$A:$B,2,0),Q14,1),"")</f>
        <v>M</v>
      </c>
      <c r="Q14" s="9">
        <v>120</v>
      </c>
      <c r="R14" s="9" t="str">
        <f>IFERROR(MID(VLOOKUP($B14,Seqs!$A:$B,2,0),S14,1),"")</f>
        <v>L</v>
      </c>
      <c r="S14" s="9">
        <v>123</v>
      </c>
      <c r="T14" s="9" t="str">
        <f>IFERROR(MID(VLOOKUP($B14,Seqs!$A:$B,2,0),U14,1),"")</f>
        <v>P</v>
      </c>
      <c r="U14" s="9">
        <v>124</v>
      </c>
      <c r="V14" s="9" t="str">
        <f>IFERROR(MID(VLOOKUP($B14,Seqs!$A:$B,2,0),W14,1),"")</f>
        <v>K</v>
      </c>
      <c r="W14" s="9">
        <v>159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S</v>
      </c>
      <c r="AC14" s="9">
        <v>168</v>
      </c>
      <c r="AD14" s="9" t="str">
        <f>IFERROR(MID(VLOOKUP($B14,Seqs!$A:$B,2,0),AE14,1),"")</f>
        <v>G</v>
      </c>
      <c r="AE14" s="9">
        <v>194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F</v>
      </c>
      <c r="AK14" s="9">
        <v>214</v>
      </c>
      <c r="AL14" s="9" t="str">
        <f>IFERROR(MID(VLOOKUP($B14,Seqs!$A:$B,2,0),AM14,1),"")</f>
        <v>A</v>
      </c>
      <c r="AM14" s="9">
        <v>248</v>
      </c>
      <c r="AN14" s="9" t="str">
        <f>IFERROR(MID(VLOOKUP($B14,Seqs!$A:$B,2,0),AO14,1),"")</f>
        <v>V</v>
      </c>
      <c r="AO14" s="9">
        <v>313</v>
      </c>
      <c r="AP14" s="9" t="str">
        <f>IFERROR(MID(VLOOKUP($B14,Seqs!$A:$B,2,0),AQ14,1),"")</f>
        <v>C</v>
      </c>
      <c r="AQ14" s="9">
        <v>350</v>
      </c>
      <c r="AR14" s="9" t="str">
        <f>IFERROR(MID(VLOOKUP($B14,Seqs!$A:$B,2,0),AS14,1),"")</f>
        <v>N</v>
      </c>
      <c r="AS14" s="9">
        <v>354</v>
      </c>
      <c r="AT14" s="9" t="str">
        <f>IFERROR(MID(VLOOKUP($B14,Seqs!$A:$B,2,0),AU14,1),"")</f>
        <v>F</v>
      </c>
      <c r="AU14" s="9">
        <v>383</v>
      </c>
      <c r="AV14" s="9" t="str">
        <f>IFERROR(MID(VLOOKUP($B14,Seqs!$A:$B,2,0),AW14,1),"")</f>
        <v>N</v>
      </c>
      <c r="AW14" s="9">
        <v>384</v>
      </c>
      <c r="AX14" s="9" t="str">
        <f>IFERROR(MID(VLOOKUP($B14,Seqs!$A:$B,2,0),AY14,1),"")</f>
        <v>I</v>
      </c>
      <c r="AY14" s="9">
        <v>395</v>
      </c>
      <c r="AZ14" s="110" t="str">
        <f>VLOOKUP(B14,Classification!A:D,2,0)</f>
        <v>A</v>
      </c>
      <c r="BA14" s="98" t="str">
        <f>VLOOKUP(B14,Classification!A:D,4,0)</f>
        <v>5-Hydroxytryptamine</v>
      </c>
      <c r="BB14" s="36" t="b">
        <f t="shared" ref="BB14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09">
        <f t="shared" ref="BC14" si="86">_xlfn.AGGREGATE(9,6,CH14:CS14)-_xlfn.AGGREGATE(9,6,BV14:CG14)+12</f>
        <v>251</v>
      </c>
      <c r="BD14" s="11" t="s">
        <v>23</v>
      </c>
      <c r="BE14" s="9" t="s">
        <v>1439</v>
      </c>
      <c r="BF14" s="120">
        <v>2.92</v>
      </c>
      <c r="BG14" s="51" t="s">
        <v>1</v>
      </c>
      <c r="BH14" s="51" t="s">
        <v>1</v>
      </c>
      <c r="BJ14" s="111" t="s">
        <v>1293</v>
      </c>
      <c r="BK14" s="112" t="s">
        <v>1293</v>
      </c>
      <c r="BL14" s="112" t="s">
        <v>1293</v>
      </c>
      <c r="BM14" s="112" t="s">
        <v>1293</v>
      </c>
      <c r="BN14" s="112" t="s">
        <v>1293</v>
      </c>
      <c r="BO14" s="112" t="s">
        <v>1293</v>
      </c>
      <c r="BP14" s="112" t="s">
        <v>1293</v>
      </c>
      <c r="BQ14" s="112" t="s">
        <v>1293</v>
      </c>
      <c r="BR14" s="112" t="s">
        <v>1293</v>
      </c>
      <c r="BS14" s="112" t="s">
        <v>1293</v>
      </c>
      <c r="BT14" s="112" t="s">
        <v>1293</v>
      </c>
      <c r="BU14" s="112" t="s">
        <v>1293</v>
      </c>
      <c r="BV14" s="111">
        <f t="shared" ref="BV14" si="87">E14</f>
        <v>53</v>
      </c>
      <c r="BW14" s="113">
        <f t="shared" ref="BW14" si="88">I14</f>
        <v>83</v>
      </c>
      <c r="BX14" s="114">
        <f t="shared" ref="BX14" si="89">M14</f>
        <v>87</v>
      </c>
      <c r="BY14" s="113">
        <f t="shared" ref="BY14" si="90">Q14</f>
        <v>120</v>
      </c>
      <c r="BZ14" s="114">
        <f t="shared" ref="BZ14" si="91">U14</f>
        <v>124</v>
      </c>
      <c r="CA14" s="113" t="str">
        <f t="shared" ref="CA14" si="92">Y14</f>
        <v>-</v>
      </c>
      <c r="CB14" s="114">
        <f t="shared" ref="CB14" si="93">AC14</f>
        <v>168</v>
      </c>
      <c r="CC14" s="113">
        <f t="shared" ref="CC14" si="94">AG14</f>
        <v>207</v>
      </c>
      <c r="CD14" s="114">
        <f t="shared" ref="CD14" si="95">AK14</f>
        <v>214</v>
      </c>
      <c r="CE14" s="113">
        <f t="shared" ref="CE14" si="96">AO14</f>
        <v>313</v>
      </c>
      <c r="CF14" s="114">
        <f t="shared" ref="CF14" si="97">AS14</f>
        <v>354</v>
      </c>
      <c r="CG14" s="113">
        <f t="shared" ref="CG14" si="98">AW14</f>
        <v>384</v>
      </c>
      <c r="CH14" s="111">
        <f t="shared" ref="CH14" si="99">G14</f>
        <v>82</v>
      </c>
      <c r="CI14" s="113">
        <f t="shared" ref="CI14" si="100">K14</f>
        <v>86</v>
      </c>
      <c r="CJ14" s="114">
        <f t="shared" ref="CJ14" si="101">O14</f>
        <v>117</v>
      </c>
      <c r="CK14" s="114">
        <f t="shared" ref="CK14" si="102">S14</f>
        <v>123</v>
      </c>
      <c r="CL14" s="114">
        <f t="shared" ref="CL14" si="103">W14</f>
        <v>159</v>
      </c>
      <c r="CM14" s="114" t="str">
        <f t="shared" ref="CM14" si="104">AA14</f>
        <v>-</v>
      </c>
      <c r="CN14" s="114">
        <f t="shared" ref="CN14" si="105">AE14</f>
        <v>194</v>
      </c>
      <c r="CO14" s="114">
        <f t="shared" ref="CO14" si="106">AI14</f>
        <v>209</v>
      </c>
      <c r="CP14" s="114">
        <f t="shared" ref="CP14" si="107">AM14</f>
        <v>248</v>
      </c>
      <c r="CQ14" s="114">
        <f t="shared" ref="CQ14" si="108">AQ14</f>
        <v>350</v>
      </c>
      <c r="CR14" s="114">
        <f t="shared" ref="CR14" si="109">AU14</f>
        <v>383</v>
      </c>
      <c r="CS14" s="114">
        <f t="shared" ref="CS14" si="110">AY14</f>
        <v>395</v>
      </c>
      <c r="CT14" s="109">
        <f t="shared" ref="CT14" si="111">M14-K14</f>
        <v>1</v>
      </c>
    </row>
    <row r="15" spans="1:1029" s="12" customFormat="1" x14ac:dyDescent="0.2">
      <c r="A15" s="9" t="str">
        <f t="shared" ref="A15" si="112">CONCATENATE(B15,"_",C15)</f>
        <v>5ht2b_human_6DRZ</v>
      </c>
      <c r="B15" s="9" t="s">
        <v>35</v>
      </c>
      <c r="C15" s="9" t="s">
        <v>1532</v>
      </c>
      <c r="D15" s="9" t="str">
        <f>IFERROR(MID(VLOOKUP($B15,Seqs!$A:$B,2,0),E15,1),"")</f>
        <v>K</v>
      </c>
      <c r="E15" s="9">
        <v>53</v>
      </c>
      <c r="F15" s="9" t="str">
        <f>IFERROR(MID(VLOOKUP($B15,Seqs!$A:$B,2,0),G15,1),"")</f>
        <v>E</v>
      </c>
      <c r="G15" s="9">
        <v>82</v>
      </c>
      <c r="H15" s="9" t="str">
        <f>IFERROR(MID(VLOOKUP($B15,Seqs!$A:$B,2,0),I15,1),"")</f>
        <v>K</v>
      </c>
      <c r="I15" s="109">
        <v>83</v>
      </c>
      <c r="J15" s="9" t="str">
        <f>IFERROR(MID(VLOOKUP($B15,Seqs!$A:$B,2,0),K15,1),"")</f>
        <v>Q</v>
      </c>
      <c r="K15" s="109">
        <v>86</v>
      </c>
      <c r="L15" s="9" t="str">
        <f>IFERROR(MID(VLOOKUP($B15,Seqs!$A:$B,2,0),M15,1),"")</f>
        <v>Y</v>
      </c>
      <c r="M15" s="9">
        <v>87</v>
      </c>
      <c r="N15" s="9" t="str">
        <f>IFERROR(MID(VLOOKUP($B15,Seqs!$A:$B,2,0),O15,1),"")</f>
        <v>F</v>
      </c>
      <c r="O15" s="9">
        <v>117</v>
      </c>
      <c r="P15" s="9" t="str">
        <f>IFERROR(MID(VLOOKUP($B15,Seqs!$A:$B,2,0),Q15,1),"")</f>
        <v>M</v>
      </c>
      <c r="Q15" s="9">
        <v>120</v>
      </c>
      <c r="R15" s="9" t="str">
        <f>IFERROR(MID(VLOOKUP($B15,Seqs!$A:$B,2,0),S15,1),"")</f>
        <v>L</v>
      </c>
      <c r="S15" s="9">
        <v>123</v>
      </c>
      <c r="T15" s="9" t="str">
        <f>IFERROR(MID(VLOOKUP($B15,Seqs!$A:$B,2,0),U15,1),"")</f>
        <v>P</v>
      </c>
      <c r="U15" s="9">
        <v>124</v>
      </c>
      <c r="V15" s="9" t="str">
        <f>IFERROR(MID(VLOOKUP($B15,Seqs!$A:$B,2,0),W15,1),"")</f>
        <v>K</v>
      </c>
      <c r="W15" s="9">
        <v>159</v>
      </c>
      <c r="X15" s="9" t="str">
        <f>IFERROR(MID(VLOOKUP($B15,Seqs!$A:$B,2,0),Y15,1),"")</f>
        <v/>
      </c>
      <c r="Y15" s="9" t="s">
        <v>23</v>
      </c>
      <c r="Z15" s="9" t="str">
        <f>IFERROR(MID(VLOOKUP($B15,Seqs!$A:$B,2,0),AA15,1),"")</f>
        <v/>
      </c>
      <c r="AA15" s="9" t="s">
        <v>23</v>
      </c>
      <c r="AB15" s="9" t="str">
        <f>IFERROR(MID(VLOOKUP($B15,Seqs!$A:$B,2,0),AC15,1),"")</f>
        <v>R</v>
      </c>
      <c r="AC15" s="9">
        <v>169</v>
      </c>
      <c r="AD15" s="9" t="str">
        <f>IFERROR(MID(VLOOKUP($B15,Seqs!$A:$B,2,0),AE15,1),"")</f>
        <v>G</v>
      </c>
      <c r="AE15" s="9">
        <v>194</v>
      </c>
      <c r="AF15" s="9" t="str">
        <f>IFERROR(MID(VLOOKUP($B15,Seqs!$A:$B,2,0),AG15,1),"")</f>
        <v>C</v>
      </c>
      <c r="AG15" s="9">
        <v>207</v>
      </c>
      <c r="AH15" s="9" t="str">
        <f>IFERROR(MID(VLOOKUP($B15,Seqs!$A:$B,2,0),AI15,1),"")</f>
        <v>L</v>
      </c>
      <c r="AI15" s="9">
        <v>209</v>
      </c>
      <c r="AJ15" s="9" t="str">
        <f>IFERROR(MID(VLOOKUP($B15,Seqs!$A:$B,2,0),AK15,1),"")</f>
        <v>F</v>
      </c>
      <c r="AK15" s="9">
        <v>214</v>
      </c>
      <c r="AL15" s="9" t="str">
        <f>IFERROR(MID(VLOOKUP($B15,Seqs!$A:$B,2,0),AM15,1),"")</f>
        <v>A</v>
      </c>
      <c r="AM15" s="9">
        <v>248</v>
      </c>
      <c r="AN15" s="9" t="str">
        <f>IFERROR(MID(VLOOKUP($B15,Seqs!$A:$B,2,0),AO15,1),"")</f>
        <v>V</v>
      </c>
      <c r="AO15" s="9">
        <v>313</v>
      </c>
      <c r="AP15" s="9" t="str">
        <f>IFERROR(MID(VLOOKUP($B15,Seqs!$A:$B,2,0),AQ15,1),"")</f>
        <v>C</v>
      </c>
      <c r="AQ15" s="9">
        <v>350</v>
      </c>
      <c r="AR15" s="9" t="str">
        <f>IFERROR(MID(VLOOKUP($B15,Seqs!$A:$B,2,0),AS15,1),"")</f>
        <v>N</v>
      </c>
      <c r="AS15" s="9">
        <v>354</v>
      </c>
      <c r="AT15" s="9" t="str">
        <f>IFERROR(MID(VLOOKUP($B15,Seqs!$A:$B,2,0),AU15,1),"")</f>
        <v>F</v>
      </c>
      <c r="AU15" s="9">
        <v>383</v>
      </c>
      <c r="AV15" s="9" t="str">
        <f>IFERROR(MID(VLOOKUP($B15,Seqs!$A:$B,2,0),AW15,1),"")</f>
        <v>N</v>
      </c>
      <c r="AW15" s="9">
        <v>384</v>
      </c>
      <c r="AX15" s="9" t="str">
        <f>IFERROR(MID(VLOOKUP($B15,Seqs!$A:$B,2,0),AY15,1),"")</f>
        <v>I</v>
      </c>
      <c r="AY15" s="9">
        <v>395</v>
      </c>
      <c r="AZ15" s="110" t="str">
        <f>VLOOKUP(B15,Classification!A:D,2,0)</f>
        <v>A</v>
      </c>
      <c r="BA15" s="98" t="str">
        <f>VLOOKUP(B15,Classification!A:D,4,0)</f>
        <v>5-Hydroxytryptamine</v>
      </c>
      <c r="BB15" s="36" t="b">
        <f t="shared" ref="BB15" si="113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109">
        <f t="shared" ref="BC15" si="114">_xlfn.AGGREGATE(9,6,CH15:CS15)-_xlfn.AGGREGATE(9,6,BV15:CG15)+12</f>
        <v>250</v>
      </c>
      <c r="BD15" s="11" t="s">
        <v>23</v>
      </c>
      <c r="BE15" s="9" t="s">
        <v>1439</v>
      </c>
      <c r="BF15" s="120">
        <v>3.1</v>
      </c>
      <c r="BG15" s="51" t="s">
        <v>1</v>
      </c>
      <c r="BH15" s="51" t="s">
        <v>1</v>
      </c>
      <c r="BJ15" s="111" t="s">
        <v>1293</v>
      </c>
      <c r="BK15" s="112" t="s">
        <v>1293</v>
      </c>
      <c r="BL15" s="112" t="s">
        <v>1293</v>
      </c>
      <c r="BM15" s="112" t="s">
        <v>1293</v>
      </c>
      <c r="BN15" s="112" t="s">
        <v>1293</v>
      </c>
      <c r="BO15" s="112" t="s">
        <v>1293</v>
      </c>
      <c r="BP15" s="112" t="s">
        <v>1293</v>
      </c>
      <c r="BQ15" s="112" t="s">
        <v>1293</v>
      </c>
      <c r="BR15" s="112" t="s">
        <v>1293</v>
      </c>
      <c r="BS15" s="112" t="s">
        <v>1293</v>
      </c>
      <c r="BT15" s="112" t="s">
        <v>1293</v>
      </c>
      <c r="BU15" s="112" t="s">
        <v>1293</v>
      </c>
      <c r="BV15" s="111">
        <f t="shared" ref="BV15" si="115">E15</f>
        <v>53</v>
      </c>
      <c r="BW15" s="113">
        <f t="shared" ref="BW15" si="116">I15</f>
        <v>83</v>
      </c>
      <c r="BX15" s="114">
        <f t="shared" ref="BX15" si="117">M15</f>
        <v>87</v>
      </c>
      <c r="BY15" s="113">
        <f t="shared" ref="BY15" si="118">Q15</f>
        <v>120</v>
      </c>
      <c r="BZ15" s="114">
        <f t="shared" ref="BZ15" si="119">U15</f>
        <v>124</v>
      </c>
      <c r="CA15" s="113" t="str">
        <f t="shared" ref="CA15" si="120">Y15</f>
        <v>-</v>
      </c>
      <c r="CB15" s="114">
        <f t="shared" ref="CB15" si="121">AC15</f>
        <v>169</v>
      </c>
      <c r="CC15" s="113">
        <f t="shared" ref="CC15" si="122">AG15</f>
        <v>207</v>
      </c>
      <c r="CD15" s="114">
        <f t="shared" ref="CD15" si="123">AK15</f>
        <v>214</v>
      </c>
      <c r="CE15" s="113">
        <f t="shared" ref="CE15" si="124">AO15</f>
        <v>313</v>
      </c>
      <c r="CF15" s="114">
        <f t="shared" ref="CF15" si="125">AS15</f>
        <v>354</v>
      </c>
      <c r="CG15" s="113">
        <f t="shared" ref="CG15" si="126">AW15</f>
        <v>384</v>
      </c>
      <c r="CH15" s="111">
        <f t="shared" ref="CH15" si="127">G15</f>
        <v>82</v>
      </c>
      <c r="CI15" s="113">
        <f t="shared" ref="CI15" si="128">K15</f>
        <v>86</v>
      </c>
      <c r="CJ15" s="114">
        <f t="shared" ref="CJ15" si="129">O15</f>
        <v>117</v>
      </c>
      <c r="CK15" s="114">
        <f t="shared" ref="CK15" si="130">S15</f>
        <v>123</v>
      </c>
      <c r="CL15" s="114">
        <f t="shared" ref="CL15" si="131">W15</f>
        <v>159</v>
      </c>
      <c r="CM15" s="114" t="str">
        <f t="shared" ref="CM15" si="132">AA15</f>
        <v>-</v>
      </c>
      <c r="CN15" s="114">
        <f t="shared" ref="CN15" si="133">AE15</f>
        <v>194</v>
      </c>
      <c r="CO15" s="114">
        <f t="shared" ref="CO15" si="134">AI15</f>
        <v>209</v>
      </c>
      <c r="CP15" s="114">
        <f t="shared" ref="CP15" si="135">AM15</f>
        <v>248</v>
      </c>
      <c r="CQ15" s="114">
        <f t="shared" ref="CQ15" si="136">AQ15</f>
        <v>350</v>
      </c>
      <c r="CR15" s="114">
        <f t="shared" ref="CR15" si="137">AU15</f>
        <v>383</v>
      </c>
      <c r="CS15" s="114">
        <f t="shared" ref="CS15" si="138">AY15</f>
        <v>395</v>
      </c>
      <c r="CT15" s="109">
        <f t="shared" ref="CT15" si="139">M15-K15</f>
        <v>1</v>
      </c>
    </row>
    <row r="16" spans="1:1029" s="12" customFormat="1" x14ac:dyDescent="0.2">
      <c r="A16" s="9" t="str">
        <f t="shared" ref="A16" si="140">CONCATENATE(B16,"_",C16)</f>
        <v>5ht2b_human_6DS0</v>
      </c>
      <c r="B16" s="9" t="s">
        <v>35</v>
      </c>
      <c r="C16" s="9" t="s">
        <v>1533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167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41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42">_xlfn.AGGREGATE(9,6,CH16:CS16)-_xlfn.AGGREGATE(9,6,BV16:CG16)+12</f>
        <v>251</v>
      </c>
      <c r="BD16" s="11" t="s">
        <v>23</v>
      </c>
      <c r="BE16" s="9" t="s">
        <v>1439</v>
      </c>
      <c r="BF16" s="120">
        <v>3.19</v>
      </c>
      <c r="BG16" s="51" t="s">
        <v>1</v>
      </c>
      <c r="BH16" s="51" t="s">
        <v>1</v>
      </c>
      <c r="BJ16" s="111" t="s">
        <v>1293</v>
      </c>
      <c r="BK16" s="112" t="s">
        <v>1293</v>
      </c>
      <c r="BL16" s="112" t="s">
        <v>1293</v>
      </c>
      <c r="BM16" s="112" t="s">
        <v>1293</v>
      </c>
      <c r="BN16" s="112" t="s">
        <v>1293</v>
      </c>
      <c r="BO16" s="112" t="s">
        <v>1293</v>
      </c>
      <c r="BP16" s="112" t="s">
        <v>1293</v>
      </c>
      <c r="BQ16" s="112" t="s">
        <v>1293</v>
      </c>
      <c r="BR16" s="112" t="s">
        <v>1293</v>
      </c>
      <c r="BS16" s="112" t="s">
        <v>1293</v>
      </c>
      <c r="BT16" s="112" t="s">
        <v>1293</v>
      </c>
      <c r="BU16" s="112" t="s">
        <v>1293</v>
      </c>
      <c r="BV16" s="111">
        <f t="shared" ref="BV16" si="143">E16</f>
        <v>53</v>
      </c>
      <c r="BW16" s="113">
        <f t="shared" ref="BW16" si="144">I16</f>
        <v>83</v>
      </c>
      <c r="BX16" s="114">
        <f t="shared" ref="BX16" si="145">M16</f>
        <v>87</v>
      </c>
      <c r="BY16" s="113">
        <f t="shared" ref="BY16" si="146">Q16</f>
        <v>120</v>
      </c>
      <c r="BZ16" s="114">
        <f t="shared" ref="BZ16" si="147">U16</f>
        <v>124</v>
      </c>
      <c r="CA16" s="113" t="str">
        <f t="shared" ref="CA16" si="148">Y16</f>
        <v>-</v>
      </c>
      <c r="CB16" s="114">
        <f t="shared" ref="CB16" si="149">AC16</f>
        <v>167</v>
      </c>
      <c r="CC16" s="113">
        <f t="shared" ref="CC16" si="150">AG16</f>
        <v>207</v>
      </c>
      <c r="CD16" s="114">
        <f t="shared" ref="CD16" si="151">AK16</f>
        <v>214</v>
      </c>
      <c r="CE16" s="113">
        <f t="shared" ref="CE16" si="152">AO16</f>
        <v>314</v>
      </c>
      <c r="CF16" s="114">
        <f t="shared" ref="CF16" si="153">AS16</f>
        <v>354</v>
      </c>
      <c r="CG16" s="113">
        <f t="shared" ref="CG16" si="154">AW16</f>
        <v>384</v>
      </c>
      <c r="CH16" s="111">
        <f t="shared" ref="CH16" si="155">G16</f>
        <v>82</v>
      </c>
      <c r="CI16" s="113">
        <f t="shared" ref="CI16" si="156">K16</f>
        <v>86</v>
      </c>
      <c r="CJ16" s="114">
        <f t="shared" ref="CJ16" si="157">O16</f>
        <v>117</v>
      </c>
      <c r="CK16" s="114">
        <f t="shared" ref="CK16" si="158">S16</f>
        <v>123</v>
      </c>
      <c r="CL16" s="114">
        <f t="shared" ref="CL16" si="159">W16</f>
        <v>159</v>
      </c>
      <c r="CM16" s="114" t="str">
        <f t="shared" ref="CM16" si="160">AA16</f>
        <v>-</v>
      </c>
      <c r="CN16" s="114">
        <f t="shared" ref="CN16" si="161">AE16</f>
        <v>194</v>
      </c>
      <c r="CO16" s="114">
        <f t="shared" ref="CO16" si="162">AI16</f>
        <v>209</v>
      </c>
      <c r="CP16" s="114">
        <f t="shared" ref="CP16" si="163">AM16</f>
        <v>248</v>
      </c>
      <c r="CQ16" s="114">
        <f t="shared" ref="CQ16" si="164">AQ16</f>
        <v>350</v>
      </c>
      <c r="CR16" s="114">
        <f t="shared" ref="CR16" si="165">AU16</f>
        <v>383</v>
      </c>
      <c r="CS16" s="114">
        <f t="shared" ref="CS16" si="166">AY16</f>
        <v>395</v>
      </c>
      <c r="CT16" s="109">
        <f t="shared" ref="CT16" si="167">M16-K16</f>
        <v>1</v>
      </c>
    </row>
    <row r="17" spans="1:1030" x14ac:dyDescent="0.2">
      <c r="A17" s="3" t="str">
        <f t="shared" si="28"/>
        <v>5ht2c_human__wt</v>
      </c>
      <c r="B17" s="3" t="s">
        <v>133</v>
      </c>
      <c r="C17" s="3" t="s">
        <v>100</v>
      </c>
      <c r="D17" s="3" t="str">
        <f>IFERROR(MID(VLOOKUP($B17,Seqs!$A:$B,2,0),E17,1),"")</f>
        <v>N</v>
      </c>
      <c r="E17" s="3">
        <v>54</v>
      </c>
      <c r="F17" s="3" t="str">
        <f>IFERROR(MID(VLOOKUP($B17,Seqs!$A:$B,2,0),G17,1),"")</f>
        <v>E</v>
      </c>
      <c r="G17" s="3">
        <v>81</v>
      </c>
      <c r="H17" s="3" t="str">
        <f>IFERROR(MID(VLOOKUP($B17,Seqs!$A:$B,2,0),I17,1),"")</f>
        <v>K</v>
      </c>
      <c r="I17" s="23">
        <v>82</v>
      </c>
      <c r="J17" s="3" t="str">
        <f>IFERROR(MID(VLOOKUP($B17,Seqs!$A:$B,2,0),K17,1),"")</f>
        <v>H</v>
      </c>
      <c r="K17" s="23">
        <v>85</v>
      </c>
      <c r="L17" s="3" t="str">
        <f>IFERROR(MID(VLOOKUP($B17,Seqs!$A:$B,2,0),M17,1),"")</f>
        <v>N</v>
      </c>
      <c r="M17" s="3">
        <v>86</v>
      </c>
      <c r="N17" s="3" t="str">
        <f>IFERROR(MID(VLOOKUP($B17,Seqs!$A:$B,2,0),O17,1),"")</f>
        <v>D</v>
      </c>
      <c r="O17" s="3">
        <v>117</v>
      </c>
      <c r="P17" s="3" t="str">
        <f>IFERROR(MID(VLOOKUP($B17,Seqs!$A:$B,2,0),Q17,1),"")</f>
        <v>V</v>
      </c>
      <c r="Q17" s="3">
        <v>119</v>
      </c>
      <c r="R17" s="3" t="str">
        <f>IFERROR(MID(VLOOKUP($B17,Seqs!$A:$B,2,0),S17,1),"")</f>
        <v>L</v>
      </c>
      <c r="S17" s="3">
        <v>122</v>
      </c>
      <c r="T17" s="3" t="str">
        <f>IFERROR(MID(VLOOKUP($B17,Seqs!$A:$B,2,0),U17,1),"")</f>
        <v>P</v>
      </c>
      <c r="U17" s="3">
        <v>123</v>
      </c>
      <c r="V17" s="3" t="str">
        <f>IFERROR(MID(VLOOKUP($B17,Seqs!$A:$B,2,0),W17,1),"")</f>
        <v>N</v>
      </c>
      <c r="W17" s="3">
        <v>158</v>
      </c>
      <c r="X17" s="3" t="str">
        <f>IFERROR(MID(VLOOKUP($B17,Seqs!$A:$B,2,0),Y17,1),"")</f>
        <v>P</v>
      </c>
      <c r="Y17" s="3">
        <v>159</v>
      </c>
      <c r="Z17" s="3" t="str">
        <f>IFERROR(MID(VLOOKUP($B17,Seqs!$A:$B,2,0),AA17,1),"")</f>
        <v>N</v>
      </c>
      <c r="AA17" s="3">
        <v>166</v>
      </c>
      <c r="AB17" s="3" t="str">
        <f>IFERROR(MID(VLOOKUP($B17,Seqs!$A:$B,2,0),AC17,1),"")</f>
        <v>S</v>
      </c>
      <c r="AC17" s="3">
        <v>167</v>
      </c>
      <c r="AD17" s="3" t="str">
        <f>IFERROR(MID(VLOOKUP($B17,Seqs!$A:$B,2,0),AE17,1),"")</f>
        <v>D</v>
      </c>
      <c r="AE17" s="3">
        <v>196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D</v>
      </c>
      <c r="AK17" s="3">
        <v>211</v>
      </c>
      <c r="AL17" s="3" t="str">
        <f>IFERROR(MID(VLOOKUP($B17,Seqs!$A:$B,2,0),AM17,1),"")</f>
        <v>H</v>
      </c>
      <c r="AM17" s="3">
        <v>250</v>
      </c>
      <c r="AN17" s="3" t="str">
        <f>IFERROR(MID(VLOOKUP($B17,Seqs!$A:$B,2,0),AO17,1),"")</f>
        <v>M</v>
      </c>
      <c r="AO17" s="3">
        <v>300</v>
      </c>
      <c r="AP17" s="3" t="str">
        <f>IFERROR(MID(VLOOKUP($B17,Seqs!$A:$B,2,0),AQ17,1),"")</f>
        <v>C</v>
      </c>
      <c r="AQ17" s="3">
        <v>337</v>
      </c>
      <c r="AR17" s="3" t="str">
        <f>IFERROR(MID(VLOOKUP($B17,Seqs!$A:$B,2,0),AS17,1),"")</f>
        <v>N</v>
      </c>
      <c r="AS17" s="3">
        <v>342</v>
      </c>
      <c r="AT17" s="3" t="str">
        <f>IFERROR(MID(VLOOKUP($B17,Seqs!$A:$B,2,0),AU17,1),"")</f>
        <v>F</v>
      </c>
      <c r="AU17" s="3">
        <v>371</v>
      </c>
      <c r="AV17" s="3" t="str">
        <f>IFERROR(MID(VLOOKUP($B17,Seqs!$A:$B,2,0),AW17,1),"")</f>
        <v>N</v>
      </c>
      <c r="AW17" s="3">
        <v>372</v>
      </c>
      <c r="AX17" s="3" t="str">
        <f>IFERROR(MID(VLOOKUP($B17,Seqs!$A:$B,2,0),AY17,1),"")</f>
        <v>C</v>
      </c>
      <c r="AY17" s="3">
        <v>385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si="29"/>
        <v>1</v>
      </c>
      <c r="BC17" s="23">
        <f t="shared" si="30"/>
        <v>267</v>
      </c>
      <c r="BD17" s="4" t="s">
        <v>23</v>
      </c>
      <c r="BE17" s="3" t="s">
        <v>23</v>
      </c>
      <c r="BF17" s="119" t="s">
        <v>23</v>
      </c>
      <c r="BG17" s="49" t="s">
        <v>1384</v>
      </c>
      <c r="BH17" s="49" t="s">
        <v>1384</v>
      </c>
      <c r="BI17" s="1"/>
      <c r="BJ17" s="70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0">
        <f t="shared" si="31"/>
        <v>54</v>
      </c>
      <c r="BW17" s="71">
        <f t="shared" si="32"/>
        <v>82</v>
      </c>
      <c r="BX17" s="72">
        <f t="shared" si="33"/>
        <v>86</v>
      </c>
      <c r="BY17" s="71">
        <f t="shared" si="34"/>
        <v>119</v>
      </c>
      <c r="BZ17" s="72">
        <f t="shared" si="35"/>
        <v>123</v>
      </c>
      <c r="CA17" s="71">
        <f t="shared" si="36"/>
        <v>159</v>
      </c>
      <c r="CB17" s="72">
        <f t="shared" si="37"/>
        <v>167</v>
      </c>
      <c r="CC17" s="71">
        <f t="shared" si="38"/>
        <v>207</v>
      </c>
      <c r="CD17" s="72">
        <f t="shared" si="39"/>
        <v>211</v>
      </c>
      <c r="CE17" s="71">
        <f t="shared" si="40"/>
        <v>300</v>
      </c>
      <c r="CF17" s="72">
        <f t="shared" si="41"/>
        <v>342</v>
      </c>
      <c r="CG17" s="71">
        <f t="shared" si="42"/>
        <v>372</v>
      </c>
      <c r="CH17" s="70">
        <f t="shared" si="43"/>
        <v>81</v>
      </c>
      <c r="CI17" s="71">
        <f t="shared" si="44"/>
        <v>85</v>
      </c>
      <c r="CJ17" s="72">
        <f t="shared" si="45"/>
        <v>117</v>
      </c>
      <c r="CK17" s="72">
        <f t="shared" si="46"/>
        <v>122</v>
      </c>
      <c r="CL17" s="72">
        <f t="shared" si="47"/>
        <v>158</v>
      </c>
      <c r="CM17" s="72">
        <f t="shared" si="48"/>
        <v>166</v>
      </c>
      <c r="CN17" s="72">
        <f t="shared" si="49"/>
        <v>196</v>
      </c>
      <c r="CO17" s="72">
        <f t="shared" si="50"/>
        <v>209</v>
      </c>
      <c r="CP17" s="72">
        <f t="shared" si="51"/>
        <v>250</v>
      </c>
      <c r="CQ17" s="72">
        <f t="shared" si="52"/>
        <v>337</v>
      </c>
      <c r="CR17" s="72">
        <f t="shared" si="53"/>
        <v>371</v>
      </c>
      <c r="CS17" s="72">
        <f t="shared" si="54"/>
        <v>385</v>
      </c>
      <c r="CT17" s="23">
        <f t="shared" si="55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28"/>
        <v>5ht2c_human_6BQG</v>
      </c>
      <c r="B18" s="3" t="s">
        <v>133</v>
      </c>
      <c r="C18" s="3" t="s">
        <v>1478</v>
      </c>
      <c r="D18" s="3" t="str">
        <f>IFERROR(MID(VLOOKUP($B18,Seqs!$A:$B,2,0),E18,1),"")</f>
        <v>V</v>
      </c>
      <c r="E18" s="3">
        <v>61</v>
      </c>
      <c r="F18" s="3" t="str">
        <f>IFERROR(MID(VLOOKUP($B18,Seqs!$A:$B,2,0),G18,1),"")</f>
        <v>E</v>
      </c>
      <c r="G18" s="3">
        <v>81</v>
      </c>
      <c r="H18" s="3" t="str">
        <f>IFERROR(MID(VLOOKUP($B18,Seqs!$A:$B,2,0),I18,1),"")</f>
        <v>K</v>
      </c>
      <c r="I18" s="23">
        <v>82</v>
      </c>
      <c r="J18" s="3" t="str">
        <f>IFERROR(MID(VLOOKUP($B18,Seqs!$A:$B,2,0),K18,1),"")</f>
        <v>H</v>
      </c>
      <c r="K18" s="23">
        <v>85</v>
      </c>
      <c r="L18" s="3" t="str">
        <f>IFERROR(MID(VLOOKUP($B18,Seqs!$A:$B,2,0),M18,1),"")</f>
        <v>N</v>
      </c>
      <c r="M18" s="3">
        <v>86</v>
      </c>
      <c r="N18" s="3" t="str">
        <f>IFERROR(MID(VLOOKUP($B18,Seqs!$A:$B,2,0),O18,1),"")</f>
        <v>D</v>
      </c>
      <c r="O18" s="3">
        <v>117</v>
      </c>
      <c r="P18" s="3" t="str">
        <f>IFERROR(MID(VLOOKUP($B18,Seqs!$A:$B,2,0),Q18,1),"")</f>
        <v>V</v>
      </c>
      <c r="Q18" s="3">
        <v>119</v>
      </c>
      <c r="R18" s="3" t="str">
        <f>IFERROR(MID(VLOOKUP($B18,Seqs!$A:$B,2,0),S18,1),"")</f>
        <v>L</v>
      </c>
      <c r="S18" s="3">
        <v>122</v>
      </c>
      <c r="T18" s="3" t="str">
        <f>IFERROR(MID(VLOOKUP($B18,Seqs!$A:$B,2,0),U18,1),"")</f>
        <v>P</v>
      </c>
      <c r="U18" s="3">
        <v>123</v>
      </c>
      <c r="V18" s="3" t="str">
        <f>IFERROR(MID(VLOOKUP($B18,Seqs!$A:$B,2,0),W18,1),"")</f>
        <v>N</v>
      </c>
      <c r="W18" s="3">
        <v>158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S</v>
      </c>
      <c r="AC18" s="3">
        <v>167</v>
      </c>
      <c r="AD18" s="3" t="str">
        <f>IFERROR(MID(VLOOKUP($B18,Seqs!$A:$B,2,0),AE18,1),"")</f>
        <v>D</v>
      </c>
      <c r="AE18" s="3">
        <v>196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D</v>
      </c>
      <c r="AK18" s="3">
        <v>211</v>
      </c>
      <c r="AL18" s="3" t="str">
        <f>IFERROR(MID(VLOOKUP($B18,Seqs!$A:$B,2,0),AM18,1),"")</f>
        <v>A</v>
      </c>
      <c r="AM18" s="3">
        <v>245</v>
      </c>
      <c r="AN18" s="3" t="str">
        <f>IFERROR(MID(VLOOKUP($B18,Seqs!$A:$B,2,0),AO18,1),"")</f>
        <v>Q</v>
      </c>
      <c r="AO18" s="3">
        <v>301</v>
      </c>
      <c r="AP18" s="3" t="str">
        <f>IFERROR(MID(VLOOKUP($B18,Seqs!$A:$B,2,0),AQ18,1),"")</f>
        <v>C</v>
      </c>
      <c r="AQ18" s="3">
        <v>337</v>
      </c>
      <c r="AR18" s="3" t="str">
        <f>IFERROR(MID(VLOOKUP($B18,Seqs!$A:$B,2,0),AS18,1),"")</f>
        <v>N</v>
      </c>
      <c r="AS18" s="3">
        <v>342</v>
      </c>
      <c r="AT18" s="3" t="str">
        <f>IFERROR(MID(VLOOKUP($B18,Seqs!$A:$B,2,0),AU18,1),"")</f>
        <v>F</v>
      </c>
      <c r="AU18" s="3">
        <v>371</v>
      </c>
      <c r="AV18" s="3" t="str">
        <f>IFERROR(MID(VLOOKUP($B18,Seqs!$A:$B,2,0),AW18,1),"")</f>
        <v>N</v>
      </c>
      <c r="AW18" s="3">
        <v>372</v>
      </c>
      <c r="AX18" s="3" t="str">
        <f>IFERROR(MID(VLOOKUP($B18,Seqs!$A:$B,2,0),AY18,1),"")</f>
        <v>C</v>
      </c>
      <c r="AY18" s="3">
        <v>385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si="29"/>
        <v>1</v>
      </c>
      <c r="BC18" s="23">
        <f t="shared" si="30"/>
        <v>247</v>
      </c>
      <c r="BD18" s="4" t="s">
        <v>1382</v>
      </c>
      <c r="BE18" s="3" t="s">
        <v>1297</v>
      </c>
      <c r="BF18" s="119">
        <v>3</v>
      </c>
      <c r="BG18" s="49" t="s">
        <v>1</v>
      </c>
      <c r="BH18" s="49" t="s">
        <v>1</v>
      </c>
      <c r="BI18" s="1"/>
      <c r="BJ18" s="70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0">
        <f t="shared" si="31"/>
        <v>61</v>
      </c>
      <c r="BW18" s="71">
        <f t="shared" si="32"/>
        <v>82</v>
      </c>
      <c r="BX18" s="72">
        <f t="shared" si="33"/>
        <v>86</v>
      </c>
      <c r="BY18" s="71">
        <f t="shared" si="34"/>
        <v>119</v>
      </c>
      <c r="BZ18" s="72">
        <f t="shared" si="35"/>
        <v>123</v>
      </c>
      <c r="CA18" s="71" t="str">
        <f t="shared" si="36"/>
        <v>-</v>
      </c>
      <c r="CB18" s="72">
        <f t="shared" si="37"/>
        <v>167</v>
      </c>
      <c r="CC18" s="71">
        <f t="shared" si="38"/>
        <v>207</v>
      </c>
      <c r="CD18" s="72">
        <f t="shared" si="39"/>
        <v>211</v>
      </c>
      <c r="CE18" s="71">
        <f t="shared" si="40"/>
        <v>301</v>
      </c>
      <c r="CF18" s="72">
        <f t="shared" si="41"/>
        <v>342</v>
      </c>
      <c r="CG18" s="71">
        <f t="shared" si="42"/>
        <v>372</v>
      </c>
      <c r="CH18" s="70">
        <f t="shared" si="43"/>
        <v>81</v>
      </c>
      <c r="CI18" s="71">
        <f t="shared" si="44"/>
        <v>85</v>
      </c>
      <c r="CJ18" s="72">
        <f t="shared" si="45"/>
        <v>117</v>
      </c>
      <c r="CK18" s="72">
        <f t="shared" si="46"/>
        <v>122</v>
      </c>
      <c r="CL18" s="72">
        <f t="shared" si="47"/>
        <v>158</v>
      </c>
      <c r="CM18" s="72" t="str">
        <f t="shared" si="48"/>
        <v>-</v>
      </c>
      <c r="CN18" s="72">
        <f t="shared" si="49"/>
        <v>196</v>
      </c>
      <c r="CO18" s="72">
        <f t="shared" si="50"/>
        <v>209</v>
      </c>
      <c r="CP18" s="72">
        <f t="shared" si="51"/>
        <v>245</v>
      </c>
      <c r="CQ18" s="72">
        <f t="shared" si="52"/>
        <v>337</v>
      </c>
      <c r="CR18" s="72">
        <f t="shared" si="53"/>
        <v>371</v>
      </c>
      <c r="CS18" s="72">
        <f t="shared" si="54"/>
        <v>385</v>
      </c>
      <c r="CT18" s="23">
        <f t="shared" si="55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28"/>
        <v>5ht2c_human_6BQH</v>
      </c>
      <c r="B19" s="3" t="s">
        <v>133</v>
      </c>
      <c r="C19" s="3" t="s">
        <v>1479</v>
      </c>
      <c r="D19" s="3" t="str">
        <f>IFERROR(MID(VLOOKUP($B19,Seqs!$A:$B,2,0),E19,1),"")</f>
        <v>I</v>
      </c>
      <c r="E19" s="3">
        <v>60</v>
      </c>
      <c r="F19" s="3" t="str">
        <f>IFERROR(MID(VLOOKUP($B19,Seqs!$A:$B,2,0),G19,1),"")</f>
        <v>E</v>
      </c>
      <c r="G19" s="3">
        <v>81</v>
      </c>
      <c r="H19" s="3" t="str">
        <f>IFERROR(MID(VLOOKUP($B19,Seqs!$A:$B,2,0),I19,1),"")</f>
        <v>K</v>
      </c>
      <c r="I19" s="23">
        <v>82</v>
      </c>
      <c r="J19" s="3" t="str">
        <f>IFERROR(MID(VLOOKUP($B19,Seqs!$A:$B,2,0),K19,1),"")</f>
        <v>H</v>
      </c>
      <c r="K19" s="23">
        <v>85</v>
      </c>
      <c r="L19" s="3" t="str">
        <f>IFERROR(MID(VLOOKUP($B19,Seqs!$A:$B,2,0),M19,1),"")</f>
        <v>N</v>
      </c>
      <c r="M19" s="3">
        <v>86</v>
      </c>
      <c r="N19" s="3" t="str">
        <f>IFERROR(MID(VLOOKUP($B19,Seqs!$A:$B,2,0),O19,1),"")</f>
        <v>D</v>
      </c>
      <c r="O19" s="3">
        <v>117</v>
      </c>
      <c r="P19" s="3" t="str">
        <f>IFERROR(MID(VLOOKUP($B19,Seqs!$A:$B,2,0),Q19,1),"")</f>
        <v>V</v>
      </c>
      <c r="Q19" s="3">
        <v>119</v>
      </c>
      <c r="R19" s="3" t="str">
        <f>IFERROR(MID(VLOOKUP($B19,Seqs!$A:$B,2,0),S19,1),"")</f>
        <v>L</v>
      </c>
      <c r="S19" s="3">
        <v>122</v>
      </c>
      <c r="T19" s="3" t="str">
        <f>IFERROR(MID(VLOOKUP($B19,Seqs!$A:$B,2,0),U19,1),"")</f>
        <v>P</v>
      </c>
      <c r="U19" s="3">
        <v>123</v>
      </c>
      <c r="V19" s="3" t="str">
        <f>IFERROR(MID(VLOOKUP($B19,Seqs!$A:$B,2,0),W19,1),"")</f>
        <v>R</v>
      </c>
      <c r="W19" s="3">
        <v>157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N</v>
      </c>
      <c r="AC19" s="3">
        <v>166</v>
      </c>
      <c r="AD19" s="3" t="str">
        <f>IFERROR(MID(VLOOKUP($B19,Seqs!$A:$B,2,0),AE19,1),"")</f>
        <v>D</v>
      </c>
      <c r="AE19" s="3">
        <v>196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D</v>
      </c>
      <c r="AK19" s="3">
        <v>211</v>
      </c>
      <c r="AL19" s="3" t="str">
        <f>IFERROR(MID(VLOOKUP($B19,Seqs!$A:$B,2,0),AM19,1),"")</f>
        <v>A</v>
      </c>
      <c r="AM19" s="3">
        <v>245</v>
      </c>
      <c r="AN19" s="3" t="str">
        <f>IFERROR(MID(VLOOKUP($B19,Seqs!$A:$B,2,0),AO19,1),"")</f>
        <v>Q</v>
      </c>
      <c r="AO19" s="3">
        <v>301</v>
      </c>
      <c r="AP19" s="3" t="str">
        <f>IFERROR(MID(VLOOKUP($B19,Seqs!$A:$B,2,0),AQ19,1),"")</f>
        <v>L</v>
      </c>
      <c r="AQ19" s="3">
        <v>336</v>
      </c>
      <c r="AR19" s="3" t="str">
        <f>IFERROR(MID(VLOOKUP($B19,Seqs!$A:$B,2,0),AS19,1),"")</f>
        <v>N</v>
      </c>
      <c r="AS19" s="3">
        <v>342</v>
      </c>
      <c r="AT19" s="3" t="str">
        <f>IFERROR(MID(VLOOKUP($B19,Seqs!$A:$B,2,0),AU19,1),"")</f>
        <v>F</v>
      </c>
      <c r="AU19" s="3">
        <v>371</v>
      </c>
      <c r="AV19" s="3" t="str">
        <f>IFERROR(MID(VLOOKUP($B19,Seqs!$A:$B,2,0),AW19,1),"")</f>
        <v>N</v>
      </c>
      <c r="AW19" s="3">
        <v>372</v>
      </c>
      <c r="AX19" s="3" t="str">
        <f>IFERROR(MID(VLOOKUP($B19,Seqs!$A:$B,2,0),AY19,1),"")</f>
        <v>N</v>
      </c>
      <c r="AY19" s="3">
        <v>386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si="29"/>
        <v>1</v>
      </c>
      <c r="BC19" s="23">
        <f t="shared" si="30"/>
        <v>248</v>
      </c>
      <c r="BD19" s="4" t="s">
        <v>1440</v>
      </c>
      <c r="BE19" s="3" t="s">
        <v>1439</v>
      </c>
      <c r="BF19" s="119">
        <v>2.7</v>
      </c>
      <c r="BG19" s="49" t="s">
        <v>1</v>
      </c>
      <c r="BH19" s="49" t="s">
        <v>1</v>
      </c>
      <c r="BI19" s="1"/>
      <c r="BJ19" s="70" t="s">
        <v>1293</v>
      </c>
      <c r="BK19" s="57" t="s">
        <v>1293</v>
      </c>
      <c r="BL19" s="57" t="s">
        <v>1293</v>
      </c>
      <c r="BM19" s="57" t="s">
        <v>1293</v>
      </c>
      <c r="BN19" s="57" t="s">
        <v>1293</v>
      </c>
      <c r="BO19" s="57" t="s">
        <v>1293</v>
      </c>
      <c r="BP19" s="57" t="s">
        <v>1293</v>
      </c>
      <c r="BQ19" s="57" t="s">
        <v>1293</v>
      </c>
      <c r="BR19" s="57" t="s">
        <v>1293</v>
      </c>
      <c r="BS19" s="57" t="s">
        <v>1293</v>
      </c>
      <c r="BT19" s="57" t="s">
        <v>1293</v>
      </c>
      <c r="BU19" s="57" t="s">
        <v>1293</v>
      </c>
      <c r="BV19" s="70">
        <f t="shared" si="31"/>
        <v>60</v>
      </c>
      <c r="BW19" s="71">
        <f t="shared" si="32"/>
        <v>82</v>
      </c>
      <c r="BX19" s="72">
        <f t="shared" si="33"/>
        <v>86</v>
      </c>
      <c r="BY19" s="71">
        <f t="shared" si="34"/>
        <v>119</v>
      </c>
      <c r="BZ19" s="72">
        <f t="shared" si="35"/>
        <v>123</v>
      </c>
      <c r="CA19" s="71" t="str">
        <f t="shared" si="36"/>
        <v>-</v>
      </c>
      <c r="CB19" s="72">
        <f t="shared" si="37"/>
        <v>166</v>
      </c>
      <c r="CC19" s="71">
        <f t="shared" si="38"/>
        <v>207</v>
      </c>
      <c r="CD19" s="72">
        <f t="shared" si="39"/>
        <v>211</v>
      </c>
      <c r="CE19" s="71">
        <f t="shared" si="40"/>
        <v>301</v>
      </c>
      <c r="CF19" s="72">
        <f t="shared" si="41"/>
        <v>342</v>
      </c>
      <c r="CG19" s="71">
        <f t="shared" si="42"/>
        <v>372</v>
      </c>
      <c r="CH19" s="70">
        <f t="shared" si="43"/>
        <v>81</v>
      </c>
      <c r="CI19" s="71">
        <f t="shared" si="44"/>
        <v>85</v>
      </c>
      <c r="CJ19" s="72">
        <f t="shared" si="45"/>
        <v>117</v>
      </c>
      <c r="CK19" s="72">
        <f t="shared" si="46"/>
        <v>122</v>
      </c>
      <c r="CL19" s="72">
        <f t="shared" si="47"/>
        <v>157</v>
      </c>
      <c r="CM19" s="72" t="str">
        <f t="shared" si="48"/>
        <v>-</v>
      </c>
      <c r="CN19" s="72">
        <f t="shared" si="49"/>
        <v>196</v>
      </c>
      <c r="CO19" s="72">
        <f t="shared" si="50"/>
        <v>209</v>
      </c>
      <c r="CP19" s="72">
        <f t="shared" si="51"/>
        <v>245</v>
      </c>
      <c r="CQ19" s="72">
        <f t="shared" si="52"/>
        <v>336</v>
      </c>
      <c r="CR19" s="72">
        <f t="shared" si="53"/>
        <v>371</v>
      </c>
      <c r="CS19" s="72">
        <f t="shared" si="54"/>
        <v>386</v>
      </c>
      <c r="CT19" s="23">
        <f t="shared" si="55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28"/>
        <v>aa1r_human__wt</v>
      </c>
      <c r="B20" s="3" t="s">
        <v>138</v>
      </c>
      <c r="C20" s="3" t="s">
        <v>100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37</v>
      </c>
      <c r="H20" s="3" t="str">
        <f>IFERROR(MID(VLOOKUP($B20,Seqs!$A:$B,2,0),I20,1),"")</f>
        <v>Q</v>
      </c>
      <c r="I20" s="23">
        <v>38</v>
      </c>
      <c r="J20" s="3" t="str">
        <f>IFERROR(MID(VLOOKUP($B20,Seqs!$A:$B,2,0),K20,1),"")</f>
        <v>R</v>
      </c>
      <c r="K20" s="23">
        <v>41</v>
      </c>
      <c r="L20" s="3" t="str">
        <f>IFERROR(MID(VLOOKUP($B20,Seqs!$A:$B,2,0),M20,1),"")</f>
        <v>D</v>
      </c>
      <c r="M20" s="3">
        <v>42</v>
      </c>
      <c r="N20" s="3" t="str">
        <f>IFERROR(MID(VLOOKUP($B20,Seqs!$A:$B,2,0),O20,1),"")</f>
        <v>G</v>
      </c>
      <c r="O20" s="3">
        <v>72</v>
      </c>
      <c r="P20" s="3" t="str">
        <f>IFERROR(MID(VLOOKUP($B20,Seqs!$A:$B,2,0),Q20,1),"")</f>
        <v>P</v>
      </c>
      <c r="Q20" s="3">
        <v>73</v>
      </c>
      <c r="R20" s="3" t="str">
        <f>IFERROR(MID(VLOOKUP($B20,Seqs!$A:$B,2,0),S20,1),"")</f>
        <v>T</v>
      </c>
      <c r="S20" s="3">
        <v>75</v>
      </c>
      <c r="T20" s="3" t="str">
        <f>IFERROR(MID(VLOOKUP($B20,Seqs!$A:$B,2,0),U20,1),"")</f>
        <v>Y</v>
      </c>
      <c r="U20" s="3">
        <v>76</v>
      </c>
      <c r="V20" s="3" t="str">
        <f>IFERROR(MID(VLOOKUP($B20,Seqs!$A:$B,2,0),W20,1),"")</f>
        <v>I</v>
      </c>
      <c r="W20" s="3">
        <v>111</v>
      </c>
      <c r="X20" s="3" t="str">
        <f>IFERROR(MID(VLOOKUP($B20,Seqs!$A:$B,2,0),Y20,1),"")</f>
        <v>P</v>
      </c>
      <c r="Y20" s="3">
        <v>112</v>
      </c>
      <c r="Z20" s="3" t="str">
        <f>IFERROR(MID(VLOOKUP($B20,Seqs!$A:$B,2,0),AA20,1),"")</f>
        <v>V</v>
      </c>
      <c r="AA20" s="3">
        <v>119</v>
      </c>
      <c r="AB20" s="3" t="str">
        <f>IFERROR(MID(VLOOKUP($B20,Seqs!$A:$B,2,0),AC20,1),"")</f>
        <v>T</v>
      </c>
      <c r="AC20" s="3">
        <v>120</v>
      </c>
      <c r="AD20" s="3" t="str">
        <f>IFERROR(MID(VLOOKUP($B20,Seqs!$A:$B,2,0),AE20,1),"")</f>
        <v>G</v>
      </c>
      <c r="AE20" s="3">
        <v>145</v>
      </c>
      <c r="AF20" s="3" t="str">
        <f>IFERROR(MID(VLOOKUP($B20,Seqs!$A:$B,2,0),AG20,1),"")</f>
        <v>C</v>
      </c>
      <c r="AG20" s="3">
        <v>169</v>
      </c>
      <c r="AH20" s="3" t="str">
        <f>IFERROR(MID(VLOOKUP($B20,Seqs!$A:$B,2,0),AI20,1),"")</f>
        <v>F</v>
      </c>
      <c r="AI20" s="3">
        <v>171</v>
      </c>
      <c r="AJ20" s="3" t="str">
        <f>IFERROR(MID(VLOOKUP($B20,Seqs!$A:$B,2,0),AK20,1),"")</f>
        <v>S</v>
      </c>
      <c r="AK20" s="3">
        <v>176</v>
      </c>
      <c r="AL20" s="3" t="str">
        <f>IFERROR(MID(VLOOKUP($B20,Seqs!$A:$B,2,0),AM20,1),"")</f>
        <v>V</v>
      </c>
      <c r="AM20" s="3">
        <v>215</v>
      </c>
      <c r="AN20" s="3" t="str">
        <f>IFERROR(MID(VLOOKUP($B20,Seqs!$A:$B,2,0),AO20,1),"")</f>
        <v>D</v>
      </c>
      <c r="AO20" s="3">
        <v>221</v>
      </c>
      <c r="AP20" s="3" t="str">
        <f>IFERROR(MID(VLOOKUP($B20,Seqs!$A:$B,2,0),AQ20,1),"")</f>
        <v>C</v>
      </c>
      <c r="AQ20" s="3">
        <v>260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P</v>
      </c>
      <c r="AY20" s="3">
        <v>314</v>
      </c>
      <c r="AZ20" s="77" t="str">
        <f>VLOOKUP(B20,Classification!A:D,2,0)</f>
        <v>A</v>
      </c>
      <c r="BA20" s="94" t="str">
        <f>VLOOKUP(B20,Classification!A:D,4,0)</f>
        <v>Adenosine</v>
      </c>
      <c r="BB20" s="27" t="b">
        <f t="shared" si="29"/>
        <v>1</v>
      </c>
      <c r="BC20" s="23">
        <f t="shared" si="30"/>
        <v>272</v>
      </c>
      <c r="BD20" s="4" t="s">
        <v>23</v>
      </c>
      <c r="BE20" s="3" t="s">
        <v>23</v>
      </c>
      <c r="BF20" s="119" t="s">
        <v>23</v>
      </c>
      <c r="BG20" s="49" t="s">
        <v>1384</v>
      </c>
      <c r="BH20" s="49" t="s">
        <v>1384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31"/>
        <v>6</v>
      </c>
      <c r="BW20" s="71">
        <f t="shared" si="32"/>
        <v>38</v>
      </c>
      <c r="BX20" s="72">
        <f t="shared" si="33"/>
        <v>42</v>
      </c>
      <c r="BY20" s="71">
        <f t="shared" si="34"/>
        <v>73</v>
      </c>
      <c r="BZ20" s="72">
        <f t="shared" si="35"/>
        <v>76</v>
      </c>
      <c r="CA20" s="71">
        <f t="shared" si="36"/>
        <v>112</v>
      </c>
      <c r="CB20" s="72">
        <f t="shared" si="37"/>
        <v>120</v>
      </c>
      <c r="CC20" s="71">
        <f t="shared" si="38"/>
        <v>169</v>
      </c>
      <c r="CD20" s="72">
        <f t="shared" si="39"/>
        <v>176</v>
      </c>
      <c r="CE20" s="71">
        <f t="shared" si="40"/>
        <v>221</v>
      </c>
      <c r="CF20" s="72">
        <f t="shared" si="41"/>
        <v>266</v>
      </c>
      <c r="CG20" s="71">
        <f t="shared" si="42"/>
        <v>292</v>
      </c>
      <c r="CH20" s="70">
        <f t="shared" si="43"/>
        <v>37</v>
      </c>
      <c r="CI20" s="71">
        <f t="shared" si="44"/>
        <v>41</v>
      </c>
      <c r="CJ20" s="72">
        <f t="shared" si="45"/>
        <v>72</v>
      </c>
      <c r="CK20" s="72">
        <f t="shared" si="46"/>
        <v>75</v>
      </c>
      <c r="CL20" s="72">
        <f t="shared" si="47"/>
        <v>111</v>
      </c>
      <c r="CM20" s="72">
        <f t="shared" si="48"/>
        <v>119</v>
      </c>
      <c r="CN20" s="72">
        <f t="shared" si="49"/>
        <v>145</v>
      </c>
      <c r="CO20" s="72">
        <f t="shared" si="50"/>
        <v>171</v>
      </c>
      <c r="CP20" s="72">
        <f t="shared" si="51"/>
        <v>215</v>
      </c>
      <c r="CQ20" s="72">
        <f t="shared" si="52"/>
        <v>260</v>
      </c>
      <c r="CR20" s="72">
        <f t="shared" si="53"/>
        <v>291</v>
      </c>
      <c r="CS20" s="72">
        <f t="shared" si="54"/>
        <v>314</v>
      </c>
      <c r="CT20" s="23">
        <f t="shared" si="55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28"/>
        <v>aa1r_human_5N2S</v>
      </c>
      <c r="B21" s="3" t="s">
        <v>138</v>
      </c>
      <c r="C21" s="3" t="s">
        <v>1442</v>
      </c>
      <c r="D21" s="3" t="str">
        <f>IFERROR(MID(VLOOKUP($B21,Seqs!$A:$B,2,0),E21,1),"")</f>
        <v>S</v>
      </c>
      <c r="E21" s="3">
        <v>6</v>
      </c>
      <c r="F21" s="3" t="str">
        <f>IFERROR(MID(VLOOKUP($B21,Seqs!$A:$B,2,0),G21,1),"")</f>
        <v>V</v>
      </c>
      <c r="G21" s="3">
        <v>36</v>
      </c>
      <c r="H21" s="3" t="str">
        <f>IFERROR(MID(VLOOKUP($B21,Seqs!$A:$B,2,0),I21,1),"")</f>
        <v/>
      </c>
      <c r="I21" s="23" t="s">
        <v>23</v>
      </c>
      <c r="J21" s="3" t="str">
        <f>IFERROR(MID(VLOOKUP($B21,Seqs!$A:$B,2,0),K21,1),"")</f>
        <v/>
      </c>
      <c r="K21" s="23" t="s">
        <v>23</v>
      </c>
      <c r="L21" s="3" t="str">
        <f>IFERROR(MID(VLOOKUP($B21,Seqs!$A:$B,2,0),M21,1),"")</f>
        <v>D</v>
      </c>
      <c r="M21" s="3">
        <v>42</v>
      </c>
      <c r="N21" s="3" t="str">
        <f>IFERROR(MID(VLOOKUP($B21,Seqs!$A:$B,2,0),O21,1),"")</f>
        <v>G</v>
      </c>
      <c r="O21" s="3">
        <v>72</v>
      </c>
      <c r="P21" s="3" t="str">
        <f>IFERROR(MID(VLOOKUP($B21,Seqs!$A:$B,2,0),Q21,1),"")</f>
        <v>P</v>
      </c>
      <c r="Q21" s="3">
        <v>73</v>
      </c>
      <c r="R21" s="3" t="str">
        <f>IFERROR(MID(VLOOKUP($B21,Seqs!$A:$B,2,0),S21,1),"")</f>
        <v>T</v>
      </c>
      <c r="S21" s="3">
        <v>75</v>
      </c>
      <c r="T21" s="3" t="str">
        <f>IFERROR(MID(VLOOKUP($B21,Seqs!$A:$B,2,0),U21,1),"")</f>
        <v>Y</v>
      </c>
      <c r="U21" s="3">
        <v>76</v>
      </c>
      <c r="V21" s="3" t="str">
        <f>IFERROR(MID(VLOOKUP($B21,Seqs!$A:$B,2,0),W21,1),"")</f>
        <v>I</v>
      </c>
      <c r="W21" s="3">
        <v>111</v>
      </c>
      <c r="X21" s="3" t="str">
        <f>IFERROR(MID(VLOOKUP($B21,Seqs!$A:$B,2,0),Y21,1),"")</f>
        <v>P</v>
      </c>
      <c r="Y21" s="3">
        <v>112</v>
      </c>
      <c r="Z21" s="3" t="str">
        <f>IFERROR(MID(VLOOKUP($B21,Seqs!$A:$B,2,0),AA21,1),"")</f>
        <v>V</v>
      </c>
      <c r="AA21" s="3">
        <v>119</v>
      </c>
      <c r="AB21" s="3" t="str">
        <f>IFERROR(MID(VLOOKUP($B21,Seqs!$A:$B,2,0),AC21,1),"")</f>
        <v>T</v>
      </c>
      <c r="AC21" s="3">
        <v>120</v>
      </c>
      <c r="AD21" s="3" t="str">
        <f>IFERROR(MID(VLOOKUP($B21,Seqs!$A:$B,2,0),AE21,1),"")</f>
        <v>G</v>
      </c>
      <c r="AE21" s="3">
        <v>145</v>
      </c>
      <c r="AF21" s="3" t="str">
        <f>IFERROR(MID(VLOOKUP($B21,Seqs!$A:$B,2,0),AG21,1),"")</f>
        <v>C</v>
      </c>
      <c r="AG21" s="3">
        <v>169</v>
      </c>
      <c r="AH21" s="3" t="str">
        <f>IFERROR(MID(VLOOKUP($B21,Seqs!$A:$B,2,0),AI21,1),"")</f>
        <v>F</v>
      </c>
      <c r="AI21" s="3">
        <v>171</v>
      </c>
      <c r="AJ21" s="3" t="str">
        <f>IFERROR(MID(VLOOKUP($B21,Seqs!$A:$B,2,0),AK21,1),"")</f>
        <v>S</v>
      </c>
      <c r="AK21" s="3">
        <v>176</v>
      </c>
      <c r="AL21" s="3" t="str">
        <f>IFERROR(MID(VLOOKUP($B21,Seqs!$A:$B,2,0),AM21,1),"")</f>
        <v>L</v>
      </c>
      <c r="AM21" s="3">
        <v>211</v>
      </c>
      <c r="AN21" s="3" t="str">
        <f>IFERROR(MID(VLOOKUP($B21,Seqs!$A:$B,2,0),AO21,1),"")</f>
        <v>Q</v>
      </c>
      <c r="AO21" s="3">
        <v>223</v>
      </c>
      <c r="AP21" s="3" t="str">
        <f>IFERROR(MID(VLOOKUP($B21,Seqs!$A:$B,2,0),AQ21,1),"")</f>
        <v>C</v>
      </c>
      <c r="AQ21" s="3">
        <v>260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F</v>
      </c>
      <c r="AU21" s="3">
        <v>295</v>
      </c>
      <c r="AV21" s="3" t="str">
        <f>IFERROR(MID(VLOOKUP($B21,Seqs!$A:$B,2,0),AW21,1),"")</f>
        <v/>
      </c>
      <c r="AW21" s="3" t="s">
        <v>23</v>
      </c>
      <c r="AX21" s="3" t="str">
        <f>IFERROR(MID(VLOOKUP($B21,Seqs!$A:$B,2,0),AY21,1),"")</f>
        <v/>
      </c>
      <c r="AY21" s="3" t="s">
        <v>23</v>
      </c>
      <c r="AZ21" s="77" t="str">
        <f>VLOOKUP(B21,Classification!A:D,2,0)</f>
        <v>A</v>
      </c>
      <c r="BA21" s="94" t="str">
        <f>VLOOKUP(B21,Classification!A:D,4,0)</f>
        <v>Adenosine</v>
      </c>
      <c r="BB21" s="27" t="b">
        <f t="shared" si="29"/>
        <v>1</v>
      </c>
      <c r="BC21" s="23">
        <f t="shared" si="30"/>
        <v>244</v>
      </c>
      <c r="BD21" s="5" t="s">
        <v>23</v>
      </c>
      <c r="BE21" s="3" t="s">
        <v>1381</v>
      </c>
      <c r="BF21" s="119">
        <v>3.3</v>
      </c>
      <c r="BG21" s="49" t="s">
        <v>1</v>
      </c>
      <c r="BH21" s="49" t="s">
        <v>1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31"/>
        <v>6</v>
      </c>
      <c r="BW21" s="71" t="str">
        <f t="shared" si="32"/>
        <v>-</v>
      </c>
      <c r="BX21" s="72">
        <f t="shared" si="33"/>
        <v>42</v>
      </c>
      <c r="BY21" s="71">
        <f t="shared" si="34"/>
        <v>73</v>
      </c>
      <c r="BZ21" s="72">
        <f t="shared" si="35"/>
        <v>76</v>
      </c>
      <c r="CA21" s="71">
        <f t="shared" si="36"/>
        <v>112</v>
      </c>
      <c r="CB21" s="72">
        <f t="shared" si="37"/>
        <v>120</v>
      </c>
      <c r="CC21" s="71">
        <f t="shared" si="38"/>
        <v>169</v>
      </c>
      <c r="CD21" s="72">
        <f t="shared" si="39"/>
        <v>176</v>
      </c>
      <c r="CE21" s="71">
        <f t="shared" si="40"/>
        <v>223</v>
      </c>
      <c r="CF21" s="72">
        <f t="shared" si="41"/>
        <v>266</v>
      </c>
      <c r="CG21" s="71" t="str">
        <f t="shared" si="42"/>
        <v>-</v>
      </c>
      <c r="CH21" s="70">
        <f t="shared" si="43"/>
        <v>36</v>
      </c>
      <c r="CI21" s="71" t="str">
        <f t="shared" si="44"/>
        <v>-</v>
      </c>
      <c r="CJ21" s="72">
        <f t="shared" si="45"/>
        <v>72</v>
      </c>
      <c r="CK21" s="72">
        <f t="shared" si="46"/>
        <v>75</v>
      </c>
      <c r="CL21" s="72">
        <f t="shared" si="47"/>
        <v>111</v>
      </c>
      <c r="CM21" s="72">
        <f t="shared" si="48"/>
        <v>119</v>
      </c>
      <c r="CN21" s="72">
        <f t="shared" si="49"/>
        <v>145</v>
      </c>
      <c r="CO21" s="72">
        <f t="shared" si="50"/>
        <v>171</v>
      </c>
      <c r="CP21" s="72">
        <f t="shared" si="51"/>
        <v>211</v>
      </c>
      <c r="CQ21" s="72">
        <f t="shared" si="52"/>
        <v>260</v>
      </c>
      <c r="CR21" s="72">
        <f t="shared" si="53"/>
        <v>295</v>
      </c>
      <c r="CS21" s="72" t="str">
        <f t="shared" si="54"/>
        <v>-</v>
      </c>
      <c r="CT21" s="23" t="e">
        <f t="shared" si="55"/>
        <v>#VALUE!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28"/>
        <v>aa1r_human_5UEN</v>
      </c>
      <c r="B22" s="3" t="s">
        <v>138</v>
      </c>
      <c r="C22" s="3" t="s">
        <v>1396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37</v>
      </c>
      <c r="H22" s="3" t="str">
        <f>IFERROR(MID(VLOOKUP($B22,Seqs!$A:$B,2,0),I22,1),"")</f>
        <v>Q</v>
      </c>
      <c r="I22" s="23">
        <v>38</v>
      </c>
      <c r="J22" s="3" t="str">
        <f>IFERROR(MID(VLOOKUP($B22,Seqs!$A:$B,2,0),K22,1),"")</f>
        <v>R</v>
      </c>
      <c r="K22" s="23">
        <v>41</v>
      </c>
      <c r="L22" s="3" t="str">
        <f>IFERROR(MID(VLOOKUP($B22,Seqs!$A:$B,2,0),M22,1),"")</f>
        <v>D</v>
      </c>
      <c r="M22" s="3">
        <v>42</v>
      </c>
      <c r="N22" s="3" t="str">
        <f>IFERROR(MID(VLOOKUP($B22,Seqs!$A:$B,2,0),O22,1),"")</f>
        <v>G</v>
      </c>
      <c r="O22" s="3">
        <v>72</v>
      </c>
      <c r="P22" s="3" t="str">
        <f>IFERROR(MID(VLOOKUP($B22,Seqs!$A:$B,2,0),Q22,1),"")</f>
        <v>P</v>
      </c>
      <c r="Q22" s="3">
        <v>73</v>
      </c>
      <c r="R22" s="3" t="str">
        <f>IFERROR(MID(VLOOKUP($B22,Seqs!$A:$B,2,0),S22,1),"")</f>
        <v>T</v>
      </c>
      <c r="S22" s="3">
        <v>75</v>
      </c>
      <c r="T22" s="3" t="str">
        <f>IFERROR(MID(VLOOKUP($B22,Seqs!$A:$B,2,0),U22,1),"")</f>
        <v>Y</v>
      </c>
      <c r="U22" s="3">
        <v>76</v>
      </c>
      <c r="V22" s="3" t="str">
        <f>IFERROR(MID(VLOOKUP($B22,Seqs!$A:$B,2,0),W22,1),"")</f>
        <v>I</v>
      </c>
      <c r="W22" s="3">
        <v>111</v>
      </c>
      <c r="X22" s="3" t="str">
        <f>IFERROR(MID(VLOOKUP($B22,Seqs!$A:$B,2,0),Y22,1),"")</f>
        <v>P</v>
      </c>
      <c r="Y22" s="3">
        <v>112</v>
      </c>
      <c r="Z22" s="3" t="str">
        <f>IFERROR(MID(VLOOKUP($B22,Seqs!$A:$B,2,0),AA22,1),"")</f>
        <v>V</v>
      </c>
      <c r="AA22" s="3">
        <v>119</v>
      </c>
      <c r="AB22" s="3" t="str">
        <f>IFERROR(MID(VLOOKUP($B22,Seqs!$A:$B,2,0),AC22,1),"")</f>
        <v>T</v>
      </c>
      <c r="AC22" s="3">
        <v>120</v>
      </c>
      <c r="AD22" s="3" t="str">
        <f>IFERROR(MID(VLOOKUP($B22,Seqs!$A:$B,2,0),AE22,1),"")</f>
        <v>G</v>
      </c>
      <c r="AE22" s="3">
        <v>145</v>
      </c>
      <c r="AF22" s="3" t="str">
        <f>IFERROR(MID(VLOOKUP($B22,Seqs!$A:$B,2,0),AG22,1),"")</f>
        <v>C</v>
      </c>
      <c r="AG22" s="3">
        <v>169</v>
      </c>
      <c r="AH22" s="3" t="str">
        <f>IFERROR(MID(VLOOKUP($B22,Seqs!$A:$B,2,0),AI22,1),"")</f>
        <v>F</v>
      </c>
      <c r="AI22" s="3">
        <v>171</v>
      </c>
      <c r="AJ22" s="3" t="str">
        <f>IFERROR(MID(VLOOKUP($B22,Seqs!$A:$B,2,0),AK22,1),"")</f>
        <v>S</v>
      </c>
      <c r="AK22" s="3">
        <v>176</v>
      </c>
      <c r="AL22" s="3" t="str">
        <f>IFERROR(MID(VLOOKUP($B22,Seqs!$A:$B,2,0),AM22,1),"")</f>
        <v>L</v>
      </c>
      <c r="AM22" s="3">
        <v>211</v>
      </c>
      <c r="AN22" s="3" t="str">
        <f>IFERROR(MID(VLOOKUP($B22,Seqs!$A:$B,2,0),AO22,1),"")</f>
        <v>G</v>
      </c>
      <c r="AO22" s="3">
        <v>220</v>
      </c>
      <c r="AP22" s="3" t="str">
        <f>IFERROR(MID(VLOOKUP($B22,Seqs!$A:$B,2,0),AQ22,1),"")</f>
        <v>C</v>
      </c>
      <c r="AQ22" s="3">
        <v>260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F</v>
      </c>
      <c r="AY22" s="3">
        <v>307</v>
      </c>
      <c r="AZ22" s="77" t="str">
        <f>VLOOKUP(B22,Classification!A:D,2,0)</f>
        <v>A</v>
      </c>
      <c r="BA22" s="94" t="str">
        <f>VLOOKUP(B22,Classification!A:D,4,0)</f>
        <v>Adenosine</v>
      </c>
      <c r="BB22" s="27" t="b">
        <f t="shared" si="29"/>
        <v>1</v>
      </c>
      <c r="BC22" s="23">
        <f t="shared" si="30"/>
        <v>262</v>
      </c>
      <c r="BD22" s="4" t="s">
        <v>1383</v>
      </c>
      <c r="BE22" s="3" t="s">
        <v>1381</v>
      </c>
      <c r="BF22" s="119">
        <v>3.2</v>
      </c>
      <c r="BG22" s="49" t="s">
        <v>1384</v>
      </c>
      <c r="BH22" s="49" t="s">
        <v>1384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31"/>
        <v>6</v>
      </c>
      <c r="BW22" s="71">
        <f t="shared" si="32"/>
        <v>38</v>
      </c>
      <c r="BX22" s="72">
        <f t="shared" si="33"/>
        <v>42</v>
      </c>
      <c r="BY22" s="71">
        <f t="shared" si="34"/>
        <v>73</v>
      </c>
      <c r="BZ22" s="72">
        <f t="shared" si="35"/>
        <v>76</v>
      </c>
      <c r="CA22" s="71">
        <f t="shared" si="36"/>
        <v>112</v>
      </c>
      <c r="CB22" s="72">
        <f t="shared" si="37"/>
        <v>120</v>
      </c>
      <c r="CC22" s="71">
        <f t="shared" si="38"/>
        <v>169</v>
      </c>
      <c r="CD22" s="72">
        <f t="shared" si="39"/>
        <v>176</v>
      </c>
      <c r="CE22" s="71">
        <f t="shared" si="40"/>
        <v>220</v>
      </c>
      <c r="CF22" s="72">
        <f t="shared" si="41"/>
        <v>266</v>
      </c>
      <c r="CG22" s="71">
        <f t="shared" si="42"/>
        <v>292</v>
      </c>
      <c r="CH22" s="70">
        <f t="shared" si="43"/>
        <v>37</v>
      </c>
      <c r="CI22" s="71">
        <f t="shared" si="44"/>
        <v>41</v>
      </c>
      <c r="CJ22" s="72">
        <f t="shared" si="45"/>
        <v>72</v>
      </c>
      <c r="CK22" s="72">
        <f t="shared" si="46"/>
        <v>75</v>
      </c>
      <c r="CL22" s="72">
        <f t="shared" si="47"/>
        <v>111</v>
      </c>
      <c r="CM22" s="72">
        <f t="shared" si="48"/>
        <v>119</v>
      </c>
      <c r="CN22" s="72">
        <f t="shared" si="49"/>
        <v>145</v>
      </c>
      <c r="CO22" s="72">
        <f t="shared" si="50"/>
        <v>171</v>
      </c>
      <c r="CP22" s="72">
        <f t="shared" si="51"/>
        <v>211</v>
      </c>
      <c r="CQ22" s="72">
        <f t="shared" si="52"/>
        <v>260</v>
      </c>
      <c r="CR22" s="72">
        <f t="shared" si="53"/>
        <v>291</v>
      </c>
      <c r="CS22" s="72">
        <f t="shared" si="54"/>
        <v>307</v>
      </c>
      <c r="CT22" s="23">
        <f t="shared" si="55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>CONCATENATE(B23,"_",C23)</f>
        <v>aa1r_human_6D9H</v>
      </c>
      <c r="B23" s="3" t="s">
        <v>138</v>
      </c>
      <c r="C23" s="3" t="s">
        <v>1519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/>
      </c>
      <c r="I23" s="23" t="s">
        <v>23</v>
      </c>
      <c r="J23" s="3" t="str">
        <f>IFERROR(MID(VLOOKUP($B23,Seqs!$A:$B,2,0),K23,1),"")</f>
        <v/>
      </c>
      <c r="K23" s="23" t="s">
        <v>23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K</v>
      </c>
      <c r="AM23" s="3">
        <v>213</v>
      </c>
      <c r="AN23" s="3" t="str">
        <f>IFERROR(MID(VLOOKUP($B23,Seqs!$A:$B,2,0),AO23,1),"")</f>
        <v>Q</v>
      </c>
      <c r="AO23" s="3">
        <v>223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S</v>
      </c>
      <c r="AS23" s="3">
        <v>267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K</v>
      </c>
      <c r="AY23" s="3">
        <v>301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>AND(E23&lt;G23,OR(G23&lt;I23,I23="-"),OR(I23&lt;K23,I23="-"),OR(K23&lt;M23,K23="-"),M23&lt;O23,OR(O23&lt;Q23,Q23="-"),OR(Q23&lt;S23,Q23="-"),OR(S23&lt;U23,S23="-"),U23&lt;W23,OR(W23&lt;Y23,Y23="-"),OR(Y23&lt;AA23,Y23="-"),OR(AA23&lt;AC23,AA23="-"),AC23&lt;AE23,OR(AE23&lt;AG23,AG23="-"),OR(AG23&lt;AI23,AG23="-"),OR(AI23&lt;AK23,AI23="-"),AK23&lt;AM23,AM23&lt;AO23,AO23&lt;AQ23,AQ23&lt;AS23,AS23&lt;AU23,OR(AU23&lt;AW23,AW23="-"),OR(AW23&lt;AY23,AW23="-"))</f>
        <v>1</v>
      </c>
      <c r="BC23" s="23">
        <f>_xlfn.AGGREGATE(9,6,CH23:CS23)-_xlfn.AGGREGATE(9,6,BV23:CG23)+12</f>
        <v>251</v>
      </c>
      <c r="BD23" s="4" t="s">
        <v>1382</v>
      </c>
      <c r="BE23" s="3" t="s">
        <v>1297</v>
      </c>
      <c r="BF23" s="119">
        <v>3.6</v>
      </c>
      <c r="BG23" s="49" t="s">
        <v>1433</v>
      </c>
      <c r="BH23" s="49" t="s">
        <v>1433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>E23</f>
        <v>6</v>
      </c>
      <c r="BW23" s="71" t="str">
        <f>I23</f>
        <v>-</v>
      </c>
      <c r="BX23" s="72">
        <f>M23</f>
        <v>42</v>
      </c>
      <c r="BY23" s="71">
        <f>Q23</f>
        <v>73</v>
      </c>
      <c r="BZ23" s="72">
        <f>U23</f>
        <v>76</v>
      </c>
      <c r="CA23" s="71">
        <f>Y23</f>
        <v>112</v>
      </c>
      <c r="CB23" s="72">
        <f>AC23</f>
        <v>120</v>
      </c>
      <c r="CC23" s="71">
        <f>AG23</f>
        <v>169</v>
      </c>
      <c r="CD23" s="72">
        <f>AK23</f>
        <v>176</v>
      </c>
      <c r="CE23" s="71">
        <f>AO23</f>
        <v>223</v>
      </c>
      <c r="CF23" s="72">
        <f>AS23</f>
        <v>267</v>
      </c>
      <c r="CG23" s="71">
        <f>AW23</f>
        <v>292</v>
      </c>
      <c r="CH23" s="70">
        <f>G23</f>
        <v>37</v>
      </c>
      <c r="CI23" s="71" t="str">
        <f>K23</f>
        <v>-</v>
      </c>
      <c r="CJ23" s="72">
        <f>O23</f>
        <v>72</v>
      </c>
      <c r="CK23" s="72">
        <f>S23</f>
        <v>75</v>
      </c>
      <c r="CL23" s="72">
        <f>W23</f>
        <v>111</v>
      </c>
      <c r="CM23" s="72">
        <f>AA23</f>
        <v>119</v>
      </c>
      <c r="CN23" s="72">
        <f>AE23</f>
        <v>145</v>
      </c>
      <c r="CO23" s="72">
        <f>AI23</f>
        <v>171</v>
      </c>
      <c r="CP23" s="72">
        <f>AM23</f>
        <v>213</v>
      </c>
      <c r="CQ23" s="72">
        <f>AQ23</f>
        <v>260</v>
      </c>
      <c r="CR23" s="72">
        <f>AU23</f>
        <v>291</v>
      </c>
      <c r="CS23" s="72">
        <f>AY23</f>
        <v>301</v>
      </c>
      <c r="CT23" s="23" t="e">
        <f>M23-K23</f>
        <v>#VALUE!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aa2ar_human__wt</v>
      </c>
      <c r="B24" s="3" t="s">
        <v>139</v>
      </c>
      <c r="C24" s="3" t="s">
        <v>100</v>
      </c>
      <c r="D24" s="3" t="str">
        <f>IFERROR(MID(VLOOKUP($B24,Seqs!$A:$B,2,0),E24,1),"")</f>
        <v>M</v>
      </c>
      <c r="E24" s="3">
        <v>1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F</v>
      </c>
      <c r="AY24" s="3">
        <v>314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1"/>
        <v>1</v>
      </c>
      <c r="BC24" s="23">
        <f t="shared" ref="BC24:BC34" si="168">_xlfn.AGGREGATE(9,6,CH24:CS24)-_xlfn.AGGREGATE(9,6,BV24:CG24)+12</f>
        <v>276</v>
      </c>
      <c r="BD24" s="34" t="s">
        <v>1379</v>
      </c>
      <c r="BE24" s="3" t="s">
        <v>23</v>
      </c>
      <c r="BF24" s="119" t="s">
        <v>23</v>
      </c>
      <c r="BG24" s="49" t="s">
        <v>1379</v>
      </c>
      <c r="BH24" s="49" t="s">
        <v>1384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3"/>
        <v>1</v>
      </c>
      <c r="BW24" s="71">
        <f t="shared" si="4"/>
        <v>35</v>
      </c>
      <c r="BX24" s="72">
        <f t="shared" si="5"/>
        <v>39</v>
      </c>
      <c r="BY24" s="71">
        <f t="shared" si="6"/>
        <v>70</v>
      </c>
      <c r="BZ24" s="72">
        <f t="shared" si="7"/>
        <v>73</v>
      </c>
      <c r="CA24" s="71">
        <f t="shared" si="8"/>
        <v>109</v>
      </c>
      <c r="CB24" s="72">
        <f t="shared" si="9"/>
        <v>117</v>
      </c>
      <c r="CC24" s="71">
        <f t="shared" si="10"/>
        <v>166</v>
      </c>
      <c r="CD24" s="72">
        <f t="shared" si="11"/>
        <v>173</v>
      </c>
      <c r="CE24" s="71">
        <f t="shared" si="12"/>
        <v>219</v>
      </c>
      <c r="CF24" s="72">
        <f t="shared" si="13"/>
        <v>266</v>
      </c>
      <c r="CG24" s="71">
        <f t="shared" si="14"/>
        <v>292</v>
      </c>
      <c r="CH24" s="70">
        <f t="shared" si="15"/>
        <v>34</v>
      </c>
      <c r="CI24" s="71">
        <f t="shared" si="16"/>
        <v>38</v>
      </c>
      <c r="CJ24" s="72">
        <f t="shared" si="17"/>
        <v>69</v>
      </c>
      <c r="CK24" s="72">
        <f t="shared" si="18"/>
        <v>72</v>
      </c>
      <c r="CL24" s="72">
        <f t="shared" si="19"/>
        <v>108</v>
      </c>
      <c r="CM24" s="72">
        <f t="shared" si="20"/>
        <v>116</v>
      </c>
      <c r="CN24" s="72">
        <f t="shared" si="21"/>
        <v>142</v>
      </c>
      <c r="CO24" s="72">
        <f t="shared" si="22"/>
        <v>168</v>
      </c>
      <c r="CP24" s="72">
        <f t="shared" si="23"/>
        <v>213</v>
      </c>
      <c r="CQ24" s="72">
        <f t="shared" si="24"/>
        <v>259</v>
      </c>
      <c r="CR24" s="72">
        <f t="shared" si="25"/>
        <v>291</v>
      </c>
      <c r="CS24" s="72">
        <f t="shared" si="26"/>
        <v>314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aa2ar_human_2YDO</v>
      </c>
      <c r="B25" s="3" t="s">
        <v>139</v>
      </c>
      <c r="C25" s="3" t="s">
        <v>1029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Q</v>
      </c>
      <c r="AM25" s="3">
        <v>210</v>
      </c>
      <c r="AN25" s="3" t="str">
        <f>IFERROR(MID(VLOOKUP($B25,Seqs!$A:$B,2,0),AO25,1),"")</f>
        <v>L</v>
      </c>
      <c r="AO25" s="3">
        <v>225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A</v>
      </c>
      <c r="AY25" s="3">
        <v>317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1"/>
        <v>1</v>
      </c>
      <c r="BC25" s="23">
        <f t="shared" si="168"/>
        <v>264</v>
      </c>
      <c r="BD25" s="4" t="s">
        <v>23</v>
      </c>
      <c r="BE25" s="3" t="s">
        <v>1439</v>
      </c>
      <c r="BF25" s="119">
        <v>3</v>
      </c>
      <c r="BG25" s="49" t="s">
        <v>1384</v>
      </c>
      <c r="BH25" s="49" t="s">
        <v>1384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3"/>
        <v>7</v>
      </c>
      <c r="BW25" s="71">
        <f t="shared" si="4"/>
        <v>35</v>
      </c>
      <c r="BX25" s="72">
        <f t="shared" si="5"/>
        <v>39</v>
      </c>
      <c r="BY25" s="71">
        <f t="shared" si="6"/>
        <v>70</v>
      </c>
      <c r="BZ25" s="72">
        <f t="shared" si="7"/>
        <v>73</v>
      </c>
      <c r="CA25" s="71">
        <f t="shared" si="8"/>
        <v>109</v>
      </c>
      <c r="CB25" s="72">
        <f t="shared" si="9"/>
        <v>117</v>
      </c>
      <c r="CC25" s="71">
        <f t="shared" si="10"/>
        <v>166</v>
      </c>
      <c r="CD25" s="72">
        <f t="shared" si="11"/>
        <v>173</v>
      </c>
      <c r="CE25" s="71">
        <f t="shared" si="12"/>
        <v>225</v>
      </c>
      <c r="CF25" s="72">
        <f t="shared" si="13"/>
        <v>266</v>
      </c>
      <c r="CG25" s="71">
        <f t="shared" si="14"/>
        <v>292</v>
      </c>
      <c r="CH25" s="70">
        <f t="shared" si="15"/>
        <v>34</v>
      </c>
      <c r="CI25" s="71">
        <f t="shared" si="16"/>
        <v>38</v>
      </c>
      <c r="CJ25" s="72">
        <f t="shared" si="17"/>
        <v>69</v>
      </c>
      <c r="CK25" s="72">
        <f t="shared" si="18"/>
        <v>72</v>
      </c>
      <c r="CL25" s="72">
        <f t="shared" si="19"/>
        <v>108</v>
      </c>
      <c r="CM25" s="72">
        <f t="shared" si="20"/>
        <v>116</v>
      </c>
      <c r="CN25" s="72">
        <f t="shared" si="21"/>
        <v>142</v>
      </c>
      <c r="CO25" s="72">
        <f t="shared" si="22"/>
        <v>168</v>
      </c>
      <c r="CP25" s="72">
        <f t="shared" si="23"/>
        <v>210</v>
      </c>
      <c r="CQ25" s="72">
        <f t="shared" si="24"/>
        <v>259</v>
      </c>
      <c r="CR25" s="72">
        <f t="shared" si="25"/>
        <v>291</v>
      </c>
      <c r="CS25" s="72">
        <f t="shared" si="26"/>
        <v>317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aa2ar_human_2YDV</v>
      </c>
      <c r="B26" s="3" t="s">
        <v>139</v>
      </c>
      <c r="C26" s="3" t="s">
        <v>80</v>
      </c>
      <c r="D26" s="3" t="str">
        <f>IFERROR(MID(VLOOKUP($B26,Seqs!$A:$B,2,0),E26,1),"")</f>
        <v>S</v>
      </c>
      <c r="E26" s="3">
        <v>7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210</v>
      </c>
      <c r="AN26" s="3" t="str">
        <f>IFERROR(MID(VLOOKUP($B26,Seqs!$A:$B,2,0),AO26,1),"")</f>
        <v>T</v>
      </c>
      <c r="AO26" s="3">
        <v>224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A</v>
      </c>
      <c r="AY26" s="3">
        <v>317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1"/>
        <v>1</v>
      </c>
      <c r="BC26" s="23">
        <f t="shared" si="168"/>
        <v>265</v>
      </c>
      <c r="BD26" s="4" t="s">
        <v>23</v>
      </c>
      <c r="BE26" s="3" t="s">
        <v>1439</v>
      </c>
      <c r="BF26" s="119">
        <v>2.6</v>
      </c>
      <c r="BG26" s="49" t="s">
        <v>1384</v>
      </c>
      <c r="BH26" s="49" t="s">
        <v>1384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 t="shared" si="3"/>
        <v>7</v>
      </c>
      <c r="BW26" s="71">
        <f t="shared" si="4"/>
        <v>35</v>
      </c>
      <c r="BX26" s="72">
        <f t="shared" si="5"/>
        <v>39</v>
      </c>
      <c r="BY26" s="71">
        <f t="shared" si="6"/>
        <v>70</v>
      </c>
      <c r="BZ26" s="72">
        <f t="shared" si="7"/>
        <v>73</v>
      </c>
      <c r="CA26" s="71">
        <f t="shared" si="8"/>
        <v>109</v>
      </c>
      <c r="CB26" s="72">
        <f t="shared" si="9"/>
        <v>117</v>
      </c>
      <c r="CC26" s="71">
        <f t="shared" si="10"/>
        <v>166</v>
      </c>
      <c r="CD26" s="72">
        <f t="shared" si="11"/>
        <v>173</v>
      </c>
      <c r="CE26" s="71">
        <f t="shared" si="12"/>
        <v>224</v>
      </c>
      <c r="CF26" s="72">
        <f t="shared" si="13"/>
        <v>266</v>
      </c>
      <c r="CG26" s="71">
        <f t="shared" si="14"/>
        <v>292</v>
      </c>
      <c r="CH26" s="70">
        <f t="shared" si="15"/>
        <v>34</v>
      </c>
      <c r="CI26" s="71">
        <f t="shared" si="16"/>
        <v>38</v>
      </c>
      <c r="CJ26" s="72">
        <f t="shared" si="17"/>
        <v>69</v>
      </c>
      <c r="CK26" s="72">
        <f t="shared" si="18"/>
        <v>72</v>
      </c>
      <c r="CL26" s="72">
        <f t="shared" si="19"/>
        <v>108</v>
      </c>
      <c r="CM26" s="72">
        <f t="shared" si="20"/>
        <v>116</v>
      </c>
      <c r="CN26" s="72">
        <f t="shared" si="21"/>
        <v>142</v>
      </c>
      <c r="CO26" s="72">
        <f t="shared" si="22"/>
        <v>168</v>
      </c>
      <c r="CP26" s="72">
        <f t="shared" si="23"/>
        <v>210</v>
      </c>
      <c r="CQ26" s="72">
        <f t="shared" si="24"/>
        <v>259</v>
      </c>
      <c r="CR26" s="72">
        <f t="shared" si="25"/>
        <v>291</v>
      </c>
      <c r="CS26" s="72">
        <f t="shared" si="26"/>
        <v>317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aa2ar_human_3QAK</v>
      </c>
      <c r="B27" s="3" t="s">
        <v>139</v>
      </c>
      <c r="C27" s="3" t="s">
        <v>1034</v>
      </c>
      <c r="D27" s="3" t="str">
        <f>IFERROR(MID(VLOOKUP($B27,Seqs!$A:$B,2,0),E27,1),"")</f>
        <v>G</v>
      </c>
      <c r="E27" s="3">
        <v>5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A</v>
      </c>
      <c r="AM27" s="3">
        <v>204</v>
      </c>
      <c r="AN27" s="3" t="str">
        <f>IFERROR(MID(VLOOKUP($B27,Seqs!$A:$B,2,0),AO27,1),"")</f>
        <v>Q</v>
      </c>
      <c r="AO27" s="3">
        <v>226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L</v>
      </c>
      <c r="AY27" s="3">
        <v>308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si="168"/>
        <v>250</v>
      </c>
      <c r="BD27" s="4" t="s">
        <v>23</v>
      </c>
      <c r="BE27" s="3" t="s">
        <v>1439</v>
      </c>
      <c r="BF27" s="119">
        <v>2.71</v>
      </c>
      <c r="BG27" s="49" t="s">
        <v>1384</v>
      </c>
      <c r="BH27" s="49" t="s">
        <v>1384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5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226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204</v>
      </c>
      <c r="CQ27" s="72">
        <f t="shared" si="24"/>
        <v>259</v>
      </c>
      <c r="CR27" s="72">
        <f t="shared" si="25"/>
        <v>291</v>
      </c>
      <c r="CS27" s="72">
        <f t="shared" si="26"/>
        <v>308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aa2ar_human_3REY</v>
      </c>
      <c r="B28" s="3" t="s">
        <v>139</v>
      </c>
      <c r="C28" s="3" t="s">
        <v>83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168"/>
        <v>258</v>
      </c>
      <c r="BD28" s="4" t="s">
        <v>23</v>
      </c>
      <c r="BE28" s="3" t="s">
        <v>1439</v>
      </c>
      <c r="BF28" s="119">
        <v>3.31</v>
      </c>
      <c r="BG28" s="49" t="s">
        <v>1384</v>
      </c>
      <c r="BH28" s="49" t="s">
        <v>1384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219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305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aa2ar_human_3RFM</v>
      </c>
      <c r="B29" s="3" t="s">
        <v>139</v>
      </c>
      <c r="C29" s="3" t="s">
        <v>1035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S</v>
      </c>
      <c r="AM29" s="3">
        <v>213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168"/>
        <v>261</v>
      </c>
      <c r="BD29" s="4" t="s">
        <v>23</v>
      </c>
      <c r="BE29" s="3" t="s">
        <v>1381</v>
      </c>
      <c r="BF29" s="119">
        <v>3.6</v>
      </c>
      <c r="BG29" s="49" t="s">
        <v>1384</v>
      </c>
      <c r="BH29" s="49" t="s">
        <v>1384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219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213</v>
      </c>
      <c r="CQ29" s="72">
        <f t="shared" si="24"/>
        <v>259</v>
      </c>
      <c r="CR29" s="72">
        <f t="shared" si="25"/>
        <v>291</v>
      </c>
      <c r="CS29" s="72">
        <f t="shared" si="26"/>
        <v>305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aa2ar_human_3UZA</v>
      </c>
      <c r="B30" s="3" t="s">
        <v>139</v>
      </c>
      <c r="C30" s="3" t="s">
        <v>1036</v>
      </c>
      <c r="D30" s="3" t="str">
        <f>IFERROR(MID(VLOOKUP($B30,Seqs!$A:$B,2,0),E30,1),"")</f>
        <v>S</v>
      </c>
      <c r="E30" s="3">
        <v>7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S</v>
      </c>
      <c r="AM30" s="3">
        <v>213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168"/>
        <v>261</v>
      </c>
      <c r="BD30" s="4" t="s">
        <v>23</v>
      </c>
      <c r="BE30" s="3" t="s">
        <v>1381</v>
      </c>
      <c r="BF30" s="119">
        <v>3.27</v>
      </c>
      <c r="BG30" s="49" t="s">
        <v>1384</v>
      </c>
      <c r="BH30" s="49" t="s">
        <v>1384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7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219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213</v>
      </c>
      <c r="CQ30" s="72">
        <f t="shared" si="24"/>
        <v>259</v>
      </c>
      <c r="CR30" s="72">
        <f t="shared" si="25"/>
        <v>291</v>
      </c>
      <c r="CS30" s="72">
        <f t="shared" si="26"/>
        <v>305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s="6" customFormat="1" x14ac:dyDescent="0.2">
      <c r="A31" s="3" t="str">
        <f t="shared" si="0"/>
        <v>aa2ar_human_3UZC</v>
      </c>
      <c r="B31" s="3" t="s">
        <v>139</v>
      </c>
      <c r="C31" s="3" t="s">
        <v>1037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S</v>
      </c>
      <c r="AM31" s="3">
        <v>213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168"/>
        <v>261</v>
      </c>
      <c r="BD31" s="4" t="s">
        <v>23</v>
      </c>
      <c r="BE31" s="3" t="s">
        <v>1381</v>
      </c>
      <c r="BF31" s="119">
        <v>3.34</v>
      </c>
      <c r="BG31" s="49" t="s">
        <v>1384</v>
      </c>
      <c r="BH31" s="49" t="s">
        <v>1384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213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</row>
    <row r="32" spans="1:1030" s="6" customFormat="1" x14ac:dyDescent="0.2">
      <c r="A32" s="3" t="str">
        <f t="shared" si="0"/>
        <v>aa2ar_human_3VG9</v>
      </c>
      <c r="B32" s="3" t="s">
        <v>139</v>
      </c>
      <c r="C32" s="3" t="s">
        <v>1104</v>
      </c>
      <c r="D32" s="3" t="str">
        <f>IFERROR(MID(VLOOKUP($B32,Seqs!$A:$B,2,0),E32,1),"")</f>
        <v>S</v>
      </c>
      <c r="E32" s="3">
        <v>6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Q</v>
      </c>
      <c r="AM32" s="3">
        <v>214</v>
      </c>
      <c r="AN32" s="3" t="str">
        <f>IFERROR(MID(VLOOKUP($B32,Seqs!$A:$B,2,0),AO32,1),"")</f>
        <v>A</v>
      </c>
      <c r="AO32" s="3">
        <v>221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Q</v>
      </c>
      <c r="AY32" s="3">
        <v>311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168"/>
        <v>267</v>
      </c>
      <c r="BD32" s="4" t="s">
        <v>1383</v>
      </c>
      <c r="BE32" s="3" t="s">
        <v>1381</v>
      </c>
      <c r="BF32" s="119">
        <v>2.7</v>
      </c>
      <c r="BG32" s="49" t="s">
        <v>1384</v>
      </c>
      <c r="BH32" s="49" t="s">
        <v>1384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3"/>
        <v>6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221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214</v>
      </c>
      <c r="CQ32" s="72">
        <f t="shared" si="24"/>
        <v>259</v>
      </c>
      <c r="CR32" s="72">
        <f t="shared" si="25"/>
        <v>291</v>
      </c>
      <c r="CS32" s="72">
        <f t="shared" si="26"/>
        <v>311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</row>
    <row r="33" spans="1:1029" x14ac:dyDescent="0.2">
      <c r="A33" s="3" t="str">
        <f t="shared" si="0"/>
        <v>aa2ar_human_4EIY</v>
      </c>
      <c r="B33" s="3" t="s">
        <v>139</v>
      </c>
      <c r="C33" s="3" t="s">
        <v>81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Q</v>
      </c>
      <c r="AM33" s="3">
        <v>207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168"/>
        <v>262</v>
      </c>
      <c r="BD33" s="4" t="s">
        <v>23</v>
      </c>
      <c r="BE33" s="3" t="s">
        <v>1381</v>
      </c>
      <c r="BF33" s="119">
        <v>1.8</v>
      </c>
      <c r="BG33" s="49" t="s">
        <v>1384</v>
      </c>
      <c r="BH33" s="49" t="s">
        <v>1384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3"/>
        <v>2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207</v>
      </c>
      <c r="CQ33" s="72">
        <f t="shared" si="24"/>
        <v>259</v>
      </c>
      <c r="CR33" s="72">
        <f t="shared" si="25"/>
        <v>291</v>
      </c>
      <c r="CS33" s="72">
        <f t="shared" si="26"/>
        <v>307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aa2ar_human_4UHR</v>
      </c>
      <c r="B34" s="3" t="s">
        <v>139</v>
      </c>
      <c r="C34" s="3" t="s">
        <v>1055</v>
      </c>
      <c r="D34" s="3" t="str">
        <f>IFERROR(MID(VLOOKUP($B34,Seqs!$A:$B,2,0),E34,1),"")</f>
        <v>S</v>
      </c>
      <c r="E34" s="3">
        <v>6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Q</v>
      </c>
      <c r="AY34" s="3">
        <v>311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168"/>
        <v>268</v>
      </c>
      <c r="BD34" s="2" t="s">
        <v>1440</v>
      </c>
      <c r="BE34" s="3" t="s">
        <v>1439</v>
      </c>
      <c r="BF34" s="119">
        <v>2.6</v>
      </c>
      <c r="BG34" s="49" t="s">
        <v>1384</v>
      </c>
      <c r="BH34" s="49" t="s">
        <v>1384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3"/>
        <v>6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311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aa2ar_human_5G53</v>
      </c>
      <c r="B35" s="3" t="s">
        <v>139</v>
      </c>
      <c r="C35" s="3" t="s">
        <v>1298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207</v>
      </c>
      <c r="AN35" s="3" t="str">
        <f>IFERROR(MID(VLOOKUP($B35,Seqs!$A:$B,2,0),AO35,1),"")</f>
        <v>T</v>
      </c>
      <c r="AO35" s="3">
        <v>224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ref="BC35:BC85" si="169">_xlfn.AGGREGATE(9,6,CH35:CS35)-_xlfn.AGGREGATE(9,6,BV35:CG35)+12</f>
        <v>251</v>
      </c>
      <c r="BD35" s="4" t="s">
        <v>1382</v>
      </c>
      <c r="BE35" s="3" t="s">
        <v>1297</v>
      </c>
      <c r="BF35" s="119">
        <v>3.4</v>
      </c>
      <c r="BG35" s="49" t="s">
        <v>1287</v>
      </c>
      <c r="BH35" s="49" t="s">
        <v>1287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ref="BV35:BV85" si="170">E35</f>
        <v>6</v>
      </c>
      <c r="BW35" s="71">
        <f t="shared" ref="BW35:BW85" si="171">I35</f>
        <v>35</v>
      </c>
      <c r="BX35" s="72">
        <f t="shared" ref="BX35:BX85" si="172">M35</f>
        <v>39</v>
      </c>
      <c r="BY35" s="71">
        <f t="shared" ref="BY35:BY85" si="173">Q35</f>
        <v>70</v>
      </c>
      <c r="BZ35" s="72">
        <f t="shared" ref="BZ35:BZ85" si="174">U35</f>
        <v>73</v>
      </c>
      <c r="CA35" s="71">
        <f t="shared" ref="CA35:CA85" si="175">Y35</f>
        <v>109</v>
      </c>
      <c r="CB35" s="72">
        <f t="shared" ref="CB35:CB85" si="176">AC35</f>
        <v>117</v>
      </c>
      <c r="CC35" s="71">
        <f t="shared" ref="CC35:CC85" si="177">AG35</f>
        <v>166</v>
      </c>
      <c r="CD35" s="72">
        <f t="shared" ref="CD35:CD85" si="178">AK35</f>
        <v>173</v>
      </c>
      <c r="CE35" s="71">
        <f t="shared" ref="CE35:CE85" si="179">AO35</f>
        <v>224</v>
      </c>
      <c r="CF35" s="72">
        <f t="shared" ref="CF35:CF85" si="180">AS35</f>
        <v>266</v>
      </c>
      <c r="CG35" s="71">
        <f t="shared" ref="CG35:CG85" si="181">AW35</f>
        <v>292</v>
      </c>
      <c r="CH35" s="70">
        <f t="shared" ref="CH35:CH85" si="182">G35</f>
        <v>34</v>
      </c>
      <c r="CI35" s="71">
        <f t="shared" ref="CI35:CI85" si="183">K35</f>
        <v>38</v>
      </c>
      <c r="CJ35" s="72">
        <f t="shared" ref="CJ35:CJ85" si="184">O35</f>
        <v>69</v>
      </c>
      <c r="CK35" s="72">
        <f t="shared" ref="CK35:CK85" si="185">S35</f>
        <v>72</v>
      </c>
      <c r="CL35" s="72">
        <f t="shared" ref="CL35:CL85" si="186">W35</f>
        <v>108</v>
      </c>
      <c r="CM35" s="72">
        <f t="shared" ref="CM35:CM85" si="187">AA35</f>
        <v>116</v>
      </c>
      <c r="CN35" s="72">
        <f t="shared" ref="CN35:CN85" si="188">AE35</f>
        <v>142</v>
      </c>
      <c r="CO35" s="72">
        <f t="shared" ref="CO35:CO85" si="189">AI35</f>
        <v>168</v>
      </c>
      <c r="CP35" s="72">
        <f t="shared" ref="CP35:CP85" si="190">AM35</f>
        <v>207</v>
      </c>
      <c r="CQ35" s="72">
        <f t="shared" ref="CQ35:CQ85" si="191">AQ35</f>
        <v>259</v>
      </c>
      <c r="CR35" s="72">
        <f t="shared" ref="CR35:CR85" si="192">AU35</f>
        <v>291</v>
      </c>
      <c r="CS35" s="72">
        <f t="shared" ref="CS35:CS85" si="193">AY35</f>
        <v>305</v>
      </c>
      <c r="CT35" s="23">
        <f t="shared" ref="CT35:CT85" si="194">M35-K35</f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aa2ar_human_5IU4</v>
      </c>
      <c r="B36" s="3" t="s">
        <v>139</v>
      </c>
      <c r="C36" s="3" t="s">
        <v>1351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169"/>
        <v>261</v>
      </c>
      <c r="BD36" s="4" t="s">
        <v>23</v>
      </c>
      <c r="BE36" s="3" t="s">
        <v>1381</v>
      </c>
      <c r="BF36" s="119">
        <v>1.72</v>
      </c>
      <c r="BG36" s="49" t="s">
        <v>1384</v>
      </c>
      <c r="BH36" s="49" t="s">
        <v>1384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170"/>
        <v>2</v>
      </c>
      <c r="BW36" s="71">
        <f t="shared" si="171"/>
        <v>35</v>
      </c>
      <c r="BX36" s="72">
        <f t="shared" si="172"/>
        <v>39</v>
      </c>
      <c r="BY36" s="71">
        <f t="shared" si="173"/>
        <v>70</v>
      </c>
      <c r="BZ36" s="72">
        <f t="shared" si="174"/>
        <v>73</v>
      </c>
      <c r="CA36" s="71">
        <f t="shared" si="175"/>
        <v>109</v>
      </c>
      <c r="CB36" s="72">
        <f t="shared" si="176"/>
        <v>117</v>
      </c>
      <c r="CC36" s="71">
        <f t="shared" si="177"/>
        <v>166</v>
      </c>
      <c r="CD36" s="72">
        <f t="shared" si="178"/>
        <v>173</v>
      </c>
      <c r="CE36" s="71">
        <f t="shared" si="179"/>
        <v>219</v>
      </c>
      <c r="CF36" s="72">
        <f t="shared" si="180"/>
        <v>266</v>
      </c>
      <c r="CG36" s="71">
        <f t="shared" si="181"/>
        <v>292</v>
      </c>
      <c r="CH36" s="70">
        <f t="shared" si="182"/>
        <v>34</v>
      </c>
      <c r="CI36" s="71">
        <f t="shared" si="183"/>
        <v>38</v>
      </c>
      <c r="CJ36" s="72">
        <f t="shared" si="184"/>
        <v>69</v>
      </c>
      <c r="CK36" s="72">
        <f t="shared" si="185"/>
        <v>72</v>
      </c>
      <c r="CL36" s="72">
        <f t="shared" si="186"/>
        <v>108</v>
      </c>
      <c r="CM36" s="72">
        <f t="shared" si="187"/>
        <v>116</v>
      </c>
      <c r="CN36" s="72">
        <f t="shared" si="188"/>
        <v>142</v>
      </c>
      <c r="CO36" s="72">
        <f t="shared" si="189"/>
        <v>168</v>
      </c>
      <c r="CP36" s="72">
        <f t="shared" si="190"/>
        <v>208</v>
      </c>
      <c r="CQ36" s="72">
        <f t="shared" si="191"/>
        <v>259</v>
      </c>
      <c r="CR36" s="72">
        <f t="shared" si="192"/>
        <v>291</v>
      </c>
      <c r="CS36" s="72">
        <f t="shared" si="193"/>
        <v>305</v>
      </c>
      <c r="CT36" s="23">
        <f t="shared" si="194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aa2ar_human_5IU7</v>
      </c>
      <c r="B37" s="3" t="s">
        <v>139</v>
      </c>
      <c r="C37" s="3" t="s">
        <v>1352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169"/>
        <v>263</v>
      </c>
      <c r="BD37" s="4" t="s">
        <v>23</v>
      </c>
      <c r="BE37" s="3" t="s">
        <v>1381</v>
      </c>
      <c r="BF37" s="119">
        <v>1.9</v>
      </c>
      <c r="BG37" s="49" t="s">
        <v>1384</v>
      </c>
      <c r="BH37" s="49" t="s">
        <v>1384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170"/>
        <v>2</v>
      </c>
      <c r="BW37" s="71">
        <f t="shared" si="171"/>
        <v>35</v>
      </c>
      <c r="BX37" s="72">
        <f t="shared" si="172"/>
        <v>39</v>
      </c>
      <c r="BY37" s="71">
        <f t="shared" si="173"/>
        <v>70</v>
      </c>
      <c r="BZ37" s="72">
        <f t="shared" si="174"/>
        <v>73</v>
      </c>
      <c r="CA37" s="71">
        <f t="shared" si="175"/>
        <v>109</v>
      </c>
      <c r="CB37" s="72">
        <f t="shared" si="176"/>
        <v>117</v>
      </c>
      <c r="CC37" s="71">
        <f t="shared" si="177"/>
        <v>166</v>
      </c>
      <c r="CD37" s="72">
        <f t="shared" si="178"/>
        <v>173</v>
      </c>
      <c r="CE37" s="71">
        <f t="shared" si="179"/>
        <v>219</v>
      </c>
      <c r="CF37" s="72">
        <f t="shared" si="180"/>
        <v>266</v>
      </c>
      <c r="CG37" s="71">
        <f t="shared" si="181"/>
        <v>292</v>
      </c>
      <c r="CH37" s="70">
        <f t="shared" si="182"/>
        <v>34</v>
      </c>
      <c r="CI37" s="71">
        <f t="shared" si="183"/>
        <v>38</v>
      </c>
      <c r="CJ37" s="72">
        <f t="shared" si="184"/>
        <v>69</v>
      </c>
      <c r="CK37" s="72">
        <f t="shared" si="185"/>
        <v>72</v>
      </c>
      <c r="CL37" s="72">
        <f t="shared" si="186"/>
        <v>108</v>
      </c>
      <c r="CM37" s="72">
        <f t="shared" si="187"/>
        <v>116</v>
      </c>
      <c r="CN37" s="72">
        <f t="shared" si="188"/>
        <v>142</v>
      </c>
      <c r="CO37" s="72">
        <f t="shared" si="189"/>
        <v>168</v>
      </c>
      <c r="CP37" s="72">
        <f t="shared" si="190"/>
        <v>208</v>
      </c>
      <c r="CQ37" s="72">
        <f t="shared" si="191"/>
        <v>259</v>
      </c>
      <c r="CR37" s="72">
        <f t="shared" si="192"/>
        <v>291</v>
      </c>
      <c r="CS37" s="72">
        <f t="shared" si="193"/>
        <v>307</v>
      </c>
      <c r="CT37" s="23">
        <f t="shared" si="194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aa2ar_human_5IU8</v>
      </c>
      <c r="B38" s="3" t="s">
        <v>139</v>
      </c>
      <c r="C38" s="3" t="s">
        <v>1353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169"/>
        <v>261</v>
      </c>
      <c r="BD38" s="4" t="s">
        <v>23</v>
      </c>
      <c r="BE38" s="3" t="s">
        <v>1381</v>
      </c>
      <c r="BF38" s="119">
        <v>2</v>
      </c>
      <c r="BG38" s="49" t="s">
        <v>1384</v>
      </c>
      <c r="BH38" s="49" t="s">
        <v>1384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si="170"/>
        <v>2</v>
      </c>
      <c r="BW38" s="71">
        <f t="shared" si="171"/>
        <v>35</v>
      </c>
      <c r="BX38" s="72">
        <f t="shared" si="172"/>
        <v>39</v>
      </c>
      <c r="BY38" s="71">
        <f t="shared" si="173"/>
        <v>70</v>
      </c>
      <c r="BZ38" s="72">
        <f t="shared" si="174"/>
        <v>73</v>
      </c>
      <c r="CA38" s="71">
        <f t="shared" si="175"/>
        <v>109</v>
      </c>
      <c r="CB38" s="72">
        <f t="shared" si="176"/>
        <v>117</v>
      </c>
      <c r="CC38" s="71">
        <f t="shared" si="177"/>
        <v>166</v>
      </c>
      <c r="CD38" s="72">
        <f t="shared" si="178"/>
        <v>173</v>
      </c>
      <c r="CE38" s="71">
        <f t="shared" si="179"/>
        <v>219</v>
      </c>
      <c r="CF38" s="72">
        <f t="shared" si="180"/>
        <v>266</v>
      </c>
      <c r="CG38" s="71">
        <f t="shared" si="181"/>
        <v>292</v>
      </c>
      <c r="CH38" s="70">
        <f t="shared" si="182"/>
        <v>34</v>
      </c>
      <c r="CI38" s="71">
        <f t="shared" si="183"/>
        <v>38</v>
      </c>
      <c r="CJ38" s="72">
        <f t="shared" si="184"/>
        <v>69</v>
      </c>
      <c r="CK38" s="72">
        <f t="shared" si="185"/>
        <v>72</v>
      </c>
      <c r="CL38" s="72">
        <f t="shared" si="186"/>
        <v>108</v>
      </c>
      <c r="CM38" s="72">
        <f t="shared" si="187"/>
        <v>116</v>
      </c>
      <c r="CN38" s="72">
        <f t="shared" si="188"/>
        <v>142</v>
      </c>
      <c r="CO38" s="72">
        <f t="shared" si="189"/>
        <v>168</v>
      </c>
      <c r="CP38" s="72">
        <f t="shared" si="190"/>
        <v>208</v>
      </c>
      <c r="CQ38" s="72">
        <f t="shared" si="191"/>
        <v>259</v>
      </c>
      <c r="CR38" s="72">
        <f t="shared" si="192"/>
        <v>291</v>
      </c>
      <c r="CS38" s="72">
        <f t="shared" si="193"/>
        <v>305</v>
      </c>
      <c r="CT38" s="23">
        <f t="shared" si="194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si="0"/>
        <v>aa2ar_human_5IUA</v>
      </c>
      <c r="B39" s="3" t="s">
        <v>139</v>
      </c>
      <c r="C39" s="3" t="s">
        <v>1354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H</v>
      </c>
      <c r="AY39" s="3">
        <v>306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169"/>
        <v>262</v>
      </c>
      <c r="BD39" s="4" t="s">
        <v>23</v>
      </c>
      <c r="BE39" s="3" t="s">
        <v>1381</v>
      </c>
      <c r="BF39" s="119">
        <v>2.2000000000000002</v>
      </c>
      <c r="BG39" s="49" t="s">
        <v>1384</v>
      </c>
      <c r="BH39" s="49" t="s">
        <v>1384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170"/>
        <v>2</v>
      </c>
      <c r="BW39" s="71">
        <f t="shared" si="171"/>
        <v>35</v>
      </c>
      <c r="BX39" s="72">
        <f t="shared" si="172"/>
        <v>39</v>
      </c>
      <c r="BY39" s="71">
        <f t="shared" si="173"/>
        <v>70</v>
      </c>
      <c r="BZ39" s="72">
        <f t="shared" si="174"/>
        <v>73</v>
      </c>
      <c r="CA39" s="71">
        <f t="shared" si="175"/>
        <v>109</v>
      </c>
      <c r="CB39" s="72">
        <f t="shared" si="176"/>
        <v>117</v>
      </c>
      <c r="CC39" s="71">
        <f t="shared" si="177"/>
        <v>166</v>
      </c>
      <c r="CD39" s="72">
        <f t="shared" si="178"/>
        <v>173</v>
      </c>
      <c r="CE39" s="71">
        <f t="shared" si="179"/>
        <v>219</v>
      </c>
      <c r="CF39" s="72">
        <f t="shared" si="180"/>
        <v>266</v>
      </c>
      <c r="CG39" s="71">
        <f t="shared" si="181"/>
        <v>292</v>
      </c>
      <c r="CH39" s="70">
        <f t="shared" si="182"/>
        <v>34</v>
      </c>
      <c r="CI39" s="71">
        <f t="shared" si="183"/>
        <v>38</v>
      </c>
      <c r="CJ39" s="72">
        <f t="shared" si="184"/>
        <v>69</v>
      </c>
      <c r="CK39" s="72">
        <f t="shared" si="185"/>
        <v>72</v>
      </c>
      <c r="CL39" s="72">
        <f t="shared" si="186"/>
        <v>108</v>
      </c>
      <c r="CM39" s="72">
        <f t="shared" si="187"/>
        <v>116</v>
      </c>
      <c r="CN39" s="72">
        <f t="shared" si="188"/>
        <v>142</v>
      </c>
      <c r="CO39" s="72">
        <f t="shared" si="189"/>
        <v>168</v>
      </c>
      <c r="CP39" s="72">
        <f t="shared" si="190"/>
        <v>208</v>
      </c>
      <c r="CQ39" s="72">
        <f t="shared" si="191"/>
        <v>259</v>
      </c>
      <c r="CR39" s="72">
        <f t="shared" si="192"/>
        <v>291</v>
      </c>
      <c r="CS39" s="72">
        <f t="shared" si="193"/>
        <v>306</v>
      </c>
      <c r="CT39" s="23">
        <f t="shared" si="194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si="0"/>
        <v>aa2ar_human_5IUB</v>
      </c>
      <c r="B40" s="3" t="s">
        <v>139</v>
      </c>
      <c r="C40" s="3" t="s">
        <v>1355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169"/>
        <v>261</v>
      </c>
      <c r="BD40" s="4" t="s">
        <v>23</v>
      </c>
      <c r="BE40" s="3" t="s">
        <v>1381</v>
      </c>
      <c r="BF40" s="119">
        <v>2.1</v>
      </c>
      <c r="BG40" s="49" t="s">
        <v>1384</v>
      </c>
      <c r="BH40" s="49" t="s">
        <v>1384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170"/>
        <v>2</v>
      </c>
      <c r="BW40" s="71">
        <f t="shared" si="171"/>
        <v>35</v>
      </c>
      <c r="BX40" s="72">
        <f t="shared" si="172"/>
        <v>39</v>
      </c>
      <c r="BY40" s="71">
        <f t="shared" si="173"/>
        <v>70</v>
      </c>
      <c r="BZ40" s="72">
        <f t="shared" si="174"/>
        <v>73</v>
      </c>
      <c r="CA40" s="71">
        <f t="shared" si="175"/>
        <v>109</v>
      </c>
      <c r="CB40" s="72">
        <f t="shared" si="176"/>
        <v>117</v>
      </c>
      <c r="CC40" s="71">
        <f t="shared" si="177"/>
        <v>166</v>
      </c>
      <c r="CD40" s="72">
        <f t="shared" si="178"/>
        <v>173</v>
      </c>
      <c r="CE40" s="71">
        <f t="shared" si="179"/>
        <v>219</v>
      </c>
      <c r="CF40" s="72">
        <f t="shared" si="180"/>
        <v>266</v>
      </c>
      <c r="CG40" s="71">
        <f t="shared" si="181"/>
        <v>292</v>
      </c>
      <c r="CH40" s="70">
        <f t="shared" si="182"/>
        <v>34</v>
      </c>
      <c r="CI40" s="71">
        <f t="shared" si="183"/>
        <v>38</v>
      </c>
      <c r="CJ40" s="72">
        <f t="shared" si="184"/>
        <v>69</v>
      </c>
      <c r="CK40" s="72">
        <f t="shared" si="185"/>
        <v>72</v>
      </c>
      <c r="CL40" s="72">
        <f t="shared" si="186"/>
        <v>108</v>
      </c>
      <c r="CM40" s="72">
        <f t="shared" si="187"/>
        <v>116</v>
      </c>
      <c r="CN40" s="72">
        <f t="shared" si="188"/>
        <v>142</v>
      </c>
      <c r="CO40" s="72">
        <f t="shared" si="189"/>
        <v>168</v>
      </c>
      <c r="CP40" s="72">
        <f t="shared" si="190"/>
        <v>208</v>
      </c>
      <c r="CQ40" s="72">
        <f t="shared" si="191"/>
        <v>259</v>
      </c>
      <c r="CR40" s="72">
        <f t="shared" si="192"/>
        <v>291</v>
      </c>
      <c r="CS40" s="72">
        <f t="shared" si="193"/>
        <v>305</v>
      </c>
      <c r="CT40" s="23">
        <f t="shared" si="194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si="0"/>
        <v>aa2ar_human_5K2A</v>
      </c>
      <c r="B41" s="3" t="s">
        <v>139</v>
      </c>
      <c r="C41" s="3" t="s">
        <v>1345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V</v>
      </c>
      <c r="AY41" s="3">
        <v>307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169"/>
        <v>263</v>
      </c>
      <c r="BD41" s="1" t="s">
        <v>23</v>
      </c>
      <c r="BE41" s="3" t="s">
        <v>1381</v>
      </c>
      <c r="BF41" s="119">
        <v>2.5</v>
      </c>
      <c r="BG41" s="49" t="s">
        <v>1384</v>
      </c>
      <c r="BH41" s="49" t="s">
        <v>1384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si="170"/>
        <v>2</v>
      </c>
      <c r="BW41" s="71">
        <f t="shared" si="171"/>
        <v>35</v>
      </c>
      <c r="BX41" s="72">
        <f t="shared" si="172"/>
        <v>39</v>
      </c>
      <c r="BY41" s="71">
        <f t="shared" si="173"/>
        <v>70</v>
      </c>
      <c r="BZ41" s="72">
        <f t="shared" si="174"/>
        <v>73</v>
      </c>
      <c r="CA41" s="71">
        <f t="shared" si="175"/>
        <v>109</v>
      </c>
      <c r="CB41" s="72">
        <f t="shared" si="176"/>
        <v>117</v>
      </c>
      <c r="CC41" s="71">
        <f t="shared" si="177"/>
        <v>166</v>
      </c>
      <c r="CD41" s="72">
        <f t="shared" si="178"/>
        <v>173</v>
      </c>
      <c r="CE41" s="71">
        <f t="shared" si="179"/>
        <v>219</v>
      </c>
      <c r="CF41" s="72">
        <f t="shared" si="180"/>
        <v>266</v>
      </c>
      <c r="CG41" s="71">
        <f t="shared" si="181"/>
        <v>292</v>
      </c>
      <c r="CH41" s="70">
        <f t="shared" si="182"/>
        <v>34</v>
      </c>
      <c r="CI41" s="71">
        <f t="shared" si="183"/>
        <v>38</v>
      </c>
      <c r="CJ41" s="72">
        <f t="shared" si="184"/>
        <v>69</v>
      </c>
      <c r="CK41" s="72">
        <f t="shared" si="185"/>
        <v>72</v>
      </c>
      <c r="CL41" s="72">
        <f t="shared" si="186"/>
        <v>108</v>
      </c>
      <c r="CM41" s="72">
        <f t="shared" si="187"/>
        <v>116</v>
      </c>
      <c r="CN41" s="72">
        <f t="shared" si="188"/>
        <v>142</v>
      </c>
      <c r="CO41" s="72">
        <f t="shared" si="189"/>
        <v>168</v>
      </c>
      <c r="CP41" s="72">
        <f t="shared" si="190"/>
        <v>208</v>
      </c>
      <c r="CQ41" s="72">
        <f t="shared" si="191"/>
        <v>259</v>
      </c>
      <c r="CR41" s="72">
        <f t="shared" si="192"/>
        <v>291</v>
      </c>
      <c r="CS41" s="72">
        <f t="shared" si="193"/>
        <v>307</v>
      </c>
      <c r="CT41" s="23">
        <f t="shared" si="194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0"/>
        <v>aa2ar_human_5K2B</v>
      </c>
      <c r="B42" s="3" t="s">
        <v>139</v>
      </c>
      <c r="C42" s="3" t="s">
        <v>1346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V</v>
      </c>
      <c r="AY42" s="3">
        <v>307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169"/>
        <v>263</v>
      </c>
      <c r="BD42" s="4" t="s">
        <v>23</v>
      </c>
      <c r="BE42" s="3" t="s">
        <v>1381</v>
      </c>
      <c r="BF42" s="119">
        <v>2.5</v>
      </c>
      <c r="BG42" s="49" t="s">
        <v>1384</v>
      </c>
      <c r="BH42" s="49" t="s">
        <v>1384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170"/>
        <v>2</v>
      </c>
      <c r="BW42" s="71">
        <f t="shared" si="171"/>
        <v>35</v>
      </c>
      <c r="BX42" s="72">
        <f t="shared" si="172"/>
        <v>39</v>
      </c>
      <c r="BY42" s="71">
        <f t="shared" si="173"/>
        <v>70</v>
      </c>
      <c r="BZ42" s="72">
        <f t="shared" si="174"/>
        <v>73</v>
      </c>
      <c r="CA42" s="71">
        <f t="shared" si="175"/>
        <v>109</v>
      </c>
      <c r="CB42" s="72">
        <f t="shared" si="176"/>
        <v>117</v>
      </c>
      <c r="CC42" s="71">
        <f t="shared" si="177"/>
        <v>166</v>
      </c>
      <c r="CD42" s="72">
        <f t="shared" si="178"/>
        <v>173</v>
      </c>
      <c r="CE42" s="71">
        <f t="shared" si="179"/>
        <v>219</v>
      </c>
      <c r="CF42" s="72">
        <f t="shared" si="180"/>
        <v>266</v>
      </c>
      <c r="CG42" s="71">
        <f t="shared" si="181"/>
        <v>292</v>
      </c>
      <c r="CH42" s="70">
        <f t="shared" si="182"/>
        <v>34</v>
      </c>
      <c r="CI42" s="71">
        <f t="shared" si="183"/>
        <v>38</v>
      </c>
      <c r="CJ42" s="72">
        <f t="shared" si="184"/>
        <v>69</v>
      </c>
      <c r="CK42" s="72">
        <f t="shared" si="185"/>
        <v>72</v>
      </c>
      <c r="CL42" s="72">
        <f t="shared" si="186"/>
        <v>108</v>
      </c>
      <c r="CM42" s="72">
        <f t="shared" si="187"/>
        <v>116</v>
      </c>
      <c r="CN42" s="72">
        <f t="shared" si="188"/>
        <v>142</v>
      </c>
      <c r="CO42" s="72">
        <f t="shared" si="189"/>
        <v>168</v>
      </c>
      <c r="CP42" s="72">
        <f t="shared" si="190"/>
        <v>208</v>
      </c>
      <c r="CQ42" s="72">
        <f t="shared" si="191"/>
        <v>259</v>
      </c>
      <c r="CR42" s="72">
        <f t="shared" si="192"/>
        <v>291</v>
      </c>
      <c r="CS42" s="72">
        <f t="shared" si="193"/>
        <v>307</v>
      </c>
      <c r="CT42" s="23">
        <f t="shared" si="194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0"/>
        <v>aa2ar_human_5K2C</v>
      </c>
      <c r="B43" s="3" t="s">
        <v>139</v>
      </c>
      <c r="C43" s="3" t="s">
        <v>1347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V</v>
      </c>
      <c r="AY43" s="3">
        <v>307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169"/>
        <v>263</v>
      </c>
      <c r="BD43" s="4" t="s">
        <v>23</v>
      </c>
      <c r="BE43" s="3" t="s">
        <v>1381</v>
      </c>
      <c r="BF43" s="119">
        <v>1.9</v>
      </c>
      <c r="BG43" s="49" t="s">
        <v>1384</v>
      </c>
      <c r="BH43" s="49" t="s">
        <v>1384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170"/>
        <v>2</v>
      </c>
      <c r="BW43" s="71">
        <f t="shared" si="171"/>
        <v>35</v>
      </c>
      <c r="BX43" s="72">
        <f t="shared" si="172"/>
        <v>39</v>
      </c>
      <c r="BY43" s="71">
        <f t="shared" si="173"/>
        <v>70</v>
      </c>
      <c r="BZ43" s="72">
        <f t="shared" si="174"/>
        <v>73</v>
      </c>
      <c r="CA43" s="71">
        <f t="shared" si="175"/>
        <v>109</v>
      </c>
      <c r="CB43" s="72">
        <f t="shared" si="176"/>
        <v>117</v>
      </c>
      <c r="CC43" s="71">
        <f t="shared" si="177"/>
        <v>166</v>
      </c>
      <c r="CD43" s="72">
        <f t="shared" si="178"/>
        <v>173</v>
      </c>
      <c r="CE43" s="71">
        <f t="shared" si="179"/>
        <v>219</v>
      </c>
      <c r="CF43" s="72">
        <f t="shared" si="180"/>
        <v>266</v>
      </c>
      <c r="CG43" s="71">
        <f t="shared" si="181"/>
        <v>292</v>
      </c>
      <c r="CH43" s="70">
        <f t="shared" si="182"/>
        <v>34</v>
      </c>
      <c r="CI43" s="71">
        <f t="shared" si="183"/>
        <v>38</v>
      </c>
      <c r="CJ43" s="72">
        <f t="shared" si="184"/>
        <v>69</v>
      </c>
      <c r="CK43" s="72">
        <f t="shared" si="185"/>
        <v>72</v>
      </c>
      <c r="CL43" s="72">
        <f t="shared" si="186"/>
        <v>108</v>
      </c>
      <c r="CM43" s="72">
        <f t="shared" si="187"/>
        <v>116</v>
      </c>
      <c r="CN43" s="72">
        <f t="shared" si="188"/>
        <v>142</v>
      </c>
      <c r="CO43" s="72">
        <f t="shared" si="189"/>
        <v>168</v>
      </c>
      <c r="CP43" s="72">
        <f t="shared" si="190"/>
        <v>208</v>
      </c>
      <c r="CQ43" s="72">
        <f t="shared" si="191"/>
        <v>259</v>
      </c>
      <c r="CR43" s="72">
        <f t="shared" si="192"/>
        <v>291</v>
      </c>
      <c r="CS43" s="72">
        <f t="shared" si="193"/>
        <v>307</v>
      </c>
      <c r="CT43" s="23">
        <f t="shared" si="194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0"/>
        <v>aa2ar_human_5K2D</v>
      </c>
      <c r="B44" s="3" t="s">
        <v>139</v>
      </c>
      <c r="C44" s="3" t="s">
        <v>1348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169"/>
        <v>263</v>
      </c>
      <c r="BD44" s="5" t="s">
        <v>23</v>
      </c>
      <c r="BE44" s="3" t="s">
        <v>1381</v>
      </c>
      <c r="BF44" s="119">
        <v>1.9</v>
      </c>
      <c r="BG44" s="49" t="s">
        <v>1384</v>
      </c>
      <c r="BH44" s="49" t="s">
        <v>1384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170"/>
        <v>2</v>
      </c>
      <c r="BW44" s="71">
        <f t="shared" si="171"/>
        <v>35</v>
      </c>
      <c r="BX44" s="72">
        <f t="shared" si="172"/>
        <v>39</v>
      </c>
      <c r="BY44" s="71">
        <f t="shared" si="173"/>
        <v>70</v>
      </c>
      <c r="BZ44" s="72">
        <f t="shared" si="174"/>
        <v>73</v>
      </c>
      <c r="CA44" s="71">
        <f t="shared" si="175"/>
        <v>109</v>
      </c>
      <c r="CB44" s="72">
        <f t="shared" si="176"/>
        <v>117</v>
      </c>
      <c r="CC44" s="71">
        <f t="shared" si="177"/>
        <v>166</v>
      </c>
      <c r="CD44" s="72">
        <f t="shared" si="178"/>
        <v>173</v>
      </c>
      <c r="CE44" s="71">
        <f t="shared" si="179"/>
        <v>219</v>
      </c>
      <c r="CF44" s="72">
        <f t="shared" si="180"/>
        <v>266</v>
      </c>
      <c r="CG44" s="71">
        <f t="shared" si="181"/>
        <v>292</v>
      </c>
      <c r="CH44" s="70">
        <f t="shared" si="182"/>
        <v>34</v>
      </c>
      <c r="CI44" s="71">
        <f t="shared" si="183"/>
        <v>38</v>
      </c>
      <c r="CJ44" s="72">
        <f t="shared" si="184"/>
        <v>69</v>
      </c>
      <c r="CK44" s="72">
        <f t="shared" si="185"/>
        <v>72</v>
      </c>
      <c r="CL44" s="72">
        <f t="shared" si="186"/>
        <v>108</v>
      </c>
      <c r="CM44" s="72">
        <f t="shared" si="187"/>
        <v>116</v>
      </c>
      <c r="CN44" s="72">
        <f t="shared" si="188"/>
        <v>142</v>
      </c>
      <c r="CO44" s="72">
        <f t="shared" si="189"/>
        <v>168</v>
      </c>
      <c r="CP44" s="72">
        <f t="shared" si="190"/>
        <v>208</v>
      </c>
      <c r="CQ44" s="72">
        <f t="shared" si="191"/>
        <v>259</v>
      </c>
      <c r="CR44" s="72">
        <f t="shared" si="192"/>
        <v>291</v>
      </c>
      <c r="CS44" s="72">
        <f t="shared" si="193"/>
        <v>307</v>
      </c>
      <c r="CT44" s="23">
        <f t="shared" si="194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ref="A45:A63" si="195">CONCATENATE(B45,"_",C45)</f>
        <v>aa2ar_human_5MZJ</v>
      </c>
      <c r="B45" s="3" t="s">
        <v>139</v>
      </c>
      <c r="C45" s="3" t="s">
        <v>1446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3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S</v>
      </c>
      <c r="AY45" s="3">
        <v>305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ref="BB45:BB63" si="196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23">
        <f t="shared" ref="BC45:BC63" si="197">_xlfn.AGGREGATE(9,6,CH45:CS45)-_xlfn.AGGREGATE(9,6,BV45:CG45)+12</f>
        <v>261</v>
      </c>
      <c r="BD45" s="5" t="s">
        <v>23</v>
      </c>
      <c r="BE45" s="3" t="s">
        <v>1381</v>
      </c>
      <c r="BF45" s="119">
        <v>2</v>
      </c>
      <c r="BG45" s="49" t="s">
        <v>1</v>
      </c>
      <c r="BH45" s="49" t="s">
        <v>1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ref="BV45:BV63" si="198">E45</f>
        <v>2</v>
      </c>
      <c r="BW45" s="71">
        <f t="shared" ref="BW45:BW63" si="199">I45</f>
        <v>35</v>
      </c>
      <c r="BX45" s="72">
        <f t="shared" ref="BX45:BX63" si="200">M45</f>
        <v>39</v>
      </c>
      <c r="BY45" s="71">
        <f t="shared" ref="BY45:BY63" si="201">Q45</f>
        <v>70</v>
      </c>
      <c r="BZ45" s="72">
        <f t="shared" ref="BZ45:BZ63" si="202">U45</f>
        <v>73</v>
      </c>
      <c r="CA45" s="71">
        <f t="shared" ref="CA45:CA63" si="203">Y45</f>
        <v>109</v>
      </c>
      <c r="CB45" s="72">
        <f t="shared" ref="CB45:CB63" si="204">AC45</f>
        <v>117</v>
      </c>
      <c r="CC45" s="71">
        <f t="shared" ref="CC45:CC63" si="205">AG45</f>
        <v>166</v>
      </c>
      <c r="CD45" s="72">
        <f t="shared" ref="CD45:CD63" si="206">AK45</f>
        <v>173</v>
      </c>
      <c r="CE45" s="71">
        <f t="shared" ref="CE45:CE63" si="207">AO45</f>
        <v>219</v>
      </c>
      <c r="CF45" s="72">
        <f t="shared" ref="CF45:CF63" si="208">AS45</f>
        <v>266</v>
      </c>
      <c r="CG45" s="71">
        <f t="shared" ref="CG45:CG63" si="209">AW45</f>
        <v>292</v>
      </c>
      <c r="CH45" s="70">
        <f t="shared" ref="CH45:CH63" si="210">G45</f>
        <v>34</v>
      </c>
      <c r="CI45" s="71">
        <f t="shared" ref="CI45:CI63" si="211">K45</f>
        <v>38</v>
      </c>
      <c r="CJ45" s="72">
        <f t="shared" ref="CJ45:CJ63" si="212">O45</f>
        <v>69</v>
      </c>
      <c r="CK45" s="72">
        <f t="shared" ref="CK45:CK63" si="213">S45</f>
        <v>72</v>
      </c>
      <c r="CL45" s="72">
        <f t="shared" ref="CL45:CL63" si="214">W45</f>
        <v>108</v>
      </c>
      <c r="CM45" s="72">
        <f t="shared" ref="CM45:CM63" si="215">AA45</f>
        <v>116</v>
      </c>
      <c r="CN45" s="72">
        <f t="shared" ref="CN45:CN63" si="216">AE45</f>
        <v>142</v>
      </c>
      <c r="CO45" s="72">
        <f t="shared" ref="CO45:CO63" si="217">AI45</f>
        <v>168</v>
      </c>
      <c r="CP45" s="72">
        <f t="shared" ref="CP45:CP63" si="218">AM45</f>
        <v>208</v>
      </c>
      <c r="CQ45" s="72">
        <f t="shared" ref="CQ45:CQ63" si="219">AQ45</f>
        <v>259</v>
      </c>
      <c r="CR45" s="72">
        <f t="shared" ref="CR45:CR63" si="220">AU45</f>
        <v>291</v>
      </c>
      <c r="CS45" s="72">
        <f t="shared" ref="CS45:CS63" si="221">AY45</f>
        <v>305</v>
      </c>
      <c r="CT45" s="23">
        <f t="shared" ref="CT45:CT63" si="222">M45-K45</f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195"/>
        <v>aa2ar_human_5MZP</v>
      </c>
      <c r="B46" s="3" t="s">
        <v>139</v>
      </c>
      <c r="C46" s="3" t="s">
        <v>1447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3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S</v>
      </c>
      <c r="AY46" s="3">
        <v>305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96"/>
        <v>1</v>
      </c>
      <c r="BC46" s="23">
        <f t="shared" si="197"/>
        <v>261</v>
      </c>
      <c r="BD46" s="5" t="s">
        <v>23</v>
      </c>
      <c r="BE46" s="3" t="s">
        <v>1381</v>
      </c>
      <c r="BF46" s="119">
        <v>3</v>
      </c>
      <c r="BG46" s="49" t="s">
        <v>1</v>
      </c>
      <c r="BH46" s="49" t="s">
        <v>1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198"/>
        <v>2</v>
      </c>
      <c r="BW46" s="71">
        <f t="shared" si="199"/>
        <v>35</v>
      </c>
      <c r="BX46" s="72">
        <f t="shared" si="200"/>
        <v>39</v>
      </c>
      <c r="BY46" s="71">
        <f t="shared" si="201"/>
        <v>70</v>
      </c>
      <c r="BZ46" s="72">
        <f t="shared" si="202"/>
        <v>73</v>
      </c>
      <c r="CA46" s="71">
        <f t="shared" si="203"/>
        <v>109</v>
      </c>
      <c r="CB46" s="72">
        <f t="shared" si="204"/>
        <v>117</v>
      </c>
      <c r="CC46" s="71">
        <f t="shared" si="205"/>
        <v>166</v>
      </c>
      <c r="CD46" s="72">
        <f t="shared" si="206"/>
        <v>173</v>
      </c>
      <c r="CE46" s="71">
        <f t="shared" si="207"/>
        <v>219</v>
      </c>
      <c r="CF46" s="72">
        <f t="shared" si="208"/>
        <v>266</v>
      </c>
      <c r="CG46" s="71">
        <f t="shared" si="209"/>
        <v>292</v>
      </c>
      <c r="CH46" s="70">
        <f t="shared" si="210"/>
        <v>34</v>
      </c>
      <c r="CI46" s="71">
        <f t="shared" si="211"/>
        <v>38</v>
      </c>
      <c r="CJ46" s="72">
        <f t="shared" si="212"/>
        <v>69</v>
      </c>
      <c r="CK46" s="72">
        <f t="shared" si="213"/>
        <v>72</v>
      </c>
      <c r="CL46" s="72">
        <f t="shared" si="214"/>
        <v>108</v>
      </c>
      <c r="CM46" s="72">
        <f t="shared" si="215"/>
        <v>116</v>
      </c>
      <c r="CN46" s="72">
        <f t="shared" si="216"/>
        <v>142</v>
      </c>
      <c r="CO46" s="72">
        <f t="shared" si="217"/>
        <v>168</v>
      </c>
      <c r="CP46" s="72">
        <f t="shared" si="218"/>
        <v>208</v>
      </c>
      <c r="CQ46" s="72">
        <f t="shared" si="219"/>
        <v>259</v>
      </c>
      <c r="CR46" s="72">
        <f t="shared" si="220"/>
        <v>291</v>
      </c>
      <c r="CS46" s="72">
        <f t="shared" si="221"/>
        <v>305</v>
      </c>
      <c r="CT46" s="23">
        <f t="shared" si="222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195"/>
        <v>aa2ar_human_5N2R</v>
      </c>
      <c r="B47" s="3" t="s">
        <v>139</v>
      </c>
      <c r="C47" s="3" t="s">
        <v>1441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3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S</v>
      </c>
      <c r="AY47" s="3">
        <v>305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96"/>
        <v>1</v>
      </c>
      <c r="BC47" s="23">
        <f t="shared" si="197"/>
        <v>261</v>
      </c>
      <c r="BD47" s="5" t="s">
        <v>23</v>
      </c>
      <c r="BE47" s="3" t="s">
        <v>1381</v>
      </c>
      <c r="BF47" s="119">
        <v>2.9</v>
      </c>
      <c r="BG47" s="49" t="s">
        <v>1</v>
      </c>
      <c r="BH47" s="49" t="s">
        <v>1</v>
      </c>
      <c r="BI47" s="1"/>
      <c r="BJ47" s="70" t="s">
        <v>1293</v>
      </c>
      <c r="BK47" s="57" t="s">
        <v>1293</v>
      </c>
      <c r="BL47" s="57" t="s">
        <v>1293</v>
      </c>
      <c r="BM47" s="57" t="s">
        <v>1293</v>
      </c>
      <c r="BN47" s="57" t="s">
        <v>1293</v>
      </c>
      <c r="BO47" s="57" t="s">
        <v>1293</v>
      </c>
      <c r="BP47" s="57" t="s">
        <v>1293</v>
      </c>
      <c r="BQ47" s="57" t="s">
        <v>1293</v>
      </c>
      <c r="BR47" s="57" t="s">
        <v>1293</v>
      </c>
      <c r="BS47" s="57" t="s">
        <v>1293</v>
      </c>
      <c r="BT47" s="57" t="s">
        <v>1293</v>
      </c>
      <c r="BU47" s="57" t="s">
        <v>1293</v>
      </c>
      <c r="BV47" s="70">
        <f t="shared" si="198"/>
        <v>2</v>
      </c>
      <c r="BW47" s="71">
        <f t="shared" si="199"/>
        <v>35</v>
      </c>
      <c r="BX47" s="72">
        <f t="shared" si="200"/>
        <v>39</v>
      </c>
      <c r="BY47" s="71">
        <f t="shared" si="201"/>
        <v>70</v>
      </c>
      <c r="BZ47" s="72">
        <f t="shared" si="202"/>
        <v>73</v>
      </c>
      <c r="CA47" s="71">
        <f t="shared" si="203"/>
        <v>109</v>
      </c>
      <c r="CB47" s="72">
        <f t="shared" si="204"/>
        <v>117</v>
      </c>
      <c r="CC47" s="71">
        <f t="shared" si="205"/>
        <v>166</v>
      </c>
      <c r="CD47" s="72">
        <f t="shared" si="206"/>
        <v>173</v>
      </c>
      <c r="CE47" s="71">
        <f t="shared" si="207"/>
        <v>219</v>
      </c>
      <c r="CF47" s="72">
        <f t="shared" si="208"/>
        <v>266</v>
      </c>
      <c r="CG47" s="71">
        <f t="shared" si="209"/>
        <v>292</v>
      </c>
      <c r="CH47" s="70">
        <f t="shared" si="210"/>
        <v>34</v>
      </c>
      <c r="CI47" s="71">
        <f t="shared" si="211"/>
        <v>38</v>
      </c>
      <c r="CJ47" s="72">
        <f t="shared" si="212"/>
        <v>69</v>
      </c>
      <c r="CK47" s="72">
        <f t="shared" si="213"/>
        <v>72</v>
      </c>
      <c r="CL47" s="72">
        <f t="shared" si="214"/>
        <v>108</v>
      </c>
      <c r="CM47" s="72">
        <f t="shared" si="215"/>
        <v>116</v>
      </c>
      <c r="CN47" s="72">
        <f t="shared" si="216"/>
        <v>142</v>
      </c>
      <c r="CO47" s="72">
        <f t="shared" si="217"/>
        <v>168</v>
      </c>
      <c r="CP47" s="72">
        <f t="shared" si="218"/>
        <v>208</v>
      </c>
      <c r="CQ47" s="72">
        <f t="shared" si="219"/>
        <v>259</v>
      </c>
      <c r="CR47" s="72">
        <f t="shared" si="220"/>
        <v>291</v>
      </c>
      <c r="CS47" s="72">
        <f t="shared" si="221"/>
        <v>305</v>
      </c>
      <c r="CT47" s="23">
        <f t="shared" si="222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195"/>
        <v>aa2ar_human_5UIG</v>
      </c>
      <c r="B48" s="3" t="s">
        <v>139</v>
      </c>
      <c r="C48" s="3" t="s">
        <v>1394</v>
      </c>
      <c r="D48" s="3" t="str">
        <f>IFERROR(MID(VLOOKUP($B48,Seqs!$A:$B,2,0),E48,1),"")</f>
        <v>M</v>
      </c>
      <c r="E48" s="3">
        <v>4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Q</v>
      </c>
      <c r="AY48" s="3">
        <v>297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si="196"/>
        <v>1</v>
      </c>
      <c r="BC48" s="23">
        <f t="shared" si="197"/>
        <v>251</v>
      </c>
      <c r="BD48" s="5" t="s">
        <v>23</v>
      </c>
      <c r="BE48" s="3" t="s">
        <v>1381</v>
      </c>
      <c r="BF48" s="119">
        <v>3.5</v>
      </c>
      <c r="BG48" s="49" t="s">
        <v>1384</v>
      </c>
      <c r="BH48" s="49" t="s">
        <v>1384</v>
      </c>
      <c r="BI48" s="1"/>
      <c r="BJ48" s="70" t="s">
        <v>1293</v>
      </c>
      <c r="BK48" s="57" t="s">
        <v>1293</v>
      </c>
      <c r="BL48" s="57" t="s">
        <v>1293</v>
      </c>
      <c r="BM48" s="57" t="s">
        <v>1293</v>
      </c>
      <c r="BN48" s="57" t="s">
        <v>1293</v>
      </c>
      <c r="BO48" s="57" t="s">
        <v>1293</v>
      </c>
      <c r="BP48" s="57" t="s">
        <v>1293</v>
      </c>
      <c r="BQ48" s="57" t="s">
        <v>1293</v>
      </c>
      <c r="BR48" s="57" t="s">
        <v>1293</v>
      </c>
      <c r="BS48" s="57" t="s">
        <v>1293</v>
      </c>
      <c r="BT48" s="57" t="s">
        <v>1293</v>
      </c>
      <c r="BU48" s="57" t="s">
        <v>1293</v>
      </c>
      <c r="BV48" s="70">
        <f t="shared" si="198"/>
        <v>4</v>
      </c>
      <c r="BW48" s="71">
        <f t="shared" si="199"/>
        <v>35</v>
      </c>
      <c r="BX48" s="72">
        <f t="shared" si="200"/>
        <v>39</v>
      </c>
      <c r="BY48" s="71">
        <f t="shared" si="201"/>
        <v>70</v>
      </c>
      <c r="BZ48" s="72">
        <f t="shared" si="202"/>
        <v>73</v>
      </c>
      <c r="CA48" s="71">
        <f t="shared" si="203"/>
        <v>109</v>
      </c>
      <c r="CB48" s="72">
        <f t="shared" si="204"/>
        <v>117</v>
      </c>
      <c r="CC48" s="71">
        <f t="shared" si="205"/>
        <v>166</v>
      </c>
      <c r="CD48" s="72">
        <f t="shared" si="206"/>
        <v>173</v>
      </c>
      <c r="CE48" s="71">
        <f t="shared" si="207"/>
        <v>219</v>
      </c>
      <c r="CF48" s="72">
        <f t="shared" si="208"/>
        <v>266</v>
      </c>
      <c r="CG48" s="71">
        <f t="shared" si="209"/>
        <v>292</v>
      </c>
      <c r="CH48" s="70">
        <f t="shared" si="210"/>
        <v>34</v>
      </c>
      <c r="CI48" s="71">
        <f t="shared" si="211"/>
        <v>38</v>
      </c>
      <c r="CJ48" s="72">
        <f t="shared" si="212"/>
        <v>69</v>
      </c>
      <c r="CK48" s="72">
        <f t="shared" si="213"/>
        <v>72</v>
      </c>
      <c r="CL48" s="72">
        <f t="shared" si="214"/>
        <v>108</v>
      </c>
      <c r="CM48" s="72">
        <f t="shared" si="215"/>
        <v>116</v>
      </c>
      <c r="CN48" s="72">
        <f t="shared" si="216"/>
        <v>142</v>
      </c>
      <c r="CO48" s="72">
        <f t="shared" si="217"/>
        <v>168</v>
      </c>
      <c r="CP48" s="72">
        <f t="shared" si="218"/>
        <v>208</v>
      </c>
      <c r="CQ48" s="72">
        <f t="shared" si="219"/>
        <v>259</v>
      </c>
      <c r="CR48" s="72">
        <f t="shared" si="220"/>
        <v>291</v>
      </c>
      <c r="CS48" s="72">
        <f t="shared" si="221"/>
        <v>297</v>
      </c>
      <c r="CT48" s="23">
        <f t="shared" si="222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195"/>
        <v>aa2ar_human_5UVI</v>
      </c>
      <c r="B49" s="3" t="s">
        <v>139</v>
      </c>
      <c r="C49" s="3" t="s">
        <v>1421</v>
      </c>
      <c r="D49" s="3" t="str">
        <f>IFERROR(MID(VLOOKUP($B49,Seqs!$A:$B,2,0),E49,1),"")</f>
        <v>M</v>
      </c>
      <c r="E49" s="3">
        <v>1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H</v>
      </c>
      <c r="AY49" s="3">
        <v>306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196"/>
        <v>1</v>
      </c>
      <c r="BC49" s="23">
        <f t="shared" si="197"/>
        <v>263</v>
      </c>
      <c r="BD49" s="5" t="s">
        <v>23</v>
      </c>
      <c r="BE49" s="3" t="s">
        <v>1381</v>
      </c>
      <c r="BF49" s="119">
        <v>3.2</v>
      </c>
      <c r="BG49" s="49" t="s">
        <v>1</v>
      </c>
      <c r="BH49" s="49" t="s">
        <v>1</v>
      </c>
      <c r="BI49" s="1"/>
      <c r="BJ49" s="70" t="s">
        <v>1293</v>
      </c>
      <c r="BK49" s="57" t="s">
        <v>1293</v>
      </c>
      <c r="BL49" s="57" t="s">
        <v>1293</v>
      </c>
      <c r="BM49" s="57" t="s">
        <v>1293</v>
      </c>
      <c r="BN49" s="57" t="s">
        <v>1293</v>
      </c>
      <c r="BO49" s="57" t="s">
        <v>1293</v>
      </c>
      <c r="BP49" s="57" t="s">
        <v>1293</v>
      </c>
      <c r="BQ49" s="57" t="s">
        <v>1293</v>
      </c>
      <c r="BR49" s="57" t="s">
        <v>1293</v>
      </c>
      <c r="BS49" s="57" t="s">
        <v>1293</v>
      </c>
      <c r="BT49" s="57" t="s">
        <v>1293</v>
      </c>
      <c r="BU49" s="57" t="s">
        <v>1293</v>
      </c>
      <c r="BV49" s="70">
        <f t="shared" si="198"/>
        <v>1</v>
      </c>
      <c r="BW49" s="71">
        <f t="shared" si="199"/>
        <v>35</v>
      </c>
      <c r="BX49" s="72">
        <f t="shared" si="200"/>
        <v>39</v>
      </c>
      <c r="BY49" s="71">
        <f t="shared" si="201"/>
        <v>70</v>
      </c>
      <c r="BZ49" s="72">
        <f t="shared" si="202"/>
        <v>73</v>
      </c>
      <c r="CA49" s="71">
        <f t="shared" si="203"/>
        <v>109</v>
      </c>
      <c r="CB49" s="72">
        <f t="shared" si="204"/>
        <v>117</v>
      </c>
      <c r="CC49" s="71">
        <f t="shared" si="205"/>
        <v>166</v>
      </c>
      <c r="CD49" s="72">
        <f t="shared" si="206"/>
        <v>173</v>
      </c>
      <c r="CE49" s="71">
        <f t="shared" si="207"/>
        <v>219</v>
      </c>
      <c r="CF49" s="72">
        <f t="shared" si="208"/>
        <v>266</v>
      </c>
      <c r="CG49" s="71">
        <f t="shared" si="209"/>
        <v>292</v>
      </c>
      <c r="CH49" s="70">
        <f t="shared" si="210"/>
        <v>34</v>
      </c>
      <c r="CI49" s="71">
        <f t="shared" si="211"/>
        <v>38</v>
      </c>
      <c r="CJ49" s="72">
        <f t="shared" si="212"/>
        <v>69</v>
      </c>
      <c r="CK49" s="72">
        <f t="shared" si="213"/>
        <v>72</v>
      </c>
      <c r="CL49" s="72">
        <f t="shared" si="214"/>
        <v>108</v>
      </c>
      <c r="CM49" s="72">
        <f t="shared" si="215"/>
        <v>116</v>
      </c>
      <c r="CN49" s="72">
        <f t="shared" si="216"/>
        <v>142</v>
      </c>
      <c r="CO49" s="72">
        <f t="shared" si="217"/>
        <v>168</v>
      </c>
      <c r="CP49" s="72">
        <f t="shared" si="218"/>
        <v>208</v>
      </c>
      <c r="CQ49" s="72">
        <f t="shared" si="219"/>
        <v>259</v>
      </c>
      <c r="CR49" s="72">
        <f t="shared" si="220"/>
        <v>291</v>
      </c>
      <c r="CS49" s="72">
        <f t="shared" si="221"/>
        <v>306</v>
      </c>
      <c r="CT49" s="23">
        <f t="shared" si="222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195"/>
        <v>aa2ar_human_5JTB</v>
      </c>
      <c r="B50" s="3" t="s">
        <v>139</v>
      </c>
      <c r="C50" s="3" t="s">
        <v>1422</v>
      </c>
      <c r="D50" s="3" t="str">
        <f>IFERROR(MID(VLOOKUP($B50,Seqs!$A:$B,2,0),E50,1),"")</f>
        <v>M</v>
      </c>
      <c r="E50" s="3">
        <v>1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V</v>
      </c>
      <c r="AY50" s="3">
        <v>307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196"/>
        <v>1</v>
      </c>
      <c r="BC50" s="23">
        <f t="shared" si="197"/>
        <v>264</v>
      </c>
      <c r="BD50" s="5" t="s">
        <v>23</v>
      </c>
      <c r="BE50" s="3" t="s">
        <v>1381</v>
      </c>
      <c r="BF50" s="119">
        <v>2.8</v>
      </c>
      <c r="BG50" s="49" t="s">
        <v>1</v>
      </c>
      <c r="BH50" s="49" t="s">
        <v>1</v>
      </c>
      <c r="BI50" s="1"/>
      <c r="BJ50" s="70" t="s">
        <v>1293</v>
      </c>
      <c r="BK50" s="57" t="s">
        <v>1293</v>
      </c>
      <c r="BL50" s="57" t="s">
        <v>1293</v>
      </c>
      <c r="BM50" s="57" t="s">
        <v>1293</v>
      </c>
      <c r="BN50" s="57" t="s">
        <v>1293</v>
      </c>
      <c r="BO50" s="57" t="s">
        <v>1293</v>
      </c>
      <c r="BP50" s="57" t="s">
        <v>1293</v>
      </c>
      <c r="BQ50" s="57" t="s">
        <v>1293</v>
      </c>
      <c r="BR50" s="57" t="s">
        <v>1293</v>
      </c>
      <c r="BS50" s="57" t="s">
        <v>1293</v>
      </c>
      <c r="BT50" s="57" t="s">
        <v>1293</v>
      </c>
      <c r="BU50" s="57" t="s">
        <v>1293</v>
      </c>
      <c r="BV50" s="70">
        <f t="shared" si="198"/>
        <v>1</v>
      </c>
      <c r="BW50" s="71">
        <f t="shared" si="199"/>
        <v>35</v>
      </c>
      <c r="BX50" s="72">
        <f t="shared" si="200"/>
        <v>39</v>
      </c>
      <c r="BY50" s="71">
        <f t="shared" si="201"/>
        <v>70</v>
      </c>
      <c r="BZ50" s="72">
        <f t="shared" si="202"/>
        <v>73</v>
      </c>
      <c r="CA50" s="71">
        <f t="shared" si="203"/>
        <v>109</v>
      </c>
      <c r="CB50" s="72">
        <f t="shared" si="204"/>
        <v>117</v>
      </c>
      <c r="CC50" s="71">
        <f t="shared" si="205"/>
        <v>166</v>
      </c>
      <c r="CD50" s="72">
        <f t="shared" si="206"/>
        <v>173</v>
      </c>
      <c r="CE50" s="71">
        <f t="shared" si="207"/>
        <v>219</v>
      </c>
      <c r="CF50" s="72">
        <f t="shared" si="208"/>
        <v>266</v>
      </c>
      <c r="CG50" s="71">
        <f t="shared" si="209"/>
        <v>292</v>
      </c>
      <c r="CH50" s="70">
        <f t="shared" si="210"/>
        <v>34</v>
      </c>
      <c r="CI50" s="71">
        <f t="shared" si="211"/>
        <v>38</v>
      </c>
      <c r="CJ50" s="72">
        <f t="shared" si="212"/>
        <v>69</v>
      </c>
      <c r="CK50" s="72">
        <f t="shared" si="213"/>
        <v>72</v>
      </c>
      <c r="CL50" s="72">
        <f t="shared" si="214"/>
        <v>108</v>
      </c>
      <c r="CM50" s="72">
        <f t="shared" si="215"/>
        <v>116</v>
      </c>
      <c r="CN50" s="72">
        <f t="shared" si="216"/>
        <v>142</v>
      </c>
      <c r="CO50" s="72">
        <f t="shared" si="217"/>
        <v>168</v>
      </c>
      <c r="CP50" s="72">
        <f t="shared" si="218"/>
        <v>208</v>
      </c>
      <c r="CQ50" s="72">
        <f t="shared" si="219"/>
        <v>259</v>
      </c>
      <c r="CR50" s="72">
        <f t="shared" si="220"/>
        <v>291</v>
      </c>
      <c r="CS50" s="72">
        <f t="shared" si="221"/>
        <v>307</v>
      </c>
      <c r="CT50" s="23">
        <f t="shared" si="222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s="12" customFormat="1" x14ac:dyDescent="0.2">
      <c r="A51" s="9" t="str">
        <f t="shared" si="195"/>
        <v>aa2ar_human_5NM2</v>
      </c>
      <c r="B51" s="9" t="s">
        <v>139</v>
      </c>
      <c r="C51" s="9" t="s">
        <v>1455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09">
        <v>35</v>
      </c>
      <c r="J51" s="9" t="str">
        <f>IFERROR(MID(VLOOKUP($B51,Seqs!$A:$B,2,0),K51,1),"")</f>
        <v>Q</v>
      </c>
      <c r="K51" s="109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0" t="str">
        <f>VLOOKUP(B51,Classification!A:D,2,0)</f>
        <v>A</v>
      </c>
      <c r="BA51" s="98" t="str">
        <f>VLOOKUP(B51,Classification!A:D,4,0)</f>
        <v>Adenosine</v>
      </c>
      <c r="BB51" s="36" t="b">
        <f t="shared" si="196"/>
        <v>1</v>
      </c>
      <c r="BC51" s="109">
        <f t="shared" si="197"/>
        <v>262</v>
      </c>
      <c r="BD51" s="13" t="s">
        <v>23</v>
      </c>
      <c r="BE51" s="9" t="s">
        <v>1381</v>
      </c>
      <c r="BF51" s="120">
        <v>1.95</v>
      </c>
      <c r="BG51" s="51" t="s">
        <v>1</v>
      </c>
      <c r="BH51" s="51" t="s">
        <v>1</v>
      </c>
      <c r="BJ51" s="111" t="s">
        <v>1293</v>
      </c>
      <c r="BK51" s="112" t="s">
        <v>1293</v>
      </c>
      <c r="BL51" s="112" t="s">
        <v>1293</v>
      </c>
      <c r="BM51" s="112" t="s">
        <v>1293</v>
      </c>
      <c r="BN51" s="112" t="s">
        <v>1293</v>
      </c>
      <c r="BO51" s="112" t="s">
        <v>1293</v>
      </c>
      <c r="BP51" s="112" t="s">
        <v>1293</v>
      </c>
      <c r="BQ51" s="112" t="s">
        <v>1293</v>
      </c>
      <c r="BR51" s="112" t="s">
        <v>1293</v>
      </c>
      <c r="BS51" s="112" t="s">
        <v>1293</v>
      </c>
      <c r="BT51" s="112" t="s">
        <v>1293</v>
      </c>
      <c r="BU51" s="112" t="s">
        <v>1293</v>
      </c>
      <c r="BV51" s="111">
        <f t="shared" si="198"/>
        <v>1</v>
      </c>
      <c r="BW51" s="113">
        <f t="shared" si="199"/>
        <v>35</v>
      </c>
      <c r="BX51" s="114">
        <f t="shared" si="200"/>
        <v>39</v>
      </c>
      <c r="BY51" s="113">
        <f t="shared" si="201"/>
        <v>70</v>
      </c>
      <c r="BZ51" s="114">
        <f t="shared" si="202"/>
        <v>73</v>
      </c>
      <c r="CA51" s="113">
        <f t="shared" si="203"/>
        <v>109</v>
      </c>
      <c r="CB51" s="114">
        <f t="shared" si="204"/>
        <v>117</v>
      </c>
      <c r="CC51" s="113">
        <f t="shared" si="205"/>
        <v>166</v>
      </c>
      <c r="CD51" s="114">
        <f t="shared" si="206"/>
        <v>173</v>
      </c>
      <c r="CE51" s="113">
        <f t="shared" si="207"/>
        <v>219</v>
      </c>
      <c r="CF51" s="114">
        <f t="shared" si="208"/>
        <v>266</v>
      </c>
      <c r="CG51" s="113">
        <f t="shared" si="209"/>
        <v>292</v>
      </c>
      <c r="CH51" s="111">
        <f t="shared" si="210"/>
        <v>34</v>
      </c>
      <c r="CI51" s="113">
        <f t="shared" si="211"/>
        <v>38</v>
      </c>
      <c r="CJ51" s="114">
        <f t="shared" si="212"/>
        <v>69</v>
      </c>
      <c r="CK51" s="114">
        <f t="shared" si="213"/>
        <v>72</v>
      </c>
      <c r="CL51" s="114">
        <f t="shared" si="214"/>
        <v>108</v>
      </c>
      <c r="CM51" s="114">
        <f t="shared" si="215"/>
        <v>116</v>
      </c>
      <c r="CN51" s="114">
        <f t="shared" si="216"/>
        <v>142</v>
      </c>
      <c r="CO51" s="114">
        <f t="shared" si="217"/>
        <v>168</v>
      </c>
      <c r="CP51" s="114">
        <f t="shared" si="218"/>
        <v>208</v>
      </c>
      <c r="CQ51" s="114">
        <f t="shared" si="219"/>
        <v>259</v>
      </c>
      <c r="CR51" s="114">
        <f t="shared" si="220"/>
        <v>291</v>
      </c>
      <c r="CS51" s="114">
        <f t="shared" si="221"/>
        <v>305</v>
      </c>
      <c r="CT51" s="109">
        <f t="shared" si="222"/>
        <v>1</v>
      </c>
    </row>
    <row r="52" spans="1:1029" s="12" customFormat="1" x14ac:dyDescent="0.2">
      <c r="A52" s="9" t="str">
        <f t="shared" si="195"/>
        <v>aa2ar_human_5VRA</v>
      </c>
      <c r="B52" s="9" t="s">
        <v>139</v>
      </c>
      <c r="C52" s="9" t="s">
        <v>1461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09">
        <v>35</v>
      </c>
      <c r="J52" s="9" t="str">
        <f>IFERROR(MID(VLOOKUP($B52,Seqs!$A:$B,2,0),K52,1),"")</f>
        <v>Q</v>
      </c>
      <c r="K52" s="109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H</v>
      </c>
      <c r="AY52" s="9">
        <v>306</v>
      </c>
      <c r="AZ52" s="110" t="str">
        <f>VLOOKUP(B52,Classification!A:D,2,0)</f>
        <v>A</v>
      </c>
      <c r="BA52" s="98" t="str">
        <f>VLOOKUP(B52,Classification!A:D,4,0)</f>
        <v>Adenosine</v>
      </c>
      <c r="BB52" s="36" t="b">
        <f t="shared" si="196"/>
        <v>1</v>
      </c>
      <c r="BC52" s="109">
        <f t="shared" si="197"/>
        <v>263</v>
      </c>
      <c r="BD52" s="13" t="s">
        <v>23</v>
      </c>
      <c r="BE52" s="9" t="s">
        <v>1381</v>
      </c>
      <c r="BF52" s="120">
        <v>2.35</v>
      </c>
      <c r="BG52" s="51" t="s">
        <v>1</v>
      </c>
      <c r="BH52" s="51" t="s">
        <v>1</v>
      </c>
      <c r="BJ52" s="111" t="s">
        <v>1293</v>
      </c>
      <c r="BK52" s="112" t="s">
        <v>1293</v>
      </c>
      <c r="BL52" s="112" t="s">
        <v>1293</v>
      </c>
      <c r="BM52" s="112" t="s">
        <v>1293</v>
      </c>
      <c r="BN52" s="112" t="s">
        <v>1293</v>
      </c>
      <c r="BO52" s="112" t="s">
        <v>1293</v>
      </c>
      <c r="BP52" s="112" t="s">
        <v>1293</v>
      </c>
      <c r="BQ52" s="112" t="s">
        <v>1293</v>
      </c>
      <c r="BR52" s="112" t="s">
        <v>1293</v>
      </c>
      <c r="BS52" s="112" t="s">
        <v>1293</v>
      </c>
      <c r="BT52" s="112" t="s">
        <v>1293</v>
      </c>
      <c r="BU52" s="112" t="s">
        <v>1293</v>
      </c>
      <c r="BV52" s="111">
        <f t="shared" si="198"/>
        <v>1</v>
      </c>
      <c r="BW52" s="113">
        <f t="shared" si="199"/>
        <v>35</v>
      </c>
      <c r="BX52" s="114">
        <f t="shared" si="200"/>
        <v>39</v>
      </c>
      <c r="BY52" s="113">
        <f t="shared" si="201"/>
        <v>70</v>
      </c>
      <c r="BZ52" s="114">
        <f t="shared" si="202"/>
        <v>73</v>
      </c>
      <c r="CA52" s="113">
        <f t="shared" si="203"/>
        <v>109</v>
      </c>
      <c r="CB52" s="114">
        <f t="shared" si="204"/>
        <v>117</v>
      </c>
      <c r="CC52" s="113">
        <f t="shared" si="205"/>
        <v>166</v>
      </c>
      <c r="CD52" s="114">
        <f t="shared" si="206"/>
        <v>173</v>
      </c>
      <c r="CE52" s="113">
        <f t="shared" si="207"/>
        <v>219</v>
      </c>
      <c r="CF52" s="114">
        <f t="shared" si="208"/>
        <v>266</v>
      </c>
      <c r="CG52" s="113">
        <f t="shared" si="209"/>
        <v>292</v>
      </c>
      <c r="CH52" s="111">
        <f t="shared" si="210"/>
        <v>34</v>
      </c>
      <c r="CI52" s="113">
        <f t="shared" si="211"/>
        <v>38</v>
      </c>
      <c r="CJ52" s="114">
        <f t="shared" si="212"/>
        <v>69</v>
      </c>
      <c r="CK52" s="114">
        <f t="shared" si="213"/>
        <v>72</v>
      </c>
      <c r="CL52" s="114">
        <f t="shared" si="214"/>
        <v>108</v>
      </c>
      <c r="CM52" s="114">
        <f t="shared" si="215"/>
        <v>116</v>
      </c>
      <c r="CN52" s="114">
        <f t="shared" si="216"/>
        <v>142</v>
      </c>
      <c r="CO52" s="114">
        <f t="shared" si="217"/>
        <v>168</v>
      </c>
      <c r="CP52" s="114">
        <f t="shared" si="218"/>
        <v>208</v>
      </c>
      <c r="CQ52" s="114">
        <f t="shared" si="219"/>
        <v>259</v>
      </c>
      <c r="CR52" s="114">
        <f t="shared" si="220"/>
        <v>291</v>
      </c>
      <c r="CS52" s="114">
        <f t="shared" si="221"/>
        <v>306</v>
      </c>
      <c r="CT52" s="109">
        <f t="shared" si="222"/>
        <v>1</v>
      </c>
    </row>
    <row r="53" spans="1:1029" s="12" customFormat="1" x14ac:dyDescent="0.2">
      <c r="A53" s="9" t="str">
        <f t="shared" si="195"/>
        <v>aa2ar_human_5OLG</v>
      </c>
      <c r="B53" s="9" t="s">
        <v>139</v>
      </c>
      <c r="C53" s="9" t="s">
        <v>1467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09">
        <v>35</v>
      </c>
      <c r="J53" s="9" t="str">
        <f>IFERROR(MID(VLOOKUP($B53,Seqs!$A:$B,2,0),K53,1),"")</f>
        <v>Q</v>
      </c>
      <c r="K53" s="109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S</v>
      </c>
      <c r="AY53" s="9">
        <v>305</v>
      </c>
      <c r="AZ53" s="110" t="str">
        <f>VLOOKUP(B53,Classification!A:D,2,0)</f>
        <v>A</v>
      </c>
      <c r="BA53" s="98" t="str">
        <f>VLOOKUP(B53,Classification!A:D,4,0)</f>
        <v>Adenosine</v>
      </c>
      <c r="BB53" s="36" t="b">
        <f t="shared" si="196"/>
        <v>1</v>
      </c>
      <c r="BC53" s="109">
        <f t="shared" si="197"/>
        <v>262</v>
      </c>
      <c r="BD53" s="13" t="s">
        <v>23</v>
      </c>
      <c r="BE53" s="9" t="s">
        <v>1381</v>
      </c>
      <c r="BF53" s="120">
        <v>1.87</v>
      </c>
      <c r="BG53" s="51" t="s">
        <v>1</v>
      </c>
      <c r="BH53" s="51" t="s">
        <v>1</v>
      </c>
      <c r="BJ53" s="111" t="s">
        <v>1293</v>
      </c>
      <c r="BK53" s="112" t="s">
        <v>1293</v>
      </c>
      <c r="BL53" s="112" t="s">
        <v>1293</v>
      </c>
      <c r="BM53" s="112" t="s">
        <v>1293</v>
      </c>
      <c r="BN53" s="112" t="s">
        <v>1293</v>
      </c>
      <c r="BO53" s="112" t="s">
        <v>1293</v>
      </c>
      <c r="BP53" s="112" t="s">
        <v>1293</v>
      </c>
      <c r="BQ53" s="112" t="s">
        <v>1293</v>
      </c>
      <c r="BR53" s="112" t="s">
        <v>1293</v>
      </c>
      <c r="BS53" s="112" t="s">
        <v>1293</v>
      </c>
      <c r="BT53" s="112" t="s">
        <v>1293</v>
      </c>
      <c r="BU53" s="112" t="s">
        <v>1293</v>
      </c>
      <c r="BV53" s="111">
        <f t="shared" si="198"/>
        <v>1</v>
      </c>
      <c r="BW53" s="113">
        <f t="shared" si="199"/>
        <v>35</v>
      </c>
      <c r="BX53" s="114">
        <f t="shared" si="200"/>
        <v>39</v>
      </c>
      <c r="BY53" s="113">
        <f t="shared" si="201"/>
        <v>70</v>
      </c>
      <c r="BZ53" s="114">
        <f t="shared" si="202"/>
        <v>73</v>
      </c>
      <c r="CA53" s="113">
        <f t="shared" si="203"/>
        <v>109</v>
      </c>
      <c r="CB53" s="114">
        <f t="shared" si="204"/>
        <v>117</v>
      </c>
      <c r="CC53" s="113">
        <f t="shared" si="205"/>
        <v>166</v>
      </c>
      <c r="CD53" s="114">
        <f t="shared" si="206"/>
        <v>173</v>
      </c>
      <c r="CE53" s="113">
        <f t="shared" si="207"/>
        <v>219</v>
      </c>
      <c r="CF53" s="114">
        <f t="shared" si="208"/>
        <v>266</v>
      </c>
      <c r="CG53" s="113">
        <f t="shared" si="209"/>
        <v>292</v>
      </c>
      <c r="CH53" s="111">
        <f t="shared" si="210"/>
        <v>34</v>
      </c>
      <c r="CI53" s="113">
        <f t="shared" si="211"/>
        <v>38</v>
      </c>
      <c r="CJ53" s="114">
        <f t="shared" si="212"/>
        <v>69</v>
      </c>
      <c r="CK53" s="114">
        <f t="shared" si="213"/>
        <v>72</v>
      </c>
      <c r="CL53" s="114">
        <f t="shared" si="214"/>
        <v>108</v>
      </c>
      <c r="CM53" s="114">
        <f t="shared" si="215"/>
        <v>116</v>
      </c>
      <c r="CN53" s="114">
        <f t="shared" si="216"/>
        <v>142</v>
      </c>
      <c r="CO53" s="114">
        <f t="shared" si="217"/>
        <v>168</v>
      </c>
      <c r="CP53" s="114">
        <f t="shared" si="218"/>
        <v>208</v>
      </c>
      <c r="CQ53" s="114">
        <f t="shared" si="219"/>
        <v>259</v>
      </c>
      <c r="CR53" s="114">
        <f t="shared" si="220"/>
        <v>291</v>
      </c>
      <c r="CS53" s="114">
        <f t="shared" si="221"/>
        <v>305</v>
      </c>
      <c r="CT53" s="109">
        <f t="shared" si="222"/>
        <v>1</v>
      </c>
    </row>
    <row r="54" spans="1:1029" s="12" customFormat="1" x14ac:dyDescent="0.2">
      <c r="A54" s="9" t="str">
        <f t="shared" si="195"/>
        <v>aa2ar_human_5OLH</v>
      </c>
      <c r="B54" s="9" t="s">
        <v>139</v>
      </c>
      <c r="C54" s="9" t="s">
        <v>1468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09">
        <v>35</v>
      </c>
      <c r="J54" s="9" t="str">
        <f>IFERROR(MID(VLOOKUP($B54,Seqs!$A:$B,2,0),K54,1),"")</f>
        <v>Q</v>
      </c>
      <c r="K54" s="109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S</v>
      </c>
      <c r="AY54" s="9">
        <v>305</v>
      </c>
      <c r="AZ54" s="110" t="str">
        <f>VLOOKUP(B54,Classification!A:D,2,0)</f>
        <v>A</v>
      </c>
      <c r="BA54" s="98" t="str">
        <f>VLOOKUP(B54,Classification!A:D,4,0)</f>
        <v>Adenosine</v>
      </c>
      <c r="BB54" s="36" t="b">
        <f t="shared" si="196"/>
        <v>1</v>
      </c>
      <c r="BC54" s="109">
        <f t="shared" si="197"/>
        <v>262</v>
      </c>
      <c r="BD54" s="13" t="s">
        <v>23</v>
      </c>
      <c r="BE54" s="9" t="s">
        <v>1381</v>
      </c>
      <c r="BF54" s="120">
        <v>2.6</v>
      </c>
      <c r="BG54" s="51" t="s">
        <v>1</v>
      </c>
      <c r="BH54" s="51" t="s">
        <v>1</v>
      </c>
      <c r="BJ54" s="111" t="s">
        <v>1293</v>
      </c>
      <c r="BK54" s="112" t="s">
        <v>1293</v>
      </c>
      <c r="BL54" s="112" t="s">
        <v>1293</v>
      </c>
      <c r="BM54" s="112" t="s">
        <v>1293</v>
      </c>
      <c r="BN54" s="112" t="s">
        <v>1293</v>
      </c>
      <c r="BO54" s="112" t="s">
        <v>1293</v>
      </c>
      <c r="BP54" s="112" t="s">
        <v>1293</v>
      </c>
      <c r="BQ54" s="112" t="s">
        <v>1293</v>
      </c>
      <c r="BR54" s="112" t="s">
        <v>1293</v>
      </c>
      <c r="BS54" s="112" t="s">
        <v>1293</v>
      </c>
      <c r="BT54" s="112" t="s">
        <v>1293</v>
      </c>
      <c r="BU54" s="112" t="s">
        <v>1293</v>
      </c>
      <c r="BV54" s="111">
        <f t="shared" si="198"/>
        <v>1</v>
      </c>
      <c r="BW54" s="113">
        <f t="shared" si="199"/>
        <v>35</v>
      </c>
      <c r="BX54" s="114">
        <f t="shared" si="200"/>
        <v>39</v>
      </c>
      <c r="BY54" s="113">
        <f t="shared" si="201"/>
        <v>70</v>
      </c>
      <c r="BZ54" s="114">
        <f t="shared" si="202"/>
        <v>73</v>
      </c>
      <c r="CA54" s="113">
        <f t="shared" si="203"/>
        <v>109</v>
      </c>
      <c r="CB54" s="114">
        <f t="shared" si="204"/>
        <v>117</v>
      </c>
      <c r="CC54" s="113">
        <f t="shared" si="205"/>
        <v>166</v>
      </c>
      <c r="CD54" s="114">
        <f t="shared" si="206"/>
        <v>173</v>
      </c>
      <c r="CE54" s="113">
        <f t="shared" si="207"/>
        <v>219</v>
      </c>
      <c r="CF54" s="114">
        <f t="shared" si="208"/>
        <v>266</v>
      </c>
      <c r="CG54" s="113">
        <f t="shared" si="209"/>
        <v>292</v>
      </c>
      <c r="CH54" s="111">
        <f t="shared" si="210"/>
        <v>34</v>
      </c>
      <c r="CI54" s="113">
        <f t="shared" si="211"/>
        <v>38</v>
      </c>
      <c r="CJ54" s="114">
        <f t="shared" si="212"/>
        <v>69</v>
      </c>
      <c r="CK54" s="114">
        <f t="shared" si="213"/>
        <v>72</v>
      </c>
      <c r="CL54" s="114">
        <f t="shared" si="214"/>
        <v>108</v>
      </c>
      <c r="CM54" s="114">
        <f t="shared" si="215"/>
        <v>116</v>
      </c>
      <c r="CN54" s="114">
        <f t="shared" si="216"/>
        <v>142</v>
      </c>
      <c r="CO54" s="114">
        <f t="shared" si="217"/>
        <v>168</v>
      </c>
      <c r="CP54" s="114">
        <f t="shared" si="218"/>
        <v>208</v>
      </c>
      <c r="CQ54" s="114">
        <f t="shared" si="219"/>
        <v>259</v>
      </c>
      <c r="CR54" s="114">
        <f t="shared" si="220"/>
        <v>291</v>
      </c>
      <c r="CS54" s="114">
        <f t="shared" si="221"/>
        <v>305</v>
      </c>
      <c r="CT54" s="109">
        <f t="shared" si="222"/>
        <v>1</v>
      </c>
    </row>
    <row r="55" spans="1:1029" s="12" customFormat="1" x14ac:dyDescent="0.2">
      <c r="A55" s="9" t="str">
        <f t="shared" si="195"/>
        <v>aa2ar_human_5OLO</v>
      </c>
      <c r="B55" s="9" t="s">
        <v>139</v>
      </c>
      <c r="C55" s="9" t="s">
        <v>1469</v>
      </c>
      <c r="D55" s="9" t="str">
        <f>IFERROR(MID(VLOOKUP($B55,Seqs!$A:$B,2,0),E55,1),"")</f>
        <v>M</v>
      </c>
      <c r="E55" s="9">
        <v>1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09">
        <v>35</v>
      </c>
      <c r="J55" s="9" t="str">
        <f>IFERROR(MID(VLOOKUP($B55,Seqs!$A:$B,2,0),K55,1),"")</f>
        <v>Q</v>
      </c>
      <c r="K55" s="109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G</v>
      </c>
      <c r="O55" s="9">
        <v>69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L</v>
      </c>
      <c r="AM55" s="9">
        <v>208</v>
      </c>
      <c r="AN55" s="9" t="str">
        <f>IFERROR(MID(VLOOKUP($B55,Seqs!$A:$B,2,0),AO55,1),"")</f>
        <v>E</v>
      </c>
      <c r="AO55" s="9">
        <v>219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S</v>
      </c>
      <c r="AY55" s="9">
        <v>305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si="196"/>
        <v>1</v>
      </c>
      <c r="BC55" s="109">
        <f t="shared" si="197"/>
        <v>262</v>
      </c>
      <c r="BD55" s="13" t="s">
        <v>23</v>
      </c>
      <c r="BE55" s="9" t="s">
        <v>1381</v>
      </c>
      <c r="BF55" s="120">
        <v>3.1</v>
      </c>
      <c r="BG55" s="51" t="s">
        <v>1</v>
      </c>
      <c r="BH55" s="51" t="s">
        <v>1</v>
      </c>
      <c r="BJ55" s="111" t="s">
        <v>1293</v>
      </c>
      <c r="BK55" s="112" t="s">
        <v>1293</v>
      </c>
      <c r="BL55" s="112" t="s">
        <v>1293</v>
      </c>
      <c r="BM55" s="112" t="s">
        <v>1293</v>
      </c>
      <c r="BN55" s="112" t="s">
        <v>1293</v>
      </c>
      <c r="BO55" s="112" t="s">
        <v>1293</v>
      </c>
      <c r="BP55" s="112" t="s">
        <v>1293</v>
      </c>
      <c r="BQ55" s="112" t="s">
        <v>1293</v>
      </c>
      <c r="BR55" s="112" t="s">
        <v>1293</v>
      </c>
      <c r="BS55" s="112" t="s">
        <v>1293</v>
      </c>
      <c r="BT55" s="112" t="s">
        <v>1293</v>
      </c>
      <c r="BU55" s="112" t="s">
        <v>1293</v>
      </c>
      <c r="BV55" s="111">
        <f t="shared" si="198"/>
        <v>1</v>
      </c>
      <c r="BW55" s="113">
        <f t="shared" si="199"/>
        <v>35</v>
      </c>
      <c r="BX55" s="114">
        <f t="shared" si="200"/>
        <v>39</v>
      </c>
      <c r="BY55" s="113">
        <f t="shared" si="201"/>
        <v>70</v>
      </c>
      <c r="BZ55" s="114">
        <f t="shared" si="202"/>
        <v>73</v>
      </c>
      <c r="CA55" s="113">
        <f t="shared" si="203"/>
        <v>109</v>
      </c>
      <c r="CB55" s="114">
        <f t="shared" si="204"/>
        <v>117</v>
      </c>
      <c r="CC55" s="113">
        <f t="shared" si="205"/>
        <v>166</v>
      </c>
      <c r="CD55" s="114">
        <f t="shared" si="206"/>
        <v>173</v>
      </c>
      <c r="CE55" s="113">
        <f t="shared" si="207"/>
        <v>219</v>
      </c>
      <c r="CF55" s="114">
        <f t="shared" si="208"/>
        <v>266</v>
      </c>
      <c r="CG55" s="113">
        <f t="shared" si="209"/>
        <v>292</v>
      </c>
      <c r="CH55" s="111">
        <f t="shared" si="210"/>
        <v>34</v>
      </c>
      <c r="CI55" s="113">
        <f t="shared" si="211"/>
        <v>38</v>
      </c>
      <c r="CJ55" s="114">
        <f t="shared" si="212"/>
        <v>69</v>
      </c>
      <c r="CK55" s="114">
        <f t="shared" si="213"/>
        <v>72</v>
      </c>
      <c r="CL55" s="114">
        <f t="shared" si="214"/>
        <v>108</v>
      </c>
      <c r="CM55" s="114">
        <f t="shared" si="215"/>
        <v>116</v>
      </c>
      <c r="CN55" s="114">
        <f t="shared" si="216"/>
        <v>142</v>
      </c>
      <c r="CO55" s="114">
        <f t="shared" si="217"/>
        <v>168</v>
      </c>
      <c r="CP55" s="114">
        <f t="shared" si="218"/>
        <v>208</v>
      </c>
      <c r="CQ55" s="114">
        <f t="shared" si="219"/>
        <v>259</v>
      </c>
      <c r="CR55" s="114">
        <f t="shared" si="220"/>
        <v>291</v>
      </c>
      <c r="CS55" s="114">
        <f t="shared" si="221"/>
        <v>305</v>
      </c>
      <c r="CT55" s="109">
        <f t="shared" si="222"/>
        <v>1</v>
      </c>
    </row>
    <row r="56" spans="1:1029" s="12" customFormat="1" x14ac:dyDescent="0.2">
      <c r="A56" s="9" t="str">
        <f t="shared" si="195"/>
        <v>aa2ar_human_5OLV</v>
      </c>
      <c r="B56" s="9" t="s">
        <v>139</v>
      </c>
      <c r="C56" s="9" t="s">
        <v>1470</v>
      </c>
      <c r="D56" s="9" t="str">
        <f>IFERROR(MID(VLOOKUP($B56,Seqs!$A:$B,2,0),E56,1),"")</f>
        <v>M</v>
      </c>
      <c r="E56" s="9">
        <v>1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09">
        <v>35</v>
      </c>
      <c r="J56" s="9" t="str">
        <f>IFERROR(MID(VLOOKUP($B56,Seqs!$A:$B,2,0),K56,1),"")</f>
        <v>Q</v>
      </c>
      <c r="K56" s="109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G</v>
      </c>
      <c r="O56" s="9">
        <v>69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L</v>
      </c>
      <c r="AM56" s="9">
        <v>208</v>
      </c>
      <c r="AN56" s="9" t="str">
        <f>IFERROR(MID(VLOOKUP($B56,Seqs!$A:$B,2,0),AO56,1),"")</f>
        <v>E</v>
      </c>
      <c r="AO56" s="9">
        <v>219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S</v>
      </c>
      <c r="AY56" s="9">
        <v>305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si="196"/>
        <v>1</v>
      </c>
      <c r="BC56" s="109">
        <f t="shared" si="197"/>
        <v>262</v>
      </c>
      <c r="BD56" s="13" t="s">
        <v>23</v>
      </c>
      <c r="BE56" s="9" t="s">
        <v>1381</v>
      </c>
      <c r="BF56" s="120">
        <v>2</v>
      </c>
      <c r="BG56" s="51" t="s">
        <v>1</v>
      </c>
      <c r="BH56" s="51" t="s">
        <v>1</v>
      </c>
      <c r="BJ56" s="111" t="s">
        <v>1293</v>
      </c>
      <c r="BK56" s="112" t="s">
        <v>1293</v>
      </c>
      <c r="BL56" s="112" t="s">
        <v>1293</v>
      </c>
      <c r="BM56" s="112" t="s">
        <v>1293</v>
      </c>
      <c r="BN56" s="112" t="s">
        <v>1293</v>
      </c>
      <c r="BO56" s="112" t="s">
        <v>1293</v>
      </c>
      <c r="BP56" s="112" t="s">
        <v>1293</v>
      </c>
      <c r="BQ56" s="112" t="s">
        <v>1293</v>
      </c>
      <c r="BR56" s="112" t="s">
        <v>1293</v>
      </c>
      <c r="BS56" s="112" t="s">
        <v>1293</v>
      </c>
      <c r="BT56" s="112" t="s">
        <v>1293</v>
      </c>
      <c r="BU56" s="112" t="s">
        <v>1293</v>
      </c>
      <c r="BV56" s="111">
        <f t="shared" si="198"/>
        <v>1</v>
      </c>
      <c r="BW56" s="113">
        <f t="shared" si="199"/>
        <v>35</v>
      </c>
      <c r="BX56" s="114">
        <f t="shared" si="200"/>
        <v>39</v>
      </c>
      <c r="BY56" s="113">
        <f t="shared" si="201"/>
        <v>70</v>
      </c>
      <c r="BZ56" s="114">
        <f t="shared" si="202"/>
        <v>73</v>
      </c>
      <c r="CA56" s="113">
        <f t="shared" si="203"/>
        <v>109</v>
      </c>
      <c r="CB56" s="114">
        <f t="shared" si="204"/>
        <v>117</v>
      </c>
      <c r="CC56" s="113">
        <f t="shared" si="205"/>
        <v>166</v>
      </c>
      <c r="CD56" s="114">
        <f t="shared" si="206"/>
        <v>173</v>
      </c>
      <c r="CE56" s="113">
        <f t="shared" si="207"/>
        <v>219</v>
      </c>
      <c r="CF56" s="114">
        <f t="shared" si="208"/>
        <v>266</v>
      </c>
      <c r="CG56" s="113">
        <f t="shared" si="209"/>
        <v>292</v>
      </c>
      <c r="CH56" s="111">
        <f t="shared" si="210"/>
        <v>34</v>
      </c>
      <c r="CI56" s="113">
        <f t="shared" si="211"/>
        <v>38</v>
      </c>
      <c r="CJ56" s="114">
        <f t="shared" si="212"/>
        <v>69</v>
      </c>
      <c r="CK56" s="114">
        <f t="shared" si="213"/>
        <v>72</v>
      </c>
      <c r="CL56" s="114">
        <f t="shared" si="214"/>
        <v>108</v>
      </c>
      <c r="CM56" s="114">
        <f t="shared" si="215"/>
        <v>116</v>
      </c>
      <c r="CN56" s="114">
        <f t="shared" si="216"/>
        <v>142</v>
      </c>
      <c r="CO56" s="114">
        <f t="shared" si="217"/>
        <v>168</v>
      </c>
      <c r="CP56" s="114">
        <f t="shared" si="218"/>
        <v>208</v>
      </c>
      <c r="CQ56" s="114">
        <f t="shared" si="219"/>
        <v>259</v>
      </c>
      <c r="CR56" s="114">
        <f t="shared" si="220"/>
        <v>291</v>
      </c>
      <c r="CS56" s="114">
        <f t="shared" si="221"/>
        <v>305</v>
      </c>
      <c r="CT56" s="109">
        <f t="shared" si="222"/>
        <v>1</v>
      </c>
    </row>
    <row r="57" spans="1:1029" s="12" customFormat="1" x14ac:dyDescent="0.2">
      <c r="A57" s="9" t="str">
        <f t="shared" si="195"/>
        <v>aa2ar_human_5OLZ</v>
      </c>
      <c r="B57" s="9" t="s">
        <v>139</v>
      </c>
      <c r="C57" s="9" t="s">
        <v>1471</v>
      </c>
      <c r="D57" s="9" t="str">
        <f>IFERROR(MID(VLOOKUP($B57,Seqs!$A:$B,2,0),E57,1),"")</f>
        <v>M</v>
      </c>
      <c r="E57" s="9">
        <v>1</v>
      </c>
      <c r="F57" s="9" t="str">
        <f>IFERROR(MID(VLOOKUP($B57,Seqs!$A:$B,2,0),G57,1),"")</f>
        <v>N</v>
      </c>
      <c r="G57" s="9">
        <v>34</v>
      </c>
      <c r="H57" s="9" t="str">
        <f>IFERROR(MID(VLOOKUP($B57,Seqs!$A:$B,2,0),I57,1),"")</f>
        <v>S</v>
      </c>
      <c r="I57" s="109">
        <v>35</v>
      </c>
      <c r="J57" s="9" t="str">
        <f>IFERROR(MID(VLOOKUP($B57,Seqs!$A:$B,2,0),K57,1),"")</f>
        <v>Q</v>
      </c>
      <c r="K57" s="109">
        <v>38</v>
      </c>
      <c r="L57" s="9" t="str">
        <f>IFERROR(MID(VLOOKUP($B57,Seqs!$A:$B,2,0),M57,1),"")</f>
        <v>N</v>
      </c>
      <c r="M57" s="9">
        <v>39</v>
      </c>
      <c r="N57" s="9" t="str">
        <f>IFERROR(MID(VLOOKUP($B57,Seqs!$A:$B,2,0),O57,1),"")</f>
        <v>G</v>
      </c>
      <c r="O57" s="9">
        <v>69</v>
      </c>
      <c r="P57" s="9" t="str">
        <f>IFERROR(MID(VLOOKUP($B57,Seqs!$A:$B,2,0),Q57,1),"")</f>
        <v>F</v>
      </c>
      <c r="Q57" s="9">
        <v>70</v>
      </c>
      <c r="R57" s="9" t="str">
        <f>IFERROR(MID(VLOOKUP($B57,Seqs!$A:$B,2,0),S57,1),"")</f>
        <v>A</v>
      </c>
      <c r="S57" s="9">
        <v>72</v>
      </c>
      <c r="T57" s="9" t="str">
        <f>IFERROR(MID(VLOOKUP($B57,Seqs!$A:$B,2,0),U57,1),"")</f>
        <v>A</v>
      </c>
      <c r="U57" s="9">
        <v>73</v>
      </c>
      <c r="V57" s="9" t="str">
        <f>IFERROR(MID(VLOOKUP($B57,Seqs!$A:$B,2,0),W57,1),"")</f>
        <v>I</v>
      </c>
      <c r="W57" s="9">
        <v>108</v>
      </c>
      <c r="X57" s="9" t="str">
        <f>IFERROR(MID(VLOOKUP($B57,Seqs!$A:$B,2,0),Y57,1),"")</f>
        <v>P</v>
      </c>
      <c r="Y57" s="9">
        <v>109</v>
      </c>
      <c r="Z57" s="9" t="str">
        <f>IFERROR(MID(VLOOKUP($B57,Seqs!$A:$B,2,0),AA57,1),"")</f>
        <v>V</v>
      </c>
      <c r="AA57" s="9">
        <v>116</v>
      </c>
      <c r="AB57" s="9" t="str">
        <f>IFERROR(MID(VLOOKUP($B57,Seqs!$A:$B,2,0),AC57,1),"")</f>
        <v>T</v>
      </c>
      <c r="AC57" s="9">
        <v>117</v>
      </c>
      <c r="AD57" s="9" t="str">
        <f>IFERROR(MID(VLOOKUP($B57,Seqs!$A:$B,2,0),AE57,1),"")</f>
        <v>G</v>
      </c>
      <c r="AE57" s="9">
        <v>142</v>
      </c>
      <c r="AF57" s="9" t="str">
        <f>IFERROR(MID(VLOOKUP($B57,Seqs!$A:$B,2,0),AG57,1),"")</f>
        <v>C</v>
      </c>
      <c r="AG57" s="9">
        <v>166</v>
      </c>
      <c r="AH57" s="9" t="str">
        <f>IFERROR(MID(VLOOKUP($B57,Seqs!$A:$B,2,0),AI57,1),"")</f>
        <v>F</v>
      </c>
      <c r="AI57" s="9">
        <v>168</v>
      </c>
      <c r="AJ57" s="9" t="str">
        <f>IFERROR(MID(VLOOKUP($B57,Seqs!$A:$B,2,0),AK57,1),"")</f>
        <v>P</v>
      </c>
      <c r="AK57" s="9">
        <v>173</v>
      </c>
      <c r="AL57" s="9" t="str">
        <f>IFERROR(MID(VLOOKUP($B57,Seqs!$A:$B,2,0),AM57,1),"")</f>
        <v>L</v>
      </c>
      <c r="AM57" s="9">
        <v>208</v>
      </c>
      <c r="AN57" s="9" t="str">
        <f>IFERROR(MID(VLOOKUP($B57,Seqs!$A:$B,2,0),AO57,1),"")</f>
        <v>E</v>
      </c>
      <c r="AO57" s="9">
        <v>219</v>
      </c>
      <c r="AP57" s="9" t="str">
        <f>IFERROR(MID(VLOOKUP($B57,Seqs!$A:$B,2,0),AQ57,1),"")</f>
        <v>C</v>
      </c>
      <c r="AQ57" s="9">
        <v>259</v>
      </c>
      <c r="AR57" s="9" t="str">
        <f>IFERROR(MID(VLOOKUP($B57,Seqs!$A:$B,2,0),AS57,1),"")</f>
        <v>P</v>
      </c>
      <c r="AS57" s="9">
        <v>266</v>
      </c>
      <c r="AT57" s="9" t="str">
        <f>IFERROR(MID(VLOOKUP($B57,Seqs!$A:$B,2,0),AU57,1),"")</f>
        <v>R</v>
      </c>
      <c r="AU57" s="9">
        <v>291</v>
      </c>
      <c r="AV57" s="9" t="str">
        <f>IFERROR(MID(VLOOKUP($B57,Seqs!$A:$B,2,0),AW57,1),"")</f>
        <v>I</v>
      </c>
      <c r="AW57" s="9">
        <v>292</v>
      </c>
      <c r="AX57" s="9" t="str">
        <f>IFERROR(MID(VLOOKUP($B57,Seqs!$A:$B,2,0),AY57,1),"")</f>
        <v>S</v>
      </c>
      <c r="AY57" s="9">
        <v>305</v>
      </c>
      <c r="AZ57" s="110" t="str">
        <f>VLOOKUP(B57,Classification!A:D,2,0)</f>
        <v>A</v>
      </c>
      <c r="BA57" s="98" t="str">
        <f>VLOOKUP(B57,Classification!A:D,4,0)</f>
        <v>Adenosine</v>
      </c>
      <c r="BB57" s="36" t="b">
        <f t="shared" si="196"/>
        <v>1</v>
      </c>
      <c r="BC57" s="109">
        <f t="shared" si="197"/>
        <v>262</v>
      </c>
      <c r="BD57" s="13" t="s">
        <v>23</v>
      </c>
      <c r="BE57" s="9" t="s">
        <v>1381</v>
      </c>
      <c r="BF57" s="120">
        <v>1.9</v>
      </c>
      <c r="BG57" s="51" t="s">
        <v>1</v>
      </c>
      <c r="BH57" s="51" t="s">
        <v>1</v>
      </c>
      <c r="BJ57" s="111" t="s">
        <v>1293</v>
      </c>
      <c r="BK57" s="112" t="s">
        <v>1293</v>
      </c>
      <c r="BL57" s="112" t="s">
        <v>1293</v>
      </c>
      <c r="BM57" s="112" t="s">
        <v>1293</v>
      </c>
      <c r="BN57" s="112" t="s">
        <v>1293</v>
      </c>
      <c r="BO57" s="112" t="s">
        <v>1293</v>
      </c>
      <c r="BP57" s="112" t="s">
        <v>1293</v>
      </c>
      <c r="BQ57" s="112" t="s">
        <v>1293</v>
      </c>
      <c r="BR57" s="112" t="s">
        <v>1293</v>
      </c>
      <c r="BS57" s="112" t="s">
        <v>1293</v>
      </c>
      <c r="BT57" s="112" t="s">
        <v>1293</v>
      </c>
      <c r="BU57" s="112" t="s">
        <v>1293</v>
      </c>
      <c r="BV57" s="111">
        <f t="shared" si="198"/>
        <v>1</v>
      </c>
      <c r="BW57" s="113">
        <f t="shared" si="199"/>
        <v>35</v>
      </c>
      <c r="BX57" s="114">
        <f t="shared" si="200"/>
        <v>39</v>
      </c>
      <c r="BY57" s="113">
        <f t="shared" si="201"/>
        <v>70</v>
      </c>
      <c r="BZ57" s="114">
        <f t="shared" si="202"/>
        <v>73</v>
      </c>
      <c r="CA57" s="113">
        <f t="shared" si="203"/>
        <v>109</v>
      </c>
      <c r="CB57" s="114">
        <f t="shared" si="204"/>
        <v>117</v>
      </c>
      <c r="CC57" s="113">
        <f t="shared" si="205"/>
        <v>166</v>
      </c>
      <c r="CD57" s="114">
        <f t="shared" si="206"/>
        <v>173</v>
      </c>
      <c r="CE57" s="113">
        <f t="shared" si="207"/>
        <v>219</v>
      </c>
      <c r="CF57" s="114">
        <f t="shared" si="208"/>
        <v>266</v>
      </c>
      <c r="CG57" s="113">
        <f t="shared" si="209"/>
        <v>292</v>
      </c>
      <c r="CH57" s="111">
        <f t="shared" si="210"/>
        <v>34</v>
      </c>
      <c r="CI57" s="113">
        <f t="shared" si="211"/>
        <v>38</v>
      </c>
      <c r="CJ57" s="114">
        <f t="shared" si="212"/>
        <v>69</v>
      </c>
      <c r="CK57" s="114">
        <f t="shared" si="213"/>
        <v>72</v>
      </c>
      <c r="CL57" s="114">
        <f t="shared" si="214"/>
        <v>108</v>
      </c>
      <c r="CM57" s="114">
        <f t="shared" si="215"/>
        <v>116</v>
      </c>
      <c r="CN57" s="114">
        <f t="shared" si="216"/>
        <v>142</v>
      </c>
      <c r="CO57" s="114">
        <f t="shared" si="217"/>
        <v>168</v>
      </c>
      <c r="CP57" s="114">
        <f t="shared" si="218"/>
        <v>208</v>
      </c>
      <c r="CQ57" s="114">
        <f t="shared" si="219"/>
        <v>259</v>
      </c>
      <c r="CR57" s="114">
        <f t="shared" si="220"/>
        <v>291</v>
      </c>
      <c r="CS57" s="114">
        <f t="shared" si="221"/>
        <v>305</v>
      </c>
      <c r="CT57" s="109">
        <f t="shared" si="222"/>
        <v>1</v>
      </c>
    </row>
    <row r="58" spans="1:1029" s="12" customFormat="1" x14ac:dyDescent="0.2">
      <c r="A58" s="9" t="str">
        <f t="shared" si="195"/>
        <v>aa2ar_human_5OM1</v>
      </c>
      <c r="B58" s="9" t="s">
        <v>139</v>
      </c>
      <c r="C58" s="9" t="s">
        <v>1472</v>
      </c>
      <c r="D58" s="9" t="str">
        <f>IFERROR(MID(VLOOKUP($B58,Seqs!$A:$B,2,0),E58,1),"")</f>
        <v>M</v>
      </c>
      <c r="E58" s="9">
        <v>1</v>
      </c>
      <c r="F58" s="9" t="str">
        <f>IFERROR(MID(VLOOKUP($B58,Seqs!$A:$B,2,0),G58,1),"")</f>
        <v>N</v>
      </c>
      <c r="G58" s="9">
        <v>34</v>
      </c>
      <c r="H58" s="9" t="str">
        <f>IFERROR(MID(VLOOKUP($B58,Seqs!$A:$B,2,0),I58,1),"")</f>
        <v>S</v>
      </c>
      <c r="I58" s="109">
        <v>35</v>
      </c>
      <c r="J58" s="9" t="str">
        <f>IFERROR(MID(VLOOKUP($B58,Seqs!$A:$B,2,0),K58,1),"")</f>
        <v>Q</v>
      </c>
      <c r="K58" s="109">
        <v>38</v>
      </c>
      <c r="L58" s="9" t="str">
        <f>IFERROR(MID(VLOOKUP($B58,Seqs!$A:$B,2,0),M58,1),"")</f>
        <v>N</v>
      </c>
      <c r="M58" s="9">
        <v>39</v>
      </c>
      <c r="N58" s="9" t="str">
        <f>IFERROR(MID(VLOOKUP($B58,Seqs!$A:$B,2,0),O58,1),"")</f>
        <v>G</v>
      </c>
      <c r="O58" s="9">
        <v>69</v>
      </c>
      <c r="P58" s="9" t="str">
        <f>IFERROR(MID(VLOOKUP($B58,Seqs!$A:$B,2,0),Q58,1),"")</f>
        <v>F</v>
      </c>
      <c r="Q58" s="9">
        <v>70</v>
      </c>
      <c r="R58" s="9" t="str">
        <f>IFERROR(MID(VLOOKUP($B58,Seqs!$A:$B,2,0),S58,1),"")</f>
        <v>A</v>
      </c>
      <c r="S58" s="9">
        <v>72</v>
      </c>
      <c r="T58" s="9" t="str">
        <f>IFERROR(MID(VLOOKUP($B58,Seqs!$A:$B,2,0),U58,1),"")</f>
        <v>A</v>
      </c>
      <c r="U58" s="9">
        <v>73</v>
      </c>
      <c r="V58" s="9" t="str">
        <f>IFERROR(MID(VLOOKUP($B58,Seqs!$A:$B,2,0),W58,1),"")</f>
        <v>I</v>
      </c>
      <c r="W58" s="9">
        <v>108</v>
      </c>
      <c r="X58" s="9" t="str">
        <f>IFERROR(MID(VLOOKUP($B58,Seqs!$A:$B,2,0),Y58,1),"")</f>
        <v>P</v>
      </c>
      <c r="Y58" s="9">
        <v>109</v>
      </c>
      <c r="Z58" s="9" t="str">
        <f>IFERROR(MID(VLOOKUP($B58,Seqs!$A:$B,2,0),AA58,1),"")</f>
        <v>V</v>
      </c>
      <c r="AA58" s="9">
        <v>116</v>
      </c>
      <c r="AB58" s="9" t="str">
        <f>IFERROR(MID(VLOOKUP($B58,Seqs!$A:$B,2,0),AC58,1),"")</f>
        <v>T</v>
      </c>
      <c r="AC58" s="9">
        <v>117</v>
      </c>
      <c r="AD58" s="9" t="str">
        <f>IFERROR(MID(VLOOKUP($B58,Seqs!$A:$B,2,0),AE58,1),"")</f>
        <v>G</v>
      </c>
      <c r="AE58" s="9">
        <v>142</v>
      </c>
      <c r="AF58" s="9" t="str">
        <f>IFERROR(MID(VLOOKUP($B58,Seqs!$A:$B,2,0),AG58,1),"")</f>
        <v>C</v>
      </c>
      <c r="AG58" s="9">
        <v>166</v>
      </c>
      <c r="AH58" s="9" t="str">
        <f>IFERROR(MID(VLOOKUP($B58,Seqs!$A:$B,2,0),AI58,1),"")</f>
        <v>F</v>
      </c>
      <c r="AI58" s="9">
        <v>168</v>
      </c>
      <c r="AJ58" s="9" t="str">
        <f>IFERROR(MID(VLOOKUP($B58,Seqs!$A:$B,2,0),AK58,1),"")</f>
        <v>P</v>
      </c>
      <c r="AK58" s="9">
        <v>173</v>
      </c>
      <c r="AL58" s="9" t="str">
        <f>IFERROR(MID(VLOOKUP($B58,Seqs!$A:$B,2,0),AM58,1),"")</f>
        <v>L</v>
      </c>
      <c r="AM58" s="9">
        <v>208</v>
      </c>
      <c r="AN58" s="9" t="str">
        <f>IFERROR(MID(VLOOKUP($B58,Seqs!$A:$B,2,0),AO58,1),"")</f>
        <v>E</v>
      </c>
      <c r="AO58" s="9">
        <v>219</v>
      </c>
      <c r="AP58" s="9" t="str">
        <f>IFERROR(MID(VLOOKUP($B58,Seqs!$A:$B,2,0),AQ58,1),"")</f>
        <v>C</v>
      </c>
      <c r="AQ58" s="9">
        <v>259</v>
      </c>
      <c r="AR58" s="9" t="str">
        <f>IFERROR(MID(VLOOKUP($B58,Seqs!$A:$B,2,0),AS58,1),"")</f>
        <v>P</v>
      </c>
      <c r="AS58" s="9">
        <v>266</v>
      </c>
      <c r="AT58" s="9" t="str">
        <f>IFERROR(MID(VLOOKUP($B58,Seqs!$A:$B,2,0),AU58,1),"")</f>
        <v>R</v>
      </c>
      <c r="AU58" s="9">
        <v>291</v>
      </c>
      <c r="AV58" s="9" t="str">
        <f>IFERROR(MID(VLOOKUP($B58,Seqs!$A:$B,2,0),AW58,1),"")</f>
        <v>I</v>
      </c>
      <c r="AW58" s="9">
        <v>292</v>
      </c>
      <c r="AX58" s="9" t="str">
        <f>IFERROR(MID(VLOOKUP($B58,Seqs!$A:$B,2,0),AY58,1),"")</f>
        <v>S</v>
      </c>
      <c r="AY58" s="9">
        <v>305</v>
      </c>
      <c r="AZ58" s="110" t="str">
        <f>VLOOKUP(B58,Classification!A:D,2,0)</f>
        <v>A</v>
      </c>
      <c r="BA58" s="98" t="str">
        <f>VLOOKUP(B58,Classification!A:D,4,0)</f>
        <v>Adenosine</v>
      </c>
      <c r="BB58" s="36" t="b">
        <f t="shared" si="196"/>
        <v>1</v>
      </c>
      <c r="BC58" s="109">
        <f t="shared" si="197"/>
        <v>262</v>
      </c>
      <c r="BD58" s="13" t="s">
        <v>23</v>
      </c>
      <c r="BE58" s="9" t="s">
        <v>1381</v>
      </c>
      <c r="BF58" s="120">
        <v>2.1</v>
      </c>
      <c r="BG58" s="51" t="s">
        <v>1</v>
      </c>
      <c r="BH58" s="51" t="s">
        <v>1</v>
      </c>
      <c r="BJ58" s="111" t="s">
        <v>1293</v>
      </c>
      <c r="BK58" s="112" t="s">
        <v>1293</v>
      </c>
      <c r="BL58" s="112" t="s">
        <v>1293</v>
      </c>
      <c r="BM58" s="112" t="s">
        <v>1293</v>
      </c>
      <c r="BN58" s="112" t="s">
        <v>1293</v>
      </c>
      <c r="BO58" s="112" t="s">
        <v>1293</v>
      </c>
      <c r="BP58" s="112" t="s">
        <v>1293</v>
      </c>
      <c r="BQ58" s="112" t="s">
        <v>1293</v>
      </c>
      <c r="BR58" s="112" t="s">
        <v>1293</v>
      </c>
      <c r="BS58" s="112" t="s">
        <v>1293</v>
      </c>
      <c r="BT58" s="112" t="s">
        <v>1293</v>
      </c>
      <c r="BU58" s="112" t="s">
        <v>1293</v>
      </c>
      <c r="BV58" s="111">
        <f t="shared" si="198"/>
        <v>1</v>
      </c>
      <c r="BW58" s="113">
        <f t="shared" si="199"/>
        <v>35</v>
      </c>
      <c r="BX58" s="114">
        <f t="shared" si="200"/>
        <v>39</v>
      </c>
      <c r="BY58" s="113">
        <f t="shared" si="201"/>
        <v>70</v>
      </c>
      <c r="BZ58" s="114">
        <f t="shared" si="202"/>
        <v>73</v>
      </c>
      <c r="CA58" s="113">
        <f t="shared" si="203"/>
        <v>109</v>
      </c>
      <c r="CB58" s="114">
        <f t="shared" si="204"/>
        <v>117</v>
      </c>
      <c r="CC58" s="113">
        <f t="shared" si="205"/>
        <v>166</v>
      </c>
      <c r="CD58" s="114">
        <f t="shared" si="206"/>
        <v>173</v>
      </c>
      <c r="CE58" s="113">
        <f t="shared" si="207"/>
        <v>219</v>
      </c>
      <c r="CF58" s="114">
        <f t="shared" si="208"/>
        <v>266</v>
      </c>
      <c r="CG58" s="113">
        <f t="shared" si="209"/>
        <v>292</v>
      </c>
      <c r="CH58" s="111">
        <f t="shared" si="210"/>
        <v>34</v>
      </c>
      <c r="CI58" s="113">
        <f t="shared" si="211"/>
        <v>38</v>
      </c>
      <c r="CJ58" s="114">
        <f t="shared" si="212"/>
        <v>69</v>
      </c>
      <c r="CK58" s="114">
        <f t="shared" si="213"/>
        <v>72</v>
      </c>
      <c r="CL58" s="114">
        <f t="shared" si="214"/>
        <v>108</v>
      </c>
      <c r="CM58" s="114">
        <f t="shared" si="215"/>
        <v>116</v>
      </c>
      <c r="CN58" s="114">
        <f t="shared" si="216"/>
        <v>142</v>
      </c>
      <c r="CO58" s="114">
        <f t="shared" si="217"/>
        <v>168</v>
      </c>
      <c r="CP58" s="114">
        <f t="shared" si="218"/>
        <v>208</v>
      </c>
      <c r="CQ58" s="114">
        <f t="shared" si="219"/>
        <v>259</v>
      </c>
      <c r="CR58" s="114">
        <f t="shared" si="220"/>
        <v>291</v>
      </c>
      <c r="CS58" s="114">
        <f t="shared" si="221"/>
        <v>305</v>
      </c>
      <c r="CT58" s="109">
        <f t="shared" si="222"/>
        <v>1</v>
      </c>
    </row>
    <row r="59" spans="1:1029" s="12" customFormat="1" x14ac:dyDescent="0.2">
      <c r="A59" s="9" t="str">
        <f t="shared" si="195"/>
        <v>aa2ar_human_5OM4</v>
      </c>
      <c r="B59" s="9" t="s">
        <v>139</v>
      </c>
      <c r="C59" s="9" t="s">
        <v>1473</v>
      </c>
      <c r="D59" s="9" t="str">
        <f>IFERROR(MID(VLOOKUP($B59,Seqs!$A:$B,2,0),E59,1),"")</f>
        <v>M</v>
      </c>
      <c r="E59" s="9">
        <v>1</v>
      </c>
      <c r="F59" s="9" t="str">
        <f>IFERROR(MID(VLOOKUP($B59,Seqs!$A:$B,2,0),G59,1),"")</f>
        <v>N</v>
      </c>
      <c r="G59" s="9">
        <v>34</v>
      </c>
      <c r="H59" s="9" t="str">
        <f>IFERROR(MID(VLOOKUP($B59,Seqs!$A:$B,2,0),I59,1),"")</f>
        <v>S</v>
      </c>
      <c r="I59" s="109">
        <v>35</v>
      </c>
      <c r="J59" s="9" t="str">
        <f>IFERROR(MID(VLOOKUP($B59,Seqs!$A:$B,2,0),K59,1),"")</f>
        <v>Q</v>
      </c>
      <c r="K59" s="109">
        <v>38</v>
      </c>
      <c r="L59" s="9" t="str">
        <f>IFERROR(MID(VLOOKUP($B59,Seqs!$A:$B,2,0),M59,1),"")</f>
        <v>N</v>
      </c>
      <c r="M59" s="9">
        <v>39</v>
      </c>
      <c r="N59" s="9" t="str">
        <f>IFERROR(MID(VLOOKUP($B59,Seqs!$A:$B,2,0),O59,1),"")</f>
        <v>G</v>
      </c>
      <c r="O59" s="9">
        <v>69</v>
      </c>
      <c r="P59" s="9" t="str">
        <f>IFERROR(MID(VLOOKUP($B59,Seqs!$A:$B,2,0),Q59,1),"")</f>
        <v>F</v>
      </c>
      <c r="Q59" s="9">
        <v>70</v>
      </c>
      <c r="R59" s="9" t="str">
        <f>IFERROR(MID(VLOOKUP($B59,Seqs!$A:$B,2,0),S59,1),"")</f>
        <v>A</v>
      </c>
      <c r="S59" s="9">
        <v>72</v>
      </c>
      <c r="T59" s="9" t="str">
        <f>IFERROR(MID(VLOOKUP($B59,Seqs!$A:$B,2,0),U59,1),"")</f>
        <v>A</v>
      </c>
      <c r="U59" s="9">
        <v>73</v>
      </c>
      <c r="V59" s="9" t="str">
        <f>IFERROR(MID(VLOOKUP($B59,Seqs!$A:$B,2,0),W59,1),"")</f>
        <v>I</v>
      </c>
      <c r="W59" s="9">
        <v>108</v>
      </c>
      <c r="X59" s="9" t="str">
        <f>IFERROR(MID(VLOOKUP($B59,Seqs!$A:$B,2,0),Y59,1),"")</f>
        <v>P</v>
      </c>
      <c r="Y59" s="9">
        <v>109</v>
      </c>
      <c r="Z59" s="9" t="str">
        <f>IFERROR(MID(VLOOKUP($B59,Seqs!$A:$B,2,0),AA59,1),"")</f>
        <v>V</v>
      </c>
      <c r="AA59" s="9">
        <v>116</v>
      </c>
      <c r="AB59" s="9" t="str">
        <f>IFERROR(MID(VLOOKUP($B59,Seqs!$A:$B,2,0),AC59,1),"")</f>
        <v>T</v>
      </c>
      <c r="AC59" s="9">
        <v>117</v>
      </c>
      <c r="AD59" s="9" t="str">
        <f>IFERROR(MID(VLOOKUP($B59,Seqs!$A:$B,2,0),AE59,1),"")</f>
        <v>G</v>
      </c>
      <c r="AE59" s="9">
        <v>142</v>
      </c>
      <c r="AF59" s="9" t="str">
        <f>IFERROR(MID(VLOOKUP($B59,Seqs!$A:$B,2,0),AG59,1),"")</f>
        <v>C</v>
      </c>
      <c r="AG59" s="9">
        <v>166</v>
      </c>
      <c r="AH59" s="9" t="str">
        <f>IFERROR(MID(VLOOKUP($B59,Seqs!$A:$B,2,0),AI59,1),"")</f>
        <v>F</v>
      </c>
      <c r="AI59" s="9">
        <v>168</v>
      </c>
      <c r="AJ59" s="9" t="str">
        <f>IFERROR(MID(VLOOKUP($B59,Seqs!$A:$B,2,0),AK59,1),"")</f>
        <v>P</v>
      </c>
      <c r="AK59" s="9">
        <v>173</v>
      </c>
      <c r="AL59" s="9" t="str">
        <f>IFERROR(MID(VLOOKUP($B59,Seqs!$A:$B,2,0),AM59,1),"")</f>
        <v>L</v>
      </c>
      <c r="AM59" s="9">
        <v>208</v>
      </c>
      <c r="AN59" s="9" t="str">
        <f>IFERROR(MID(VLOOKUP($B59,Seqs!$A:$B,2,0),AO59,1),"")</f>
        <v>E</v>
      </c>
      <c r="AO59" s="9">
        <v>219</v>
      </c>
      <c r="AP59" s="9" t="str">
        <f>IFERROR(MID(VLOOKUP($B59,Seqs!$A:$B,2,0),AQ59,1),"")</f>
        <v>C</v>
      </c>
      <c r="AQ59" s="9">
        <v>259</v>
      </c>
      <c r="AR59" s="9" t="str">
        <f>IFERROR(MID(VLOOKUP($B59,Seqs!$A:$B,2,0),AS59,1),"")</f>
        <v>P</v>
      </c>
      <c r="AS59" s="9">
        <v>266</v>
      </c>
      <c r="AT59" s="9" t="str">
        <f>IFERROR(MID(VLOOKUP($B59,Seqs!$A:$B,2,0),AU59,1),"")</f>
        <v>R</v>
      </c>
      <c r="AU59" s="9">
        <v>291</v>
      </c>
      <c r="AV59" s="9" t="str">
        <f>IFERROR(MID(VLOOKUP($B59,Seqs!$A:$B,2,0),AW59,1),"")</f>
        <v>I</v>
      </c>
      <c r="AW59" s="9">
        <v>292</v>
      </c>
      <c r="AX59" s="9" t="str">
        <f>IFERROR(MID(VLOOKUP($B59,Seqs!$A:$B,2,0),AY59,1),"")</f>
        <v>V</v>
      </c>
      <c r="AY59" s="9">
        <v>307</v>
      </c>
      <c r="AZ59" s="110" t="str">
        <f>VLOOKUP(B59,Classification!A:D,2,0)</f>
        <v>A</v>
      </c>
      <c r="BA59" s="98" t="str">
        <f>VLOOKUP(B59,Classification!A:D,4,0)</f>
        <v>Adenosine</v>
      </c>
      <c r="BB59" s="36" t="b">
        <f t="shared" si="196"/>
        <v>1</v>
      </c>
      <c r="BC59" s="109">
        <f t="shared" si="197"/>
        <v>264</v>
      </c>
      <c r="BD59" s="13" t="s">
        <v>23</v>
      </c>
      <c r="BE59" s="9" t="s">
        <v>1381</v>
      </c>
      <c r="BF59" s="120">
        <v>2</v>
      </c>
      <c r="BG59" s="51" t="s">
        <v>1</v>
      </c>
      <c r="BH59" s="51" t="s">
        <v>1</v>
      </c>
      <c r="BJ59" s="111" t="s">
        <v>1293</v>
      </c>
      <c r="BK59" s="112" t="s">
        <v>1293</v>
      </c>
      <c r="BL59" s="112" t="s">
        <v>1293</v>
      </c>
      <c r="BM59" s="112" t="s">
        <v>1293</v>
      </c>
      <c r="BN59" s="112" t="s">
        <v>1293</v>
      </c>
      <c r="BO59" s="112" t="s">
        <v>1293</v>
      </c>
      <c r="BP59" s="112" t="s">
        <v>1293</v>
      </c>
      <c r="BQ59" s="112" t="s">
        <v>1293</v>
      </c>
      <c r="BR59" s="112" t="s">
        <v>1293</v>
      </c>
      <c r="BS59" s="112" t="s">
        <v>1293</v>
      </c>
      <c r="BT59" s="112" t="s">
        <v>1293</v>
      </c>
      <c r="BU59" s="112" t="s">
        <v>1293</v>
      </c>
      <c r="BV59" s="111">
        <f t="shared" si="198"/>
        <v>1</v>
      </c>
      <c r="BW59" s="113">
        <f t="shared" si="199"/>
        <v>35</v>
      </c>
      <c r="BX59" s="114">
        <f t="shared" si="200"/>
        <v>39</v>
      </c>
      <c r="BY59" s="113">
        <f t="shared" si="201"/>
        <v>70</v>
      </c>
      <c r="BZ59" s="114">
        <f t="shared" si="202"/>
        <v>73</v>
      </c>
      <c r="CA59" s="113">
        <f t="shared" si="203"/>
        <v>109</v>
      </c>
      <c r="CB59" s="114">
        <f t="shared" si="204"/>
        <v>117</v>
      </c>
      <c r="CC59" s="113">
        <f t="shared" si="205"/>
        <v>166</v>
      </c>
      <c r="CD59" s="114">
        <f t="shared" si="206"/>
        <v>173</v>
      </c>
      <c r="CE59" s="113">
        <f t="shared" si="207"/>
        <v>219</v>
      </c>
      <c r="CF59" s="114">
        <f t="shared" si="208"/>
        <v>266</v>
      </c>
      <c r="CG59" s="113">
        <f t="shared" si="209"/>
        <v>292</v>
      </c>
      <c r="CH59" s="111">
        <f t="shared" si="210"/>
        <v>34</v>
      </c>
      <c r="CI59" s="113">
        <f t="shared" si="211"/>
        <v>38</v>
      </c>
      <c r="CJ59" s="114">
        <f t="shared" si="212"/>
        <v>69</v>
      </c>
      <c r="CK59" s="114">
        <f t="shared" si="213"/>
        <v>72</v>
      </c>
      <c r="CL59" s="114">
        <f t="shared" si="214"/>
        <v>108</v>
      </c>
      <c r="CM59" s="114">
        <f t="shared" si="215"/>
        <v>116</v>
      </c>
      <c r="CN59" s="114">
        <f t="shared" si="216"/>
        <v>142</v>
      </c>
      <c r="CO59" s="114">
        <f t="shared" si="217"/>
        <v>168</v>
      </c>
      <c r="CP59" s="114">
        <f t="shared" si="218"/>
        <v>208</v>
      </c>
      <c r="CQ59" s="114">
        <f t="shared" si="219"/>
        <v>259</v>
      </c>
      <c r="CR59" s="114">
        <f t="shared" si="220"/>
        <v>291</v>
      </c>
      <c r="CS59" s="114">
        <f t="shared" si="221"/>
        <v>307</v>
      </c>
      <c r="CT59" s="109">
        <f t="shared" si="222"/>
        <v>1</v>
      </c>
    </row>
    <row r="60" spans="1:1029" s="12" customFormat="1" x14ac:dyDescent="0.2">
      <c r="A60" s="9" t="str">
        <f t="shared" si="195"/>
        <v>aa2ar_human_6AQF</v>
      </c>
      <c r="B60" s="9" t="s">
        <v>139</v>
      </c>
      <c r="C60" s="9" t="s">
        <v>1474</v>
      </c>
      <c r="D60" s="9" t="str">
        <f>IFERROR(MID(VLOOKUP($B60,Seqs!$A:$B,2,0),E60,1),"")</f>
        <v>M</v>
      </c>
      <c r="E60" s="9">
        <v>1</v>
      </c>
      <c r="F60" s="9" t="str">
        <f>IFERROR(MID(VLOOKUP($B60,Seqs!$A:$B,2,0),G60,1),"")</f>
        <v>N</v>
      </c>
      <c r="G60" s="9">
        <v>34</v>
      </c>
      <c r="H60" s="9" t="str">
        <f>IFERROR(MID(VLOOKUP($B60,Seqs!$A:$B,2,0),I60,1),"")</f>
        <v>S</v>
      </c>
      <c r="I60" s="109">
        <v>35</v>
      </c>
      <c r="J60" s="9" t="str">
        <f>IFERROR(MID(VLOOKUP($B60,Seqs!$A:$B,2,0),K60,1),"")</f>
        <v>Q</v>
      </c>
      <c r="K60" s="109">
        <v>38</v>
      </c>
      <c r="L60" s="9" t="str">
        <f>IFERROR(MID(VLOOKUP($B60,Seqs!$A:$B,2,0),M60,1),"")</f>
        <v>N</v>
      </c>
      <c r="M60" s="9">
        <v>39</v>
      </c>
      <c r="N60" s="9" t="str">
        <f>IFERROR(MID(VLOOKUP($B60,Seqs!$A:$B,2,0),O60,1),"")</f>
        <v>G</v>
      </c>
      <c r="O60" s="9">
        <v>69</v>
      </c>
      <c r="P60" s="9" t="str">
        <f>IFERROR(MID(VLOOKUP($B60,Seqs!$A:$B,2,0),Q60,1),"")</f>
        <v>F</v>
      </c>
      <c r="Q60" s="9">
        <v>70</v>
      </c>
      <c r="R60" s="9" t="str">
        <f>IFERROR(MID(VLOOKUP($B60,Seqs!$A:$B,2,0),S60,1),"")</f>
        <v>A</v>
      </c>
      <c r="S60" s="9">
        <v>72</v>
      </c>
      <c r="T60" s="9" t="str">
        <f>IFERROR(MID(VLOOKUP($B60,Seqs!$A:$B,2,0),U60,1),"")</f>
        <v>A</v>
      </c>
      <c r="U60" s="9">
        <v>73</v>
      </c>
      <c r="V60" s="9" t="str">
        <f>IFERROR(MID(VLOOKUP($B60,Seqs!$A:$B,2,0),W60,1),"")</f>
        <v>I</v>
      </c>
      <c r="W60" s="9">
        <v>108</v>
      </c>
      <c r="X60" s="9" t="str">
        <f>IFERROR(MID(VLOOKUP($B60,Seqs!$A:$B,2,0),Y60,1),"")</f>
        <v>P</v>
      </c>
      <c r="Y60" s="9">
        <v>109</v>
      </c>
      <c r="Z60" s="9" t="str">
        <f>IFERROR(MID(VLOOKUP($B60,Seqs!$A:$B,2,0),AA60,1),"")</f>
        <v>V</v>
      </c>
      <c r="AA60" s="9">
        <v>116</v>
      </c>
      <c r="AB60" s="9" t="str">
        <f>IFERROR(MID(VLOOKUP($B60,Seqs!$A:$B,2,0),AC60,1),"")</f>
        <v>T</v>
      </c>
      <c r="AC60" s="9">
        <v>117</v>
      </c>
      <c r="AD60" s="9" t="str">
        <f>IFERROR(MID(VLOOKUP($B60,Seqs!$A:$B,2,0),AE60,1),"")</f>
        <v>G</v>
      </c>
      <c r="AE60" s="9">
        <v>142</v>
      </c>
      <c r="AF60" s="9" t="str">
        <f>IFERROR(MID(VLOOKUP($B60,Seqs!$A:$B,2,0),AG60,1),"")</f>
        <v>C</v>
      </c>
      <c r="AG60" s="9">
        <v>166</v>
      </c>
      <c r="AH60" s="9" t="str">
        <f>IFERROR(MID(VLOOKUP($B60,Seqs!$A:$B,2,0),AI60,1),"")</f>
        <v>F</v>
      </c>
      <c r="AI60" s="9">
        <v>168</v>
      </c>
      <c r="AJ60" s="9" t="str">
        <f>IFERROR(MID(VLOOKUP($B60,Seqs!$A:$B,2,0),AK60,1),"")</f>
        <v>P</v>
      </c>
      <c r="AK60" s="9">
        <v>173</v>
      </c>
      <c r="AL60" s="9" t="str">
        <f>IFERROR(MID(VLOOKUP($B60,Seqs!$A:$B,2,0),AM60,1),"")</f>
        <v>L</v>
      </c>
      <c r="AM60" s="9">
        <v>208</v>
      </c>
      <c r="AN60" s="9" t="str">
        <f>IFERROR(MID(VLOOKUP($B60,Seqs!$A:$B,2,0),AO60,1),"")</f>
        <v>E</v>
      </c>
      <c r="AO60" s="9">
        <v>219</v>
      </c>
      <c r="AP60" s="9" t="str">
        <f>IFERROR(MID(VLOOKUP($B60,Seqs!$A:$B,2,0),AQ60,1),"")</f>
        <v>C</v>
      </c>
      <c r="AQ60" s="9">
        <v>259</v>
      </c>
      <c r="AR60" s="9" t="str">
        <f>IFERROR(MID(VLOOKUP($B60,Seqs!$A:$B,2,0),AS60,1),"")</f>
        <v>P</v>
      </c>
      <c r="AS60" s="9">
        <v>266</v>
      </c>
      <c r="AT60" s="9" t="str">
        <f>IFERROR(MID(VLOOKUP($B60,Seqs!$A:$B,2,0),AU60,1),"")</f>
        <v>R</v>
      </c>
      <c r="AU60" s="9">
        <v>291</v>
      </c>
      <c r="AV60" s="9" t="str">
        <f>IFERROR(MID(VLOOKUP($B60,Seqs!$A:$B,2,0),AW60,1),"")</f>
        <v>I</v>
      </c>
      <c r="AW60" s="9">
        <v>292</v>
      </c>
      <c r="AX60" s="9" t="str">
        <f>IFERROR(MID(VLOOKUP($B60,Seqs!$A:$B,2,0),AY60,1),"")</f>
        <v>H</v>
      </c>
      <c r="AY60" s="9">
        <v>306</v>
      </c>
      <c r="AZ60" s="110" t="str">
        <f>VLOOKUP(B60,Classification!A:D,2,0)</f>
        <v>A</v>
      </c>
      <c r="BA60" s="98" t="str">
        <f>VLOOKUP(B60,Classification!A:D,4,0)</f>
        <v>Adenosine</v>
      </c>
      <c r="BB60" s="36" t="b">
        <f t="shared" si="196"/>
        <v>1</v>
      </c>
      <c r="BC60" s="109">
        <f t="shared" si="197"/>
        <v>263</v>
      </c>
      <c r="BD60" s="13" t="s">
        <v>23</v>
      </c>
      <c r="BE60" s="9" t="s">
        <v>1381</v>
      </c>
      <c r="BF60" s="120">
        <v>2.5099999999999998</v>
      </c>
      <c r="BG60" s="51" t="s">
        <v>1</v>
      </c>
      <c r="BH60" s="51" t="s">
        <v>1</v>
      </c>
      <c r="BJ60" s="111" t="s">
        <v>1293</v>
      </c>
      <c r="BK60" s="112" t="s">
        <v>1293</v>
      </c>
      <c r="BL60" s="112" t="s">
        <v>1293</v>
      </c>
      <c r="BM60" s="112" t="s">
        <v>1293</v>
      </c>
      <c r="BN60" s="112" t="s">
        <v>1293</v>
      </c>
      <c r="BO60" s="112" t="s">
        <v>1293</v>
      </c>
      <c r="BP60" s="112" t="s">
        <v>1293</v>
      </c>
      <c r="BQ60" s="112" t="s">
        <v>1293</v>
      </c>
      <c r="BR60" s="112" t="s">
        <v>1293</v>
      </c>
      <c r="BS60" s="112" t="s">
        <v>1293</v>
      </c>
      <c r="BT60" s="112" t="s">
        <v>1293</v>
      </c>
      <c r="BU60" s="112" t="s">
        <v>1293</v>
      </c>
      <c r="BV60" s="111">
        <f t="shared" si="198"/>
        <v>1</v>
      </c>
      <c r="BW60" s="113">
        <f t="shared" si="199"/>
        <v>35</v>
      </c>
      <c r="BX60" s="114">
        <f t="shared" si="200"/>
        <v>39</v>
      </c>
      <c r="BY60" s="113">
        <f t="shared" si="201"/>
        <v>70</v>
      </c>
      <c r="BZ60" s="114">
        <f t="shared" si="202"/>
        <v>73</v>
      </c>
      <c r="CA60" s="113">
        <f t="shared" si="203"/>
        <v>109</v>
      </c>
      <c r="CB60" s="114">
        <f t="shared" si="204"/>
        <v>117</v>
      </c>
      <c r="CC60" s="113">
        <f t="shared" si="205"/>
        <v>166</v>
      </c>
      <c r="CD60" s="114">
        <f t="shared" si="206"/>
        <v>173</v>
      </c>
      <c r="CE60" s="113">
        <f t="shared" si="207"/>
        <v>219</v>
      </c>
      <c r="CF60" s="114">
        <f t="shared" si="208"/>
        <v>266</v>
      </c>
      <c r="CG60" s="113">
        <f t="shared" si="209"/>
        <v>292</v>
      </c>
      <c r="CH60" s="111">
        <f t="shared" si="210"/>
        <v>34</v>
      </c>
      <c r="CI60" s="113">
        <f t="shared" si="211"/>
        <v>38</v>
      </c>
      <c r="CJ60" s="114">
        <f t="shared" si="212"/>
        <v>69</v>
      </c>
      <c r="CK60" s="114">
        <f t="shared" si="213"/>
        <v>72</v>
      </c>
      <c r="CL60" s="114">
        <f t="shared" si="214"/>
        <v>108</v>
      </c>
      <c r="CM60" s="114">
        <f t="shared" si="215"/>
        <v>116</v>
      </c>
      <c r="CN60" s="114">
        <f t="shared" si="216"/>
        <v>142</v>
      </c>
      <c r="CO60" s="114">
        <f t="shared" si="217"/>
        <v>168</v>
      </c>
      <c r="CP60" s="114">
        <f t="shared" si="218"/>
        <v>208</v>
      </c>
      <c r="CQ60" s="114">
        <f t="shared" si="219"/>
        <v>259</v>
      </c>
      <c r="CR60" s="114">
        <f t="shared" si="220"/>
        <v>291</v>
      </c>
      <c r="CS60" s="114">
        <f t="shared" si="221"/>
        <v>306</v>
      </c>
      <c r="CT60" s="109">
        <f t="shared" si="222"/>
        <v>1</v>
      </c>
    </row>
    <row r="61" spans="1:1029" s="12" customFormat="1" x14ac:dyDescent="0.2">
      <c r="A61" s="9" t="str">
        <f t="shared" si="195"/>
        <v>aa2ar_human_5WF5</v>
      </c>
      <c r="B61" s="9" t="s">
        <v>139</v>
      </c>
      <c r="C61" s="9" t="s">
        <v>1483</v>
      </c>
      <c r="D61" s="9" t="str">
        <f>IFERROR(MID(VLOOKUP($B61,Seqs!$A:$B,2,0),E61,1),"")</f>
        <v>M</v>
      </c>
      <c r="E61" s="9">
        <v>4</v>
      </c>
      <c r="F61" s="9" t="str">
        <f>IFERROR(MID(VLOOKUP($B61,Seqs!$A:$B,2,0),G61,1),"")</f>
        <v>N</v>
      </c>
      <c r="G61" s="9">
        <v>34</v>
      </c>
      <c r="H61" s="9" t="str">
        <f>IFERROR(MID(VLOOKUP($B61,Seqs!$A:$B,2,0),I61,1),"")</f>
        <v>S</v>
      </c>
      <c r="I61" s="109">
        <v>35</v>
      </c>
      <c r="J61" s="9" t="str">
        <f>IFERROR(MID(VLOOKUP($B61,Seqs!$A:$B,2,0),K61,1),"")</f>
        <v>Q</v>
      </c>
      <c r="K61" s="109">
        <v>38</v>
      </c>
      <c r="L61" s="9" t="str">
        <f>IFERROR(MID(VLOOKUP($B61,Seqs!$A:$B,2,0),M61,1),"")</f>
        <v>N</v>
      </c>
      <c r="M61" s="9">
        <v>39</v>
      </c>
      <c r="N61" s="9" t="str">
        <f>IFERROR(MID(VLOOKUP($B61,Seqs!$A:$B,2,0),O61,1),"")</f>
        <v>A</v>
      </c>
      <c r="O61" s="9">
        <v>63</v>
      </c>
      <c r="P61" s="9" t="str">
        <f>IFERROR(MID(VLOOKUP($B61,Seqs!$A:$B,2,0),Q61,1),"")</f>
        <v>F</v>
      </c>
      <c r="Q61" s="9">
        <v>70</v>
      </c>
      <c r="R61" s="9" t="str">
        <f>IFERROR(MID(VLOOKUP($B61,Seqs!$A:$B,2,0),S61,1),"")</f>
        <v>A</v>
      </c>
      <c r="S61" s="9">
        <v>72</v>
      </c>
      <c r="T61" s="9" t="str">
        <f>IFERROR(MID(VLOOKUP($B61,Seqs!$A:$B,2,0),U61,1),"")</f>
        <v>A</v>
      </c>
      <c r="U61" s="9">
        <v>73</v>
      </c>
      <c r="V61" s="9" t="str">
        <f>IFERROR(MID(VLOOKUP($B61,Seqs!$A:$B,2,0),W61,1),"")</f>
        <v>I</v>
      </c>
      <c r="W61" s="9">
        <v>108</v>
      </c>
      <c r="X61" s="9" t="str">
        <f>IFERROR(MID(VLOOKUP($B61,Seqs!$A:$B,2,0),Y61,1),"")</f>
        <v>P</v>
      </c>
      <c r="Y61" s="9">
        <v>109</v>
      </c>
      <c r="Z61" s="9" t="str">
        <f>IFERROR(MID(VLOOKUP($B61,Seqs!$A:$B,2,0),AA61,1),"")</f>
        <v>V</v>
      </c>
      <c r="AA61" s="9">
        <v>116</v>
      </c>
      <c r="AB61" s="9" t="str">
        <f>IFERROR(MID(VLOOKUP($B61,Seqs!$A:$B,2,0),AC61,1),"")</f>
        <v>T</v>
      </c>
      <c r="AC61" s="9">
        <v>117</v>
      </c>
      <c r="AD61" s="9" t="str">
        <f>IFERROR(MID(VLOOKUP($B61,Seqs!$A:$B,2,0),AE61,1),"")</f>
        <v>G</v>
      </c>
      <c r="AE61" s="9">
        <v>142</v>
      </c>
      <c r="AF61" s="9" t="str">
        <f>IFERROR(MID(VLOOKUP($B61,Seqs!$A:$B,2,0),AG61,1),"")</f>
        <v>C</v>
      </c>
      <c r="AG61" s="9">
        <v>166</v>
      </c>
      <c r="AH61" s="9" t="str">
        <f>IFERROR(MID(VLOOKUP($B61,Seqs!$A:$B,2,0),AI61,1),"")</f>
        <v>F</v>
      </c>
      <c r="AI61" s="9">
        <v>168</v>
      </c>
      <c r="AJ61" s="9" t="str">
        <f>IFERROR(MID(VLOOKUP($B61,Seqs!$A:$B,2,0),AK61,1),"")</f>
        <v>P</v>
      </c>
      <c r="AK61" s="9">
        <v>173</v>
      </c>
      <c r="AL61" s="9" t="str">
        <f>IFERROR(MID(VLOOKUP($B61,Seqs!$A:$B,2,0),AM61,1),"")</f>
        <v>R</v>
      </c>
      <c r="AM61" s="9">
        <v>205</v>
      </c>
      <c r="AN61" s="9" t="str">
        <f>IFERROR(MID(VLOOKUP($B61,Seqs!$A:$B,2,0),AO61,1),"")</f>
        <v>L</v>
      </c>
      <c r="AO61" s="9">
        <v>225</v>
      </c>
      <c r="AP61" s="9" t="str">
        <f>IFERROR(MID(VLOOKUP($B61,Seqs!$A:$B,2,0),AQ61,1),"")</f>
        <v>C</v>
      </c>
      <c r="AQ61" s="9">
        <v>259</v>
      </c>
      <c r="AR61" s="9" t="str">
        <f>IFERROR(MID(VLOOKUP($B61,Seqs!$A:$B,2,0),AS61,1),"")</f>
        <v>P</v>
      </c>
      <c r="AS61" s="9">
        <v>266</v>
      </c>
      <c r="AT61" s="9" t="str">
        <f>IFERROR(MID(VLOOKUP($B61,Seqs!$A:$B,2,0),AU61,1),"")</f>
        <v>R</v>
      </c>
      <c r="AU61" s="9">
        <v>291</v>
      </c>
      <c r="AV61" s="9" t="str">
        <f>IFERROR(MID(VLOOKUP($B61,Seqs!$A:$B,2,0),AW61,1),"")</f>
        <v>I</v>
      </c>
      <c r="AW61" s="9">
        <v>292</v>
      </c>
      <c r="AX61" s="9" t="str">
        <f>IFERROR(MID(VLOOKUP($B61,Seqs!$A:$B,2,0),AY61,1),"")</f>
        <v>V</v>
      </c>
      <c r="AY61" s="9">
        <v>307</v>
      </c>
      <c r="AZ61" s="110" t="str">
        <f>VLOOKUP(B61,Classification!A:D,2,0)</f>
        <v>A</v>
      </c>
      <c r="BA61" s="98" t="str">
        <f>VLOOKUP(B61,Classification!A:D,4,0)</f>
        <v>Adenosine</v>
      </c>
      <c r="BB61" s="36" t="b">
        <f t="shared" si="196"/>
        <v>1</v>
      </c>
      <c r="BC61" s="109">
        <f t="shared" si="197"/>
        <v>246</v>
      </c>
      <c r="BD61" s="13" t="s">
        <v>23</v>
      </c>
      <c r="BE61" s="9" t="s">
        <v>1484</v>
      </c>
      <c r="BF61" s="120">
        <v>2.6</v>
      </c>
      <c r="BG61" s="51" t="s">
        <v>1</v>
      </c>
      <c r="BH61" s="51" t="s">
        <v>1</v>
      </c>
      <c r="BJ61" s="111" t="s">
        <v>1293</v>
      </c>
      <c r="BK61" s="112" t="s">
        <v>1293</v>
      </c>
      <c r="BL61" s="112" t="s">
        <v>1293</v>
      </c>
      <c r="BM61" s="112" t="s">
        <v>1293</v>
      </c>
      <c r="BN61" s="112" t="s">
        <v>1293</v>
      </c>
      <c r="BO61" s="112" t="s">
        <v>1293</v>
      </c>
      <c r="BP61" s="112" t="s">
        <v>1293</v>
      </c>
      <c r="BQ61" s="112" t="s">
        <v>1293</v>
      </c>
      <c r="BR61" s="112" t="s">
        <v>1293</v>
      </c>
      <c r="BS61" s="112" t="s">
        <v>1293</v>
      </c>
      <c r="BT61" s="112" t="s">
        <v>1293</v>
      </c>
      <c r="BU61" s="112" t="s">
        <v>1293</v>
      </c>
      <c r="BV61" s="111">
        <f t="shared" si="198"/>
        <v>4</v>
      </c>
      <c r="BW61" s="113">
        <f t="shared" si="199"/>
        <v>35</v>
      </c>
      <c r="BX61" s="114">
        <f t="shared" si="200"/>
        <v>39</v>
      </c>
      <c r="BY61" s="113">
        <f t="shared" si="201"/>
        <v>70</v>
      </c>
      <c r="BZ61" s="114">
        <f t="shared" si="202"/>
        <v>73</v>
      </c>
      <c r="CA61" s="113">
        <f t="shared" si="203"/>
        <v>109</v>
      </c>
      <c r="CB61" s="114">
        <f t="shared" si="204"/>
        <v>117</v>
      </c>
      <c r="CC61" s="113">
        <f t="shared" si="205"/>
        <v>166</v>
      </c>
      <c r="CD61" s="114">
        <f t="shared" si="206"/>
        <v>173</v>
      </c>
      <c r="CE61" s="113">
        <f t="shared" si="207"/>
        <v>225</v>
      </c>
      <c r="CF61" s="114">
        <f t="shared" si="208"/>
        <v>266</v>
      </c>
      <c r="CG61" s="113">
        <f t="shared" si="209"/>
        <v>292</v>
      </c>
      <c r="CH61" s="111">
        <f t="shared" si="210"/>
        <v>34</v>
      </c>
      <c r="CI61" s="113">
        <f t="shared" si="211"/>
        <v>38</v>
      </c>
      <c r="CJ61" s="114">
        <f t="shared" si="212"/>
        <v>63</v>
      </c>
      <c r="CK61" s="114">
        <f t="shared" si="213"/>
        <v>72</v>
      </c>
      <c r="CL61" s="114">
        <f t="shared" si="214"/>
        <v>108</v>
      </c>
      <c r="CM61" s="114">
        <f t="shared" si="215"/>
        <v>116</v>
      </c>
      <c r="CN61" s="114">
        <f t="shared" si="216"/>
        <v>142</v>
      </c>
      <c r="CO61" s="114">
        <f t="shared" si="217"/>
        <v>168</v>
      </c>
      <c r="CP61" s="114">
        <f t="shared" si="218"/>
        <v>205</v>
      </c>
      <c r="CQ61" s="114">
        <f t="shared" si="219"/>
        <v>259</v>
      </c>
      <c r="CR61" s="114">
        <f t="shared" si="220"/>
        <v>291</v>
      </c>
      <c r="CS61" s="114">
        <f t="shared" si="221"/>
        <v>307</v>
      </c>
      <c r="CT61" s="109">
        <f t="shared" si="222"/>
        <v>1</v>
      </c>
    </row>
    <row r="62" spans="1:1029" s="12" customFormat="1" x14ac:dyDescent="0.2">
      <c r="A62" s="9" t="str">
        <f t="shared" si="195"/>
        <v>aa2ar_human_5WF6</v>
      </c>
      <c r="B62" s="9" t="s">
        <v>139</v>
      </c>
      <c r="C62" s="9" t="s">
        <v>1485</v>
      </c>
      <c r="D62" s="9" t="str">
        <f>IFERROR(MID(VLOOKUP($B62,Seqs!$A:$B,2,0),E62,1),"")</f>
        <v>M</v>
      </c>
      <c r="E62" s="9">
        <v>4</v>
      </c>
      <c r="F62" s="9" t="str">
        <f>IFERROR(MID(VLOOKUP($B62,Seqs!$A:$B,2,0),G62,1),"")</f>
        <v>N</v>
      </c>
      <c r="G62" s="9">
        <v>34</v>
      </c>
      <c r="H62" s="9" t="str">
        <f>IFERROR(MID(VLOOKUP($B62,Seqs!$A:$B,2,0),I62,1),"")</f>
        <v>S</v>
      </c>
      <c r="I62" s="109">
        <v>35</v>
      </c>
      <c r="J62" s="9" t="str">
        <f>IFERROR(MID(VLOOKUP($B62,Seqs!$A:$B,2,0),K62,1),"")</f>
        <v>Q</v>
      </c>
      <c r="K62" s="109">
        <v>38</v>
      </c>
      <c r="L62" s="9" t="str">
        <f>IFERROR(MID(VLOOKUP($B62,Seqs!$A:$B,2,0),M62,1),"")</f>
        <v>N</v>
      </c>
      <c r="M62" s="9">
        <v>39</v>
      </c>
      <c r="N62" s="9" t="str">
        <f>IFERROR(MID(VLOOKUP($B62,Seqs!$A:$B,2,0),O62,1),"")</f>
        <v>A</v>
      </c>
      <c r="O62" s="9">
        <v>63</v>
      </c>
      <c r="P62" s="9" t="str">
        <f>IFERROR(MID(VLOOKUP($B62,Seqs!$A:$B,2,0),Q62,1),"")</f>
        <v>F</v>
      </c>
      <c r="Q62" s="9">
        <v>70</v>
      </c>
      <c r="R62" s="9" t="str">
        <f>IFERROR(MID(VLOOKUP($B62,Seqs!$A:$B,2,0),S62,1),"")</f>
        <v>A</v>
      </c>
      <c r="S62" s="9">
        <v>72</v>
      </c>
      <c r="T62" s="9" t="str">
        <f>IFERROR(MID(VLOOKUP($B62,Seqs!$A:$B,2,0),U62,1),"")</f>
        <v>A</v>
      </c>
      <c r="U62" s="9">
        <v>73</v>
      </c>
      <c r="V62" s="9" t="str">
        <f>IFERROR(MID(VLOOKUP($B62,Seqs!$A:$B,2,0),W62,1),"")</f>
        <v>I</v>
      </c>
      <c r="W62" s="9">
        <v>108</v>
      </c>
      <c r="X62" s="9" t="str">
        <f>IFERROR(MID(VLOOKUP($B62,Seqs!$A:$B,2,0),Y62,1),"")</f>
        <v>P</v>
      </c>
      <c r="Y62" s="9">
        <v>109</v>
      </c>
      <c r="Z62" s="9" t="str">
        <f>IFERROR(MID(VLOOKUP($B62,Seqs!$A:$B,2,0),AA62,1),"")</f>
        <v>V</v>
      </c>
      <c r="AA62" s="9">
        <v>116</v>
      </c>
      <c r="AB62" s="9" t="str">
        <f>IFERROR(MID(VLOOKUP($B62,Seqs!$A:$B,2,0),AC62,1),"")</f>
        <v>T</v>
      </c>
      <c r="AC62" s="9">
        <v>117</v>
      </c>
      <c r="AD62" s="9" t="str">
        <f>IFERROR(MID(VLOOKUP($B62,Seqs!$A:$B,2,0),AE62,1),"")</f>
        <v>G</v>
      </c>
      <c r="AE62" s="9">
        <v>142</v>
      </c>
      <c r="AF62" s="9" t="str">
        <f>IFERROR(MID(VLOOKUP($B62,Seqs!$A:$B,2,0),AG62,1),"")</f>
        <v>C</v>
      </c>
      <c r="AG62" s="9">
        <v>166</v>
      </c>
      <c r="AH62" s="9" t="str">
        <f>IFERROR(MID(VLOOKUP($B62,Seqs!$A:$B,2,0),AI62,1),"")</f>
        <v>F</v>
      </c>
      <c r="AI62" s="9">
        <v>168</v>
      </c>
      <c r="AJ62" s="9" t="str">
        <f>IFERROR(MID(VLOOKUP($B62,Seqs!$A:$B,2,0),AK62,1),"")</f>
        <v>P</v>
      </c>
      <c r="AK62" s="9">
        <v>173</v>
      </c>
      <c r="AL62" s="9" t="str">
        <f>IFERROR(MID(VLOOKUP($B62,Seqs!$A:$B,2,0),AM62,1),"")</f>
        <v>R</v>
      </c>
      <c r="AM62" s="9">
        <v>205</v>
      </c>
      <c r="AN62" s="9" t="str">
        <f>IFERROR(MID(VLOOKUP($B62,Seqs!$A:$B,2,0),AO62,1),"")</f>
        <v>L</v>
      </c>
      <c r="AO62" s="9">
        <v>225</v>
      </c>
      <c r="AP62" s="9" t="str">
        <f>IFERROR(MID(VLOOKUP($B62,Seqs!$A:$B,2,0),AQ62,1),"")</f>
        <v>C</v>
      </c>
      <c r="AQ62" s="9">
        <v>259</v>
      </c>
      <c r="AR62" s="9" t="str">
        <f>IFERROR(MID(VLOOKUP($B62,Seqs!$A:$B,2,0),AS62,1),"")</f>
        <v>P</v>
      </c>
      <c r="AS62" s="9">
        <v>266</v>
      </c>
      <c r="AT62" s="9" t="str">
        <f>IFERROR(MID(VLOOKUP($B62,Seqs!$A:$B,2,0),AU62,1),"")</f>
        <v>R</v>
      </c>
      <c r="AU62" s="9">
        <v>291</v>
      </c>
      <c r="AV62" s="9" t="str">
        <f>IFERROR(MID(VLOOKUP($B62,Seqs!$A:$B,2,0),AW62,1),"")</f>
        <v>I</v>
      </c>
      <c r="AW62" s="9">
        <v>292</v>
      </c>
      <c r="AX62" s="9" t="str">
        <f>IFERROR(MID(VLOOKUP($B62,Seqs!$A:$B,2,0),AY62,1),"")</f>
        <v>V</v>
      </c>
      <c r="AY62" s="9">
        <v>307</v>
      </c>
      <c r="AZ62" s="110" t="str">
        <f>VLOOKUP(B62,Classification!A:D,2,0)</f>
        <v>A</v>
      </c>
      <c r="BA62" s="98" t="str">
        <f>VLOOKUP(B62,Classification!A:D,4,0)</f>
        <v>Adenosine</v>
      </c>
      <c r="BB62" s="36" t="b">
        <f t="shared" si="196"/>
        <v>1</v>
      </c>
      <c r="BC62" s="109">
        <f t="shared" si="197"/>
        <v>246</v>
      </c>
      <c r="BD62" s="13" t="s">
        <v>23</v>
      </c>
      <c r="BE62" s="9" t="s">
        <v>1484</v>
      </c>
      <c r="BF62" s="120">
        <v>2.9</v>
      </c>
      <c r="BG62" s="51" t="s">
        <v>1</v>
      </c>
      <c r="BH62" s="51" t="s">
        <v>1</v>
      </c>
      <c r="BJ62" s="111" t="s">
        <v>1293</v>
      </c>
      <c r="BK62" s="112" t="s">
        <v>1293</v>
      </c>
      <c r="BL62" s="112" t="s">
        <v>1293</v>
      </c>
      <c r="BM62" s="112" t="s">
        <v>1293</v>
      </c>
      <c r="BN62" s="112" t="s">
        <v>1293</v>
      </c>
      <c r="BO62" s="112" t="s">
        <v>1293</v>
      </c>
      <c r="BP62" s="112" t="s">
        <v>1293</v>
      </c>
      <c r="BQ62" s="112" t="s">
        <v>1293</v>
      </c>
      <c r="BR62" s="112" t="s">
        <v>1293</v>
      </c>
      <c r="BS62" s="112" t="s">
        <v>1293</v>
      </c>
      <c r="BT62" s="112" t="s">
        <v>1293</v>
      </c>
      <c r="BU62" s="112" t="s">
        <v>1293</v>
      </c>
      <c r="BV62" s="111">
        <f t="shared" si="198"/>
        <v>4</v>
      </c>
      <c r="BW62" s="113">
        <f t="shared" si="199"/>
        <v>35</v>
      </c>
      <c r="BX62" s="114">
        <f t="shared" si="200"/>
        <v>39</v>
      </c>
      <c r="BY62" s="113">
        <f t="shared" si="201"/>
        <v>70</v>
      </c>
      <c r="BZ62" s="114">
        <f t="shared" si="202"/>
        <v>73</v>
      </c>
      <c r="CA62" s="113">
        <f t="shared" si="203"/>
        <v>109</v>
      </c>
      <c r="CB62" s="114">
        <f t="shared" si="204"/>
        <v>117</v>
      </c>
      <c r="CC62" s="113">
        <f t="shared" si="205"/>
        <v>166</v>
      </c>
      <c r="CD62" s="114">
        <f t="shared" si="206"/>
        <v>173</v>
      </c>
      <c r="CE62" s="113">
        <f t="shared" si="207"/>
        <v>225</v>
      </c>
      <c r="CF62" s="114">
        <f t="shared" si="208"/>
        <v>266</v>
      </c>
      <c r="CG62" s="113">
        <f t="shared" si="209"/>
        <v>292</v>
      </c>
      <c r="CH62" s="111">
        <f t="shared" si="210"/>
        <v>34</v>
      </c>
      <c r="CI62" s="113">
        <f t="shared" si="211"/>
        <v>38</v>
      </c>
      <c r="CJ62" s="114">
        <f t="shared" si="212"/>
        <v>63</v>
      </c>
      <c r="CK62" s="114">
        <f t="shared" si="213"/>
        <v>72</v>
      </c>
      <c r="CL62" s="114">
        <f t="shared" si="214"/>
        <v>108</v>
      </c>
      <c r="CM62" s="114">
        <f t="shared" si="215"/>
        <v>116</v>
      </c>
      <c r="CN62" s="114">
        <f t="shared" si="216"/>
        <v>142</v>
      </c>
      <c r="CO62" s="114">
        <f t="shared" si="217"/>
        <v>168</v>
      </c>
      <c r="CP62" s="114">
        <f t="shared" si="218"/>
        <v>205</v>
      </c>
      <c r="CQ62" s="114">
        <f t="shared" si="219"/>
        <v>259</v>
      </c>
      <c r="CR62" s="114">
        <f t="shared" si="220"/>
        <v>291</v>
      </c>
      <c r="CS62" s="114">
        <f t="shared" si="221"/>
        <v>307</v>
      </c>
      <c r="CT62" s="109">
        <f t="shared" si="222"/>
        <v>1</v>
      </c>
    </row>
    <row r="63" spans="1:1029" s="12" customFormat="1" x14ac:dyDescent="0.2">
      <c r="A63" s="9" t="str">
        <f t="shared" si="195"/>
        <v>aa2ar_human_6GDG</v>
      </c>
      <c r="B63" s="9" t="s">
        <v>139</v>
      </c>
      <c r="C63" s="9" t="s">
        <v>1507</v>
      </c>
      <c r="D63" s="9" t="str">
        <f>IFERROR(MID(VLOOKUP($B63,Seqs!$A:$B,2,0),E63,1),"")</f>
        <v>V</v>
      </c>
      <c r="E63" s="9">
        <v>8</v>
      </c>
      <c r="F63" s="9" t="str">
        <f>IFERROR(MID(VLOOKUP($B63,Seqs!$A:$B,2,0),G63,1),"")</f>
        <v>N</v>
      </c>
      <c r="G63" s="9">
        <v>34</v>
      </c>
      <c r="H63" s="9" t="str">
        <f>IFERROR(MID(VLOOKUP($B63,Seqs!$A:$B,2,0),I63,1),"")</f>
        <v>S</v>
      </c>
      <c r="I63" s="109">
        <v>35</v>
      </c>
      <c r="J63" s="9" t="str">
        <f>IFERROR(MID(VLOOKUP($B63,Seqs!$A:$B,2,0),K63,1),"")</f>
        <v>Q</v>
      </c>
      <c r="K63" s="109">
        <v>38</v>
      </c>
      <c r="L63" s="9" t="str">
        <f>IFERROR(MID(VLOOKUP($B63,Seqs!$A:$B,2,0),M63,1),"")</f>
        <v>N</v>
      </c>
      <c r="M63" s="9">
        <v>39</v>
      </c>
      <c r="N63" s="9" t="str">
        <f>IFERROR(MID(VLOOKUP($B63,Seqs!$A:$B,2,0),O63,1),"")</f>
        <v>G</v>
      </c>
      <c r="O63" s="9">
        <v>69</v>
      </c>
      <c r="P63" s="9" t="str">
        <f>IFERROR(MID(VLOOKUP($B63,Seqs!$A:$B,2,0),Q63,1),"")</f>
        <v>F</v>
      </c>
      <c r="Q63" s="9">
        <v>70</v>
      </c>
      <c r="R63" s="9" t="str">
        <f>IFERROR(MID(VLOOKUP($B63,Seqs!$A:$B,2,0),S63,1),"")</f>
        <v>A</v>
      </c>
      <c r="S63" s="9">
        <v>72</v>
      </c>
      <c r="T63" s="9" t="str">
        <f>IFERROR(MID(VLOOKUP($B63,Seqs!$A:$B,2,0),U63,1),"")</f>
        <v>A</v>
      </c>
      <c r="U63" s="9">
        <v>73</v>
      </c>
      <c r="V63" s="9" t="str">
        <f>IFERROR(MID(VLOOKUP($B63,Seqs!$A:$B,2,0),W63,1),"")</f>
        <v>I</v>
      </c>
      <c r="W63" s="9">
        <v>108</v>
      </c>
      <c r="X63" s="9" t="str">
        <f>IFERROR(MID(VLOOKUP($B63,Seqs!$A:$B,2,0),Y63,1),"")</f>
        <v>P</v>
      </c>
      <c r="Y63" s="9">
        <v>109</v>
      </c>
      <c r="Z63" s="9" t="str">
        <f>IFERROR(MID(VLOOKUP($B63,Seqs!$A:$B,2,0),AA63,1),"")</f>
        <v>V</v>
      </c>
      <c r="AA63" s="9">
        <v>116</v>
      </c>
      <c r="AB63" s="9" t="str">
        <f>IFERROR(MID(VLOOKUP($B63,Seqs!$A:$B,2,0),AC63,1),"")</f>
        <v>T</v>
      </c>
      <c r="AC63" s="9">
        <v>117</v>
      </c>
      <c r="AD63" s="9" t="str">
        <f>IFERROR(MID(VLOOKUP($B63,Seqs!$A:$B,2,0),AE63,1),"")</f>
        <v>L</v>
      </c>
      <c r="AE63" s="9">
        <v>141</v>
      </c>
      <c r="AF63" s="9" t="str">
        <f>IFERROR(MID(VLOOKUP($B63,Seqs!$A:$B,2,0),AG63,1),"")</f>
        <v>C</v>
      </c>
      <c r="AG63" s="9">
        <v>166</v>
      </c>
      <c r="AH63" s="9" t="str">
        <f>IFERROR(MID(VLOOKUP($B63,Seqs!$A:$B,2,0),AI63,1),"")</f>
        <v>F</v>
      </c>
      <c r="AI63" s="9">
        <v>168</v>
      </c>
      <c r="AJ63" s="9" t="str">
        <f>IFERROR(MID(VLOOKUP($B63,Seqs!$A:$B,2,0),AK63,1),"")</f>
        <v>P</v>
      </c>
      <c r="AK63" s="9">
        <v>173</v>
      </c>
      <c r="AL63" s="9" t="str">
        <f>IFERROR(MID(VLOOKUP($B63,Seqs!$A:$B,2,0),AM63,1),"")</f>
        <v>L</v>
      </c>
      <c r="AM63" s="9">
        <v>208</v>
      </c>
      <c r="AN63" s="9" t="str">
        <f>IFERROR(MID(VLOOKUP($B63,Seqs!$A:$B,2,0),AO63,1),"")</f>
        <v>T</v>
      </c>
      <c r="AO63" s="9">
        <v>224</v>
      </c>
      <c r="AP63" s="9" t="str">
        <f>IFERROR(MID(VLOOKUP($B63,Seqs!$A:$B,2,0),AQ63,1),"")</f>
        <v>C</v>
      </c>
      <c r="AQ63" s="9">
        <v>259</v>
      </c>
      <c r="AR63" s="9" t="str">
        <f>IFERROR(MID(VLOOKUP($B63,Seqs!$A:$B,2,0),AS63,1),"")</f>
        <v>P</v>
      </c>
      <c r="AS63" s="9">
        <v>266</v>
      </c>
      <c r="AT63" s="9" t="str">
        <f>IFERROR(MID(VLOOKUP($B63,Seqs!$A:$B,2,0),AU63,1),"")</f>
        <v>R</v>
      </c>
      <c r="AU63" s="9">
        <v>291</v>
      </c>
      <c r="AV63" s="9" t="str">
        <f>IFERROR(MID(VLOOKUP($B63,Seqs!$A:$B,2,0),AW63,1),"")</f>
        <v>I</v>
      </c>
      <c r="AW63" s="9">
        <v>292</v>
      </c>
      <c r="AX63" s="9" t="str">
        <f>IFERROR(MID(VLOOKUP($B63,Seqs!$A:$B,2,0),AY63,1),"")</f>
        <v>F</v>
      </c>
      <c r="AY63" s="9">
        <v>299</v>
      </c>
      <c r="AZ63" s="110" t="str">
        <f>VLOOKUP(B63,Classification!A:D,2,0)</f>
        <v>A</v>
      </c>
      <c r="BA63" s="98" t="str">
        <f>VLOOKUP(B63,Classification!A:D,4,0)</f>
        <v>Adenosine</v>
      </c>
      <c r="BB63" s="36" t="b">
        <f t="shared" si="196"/>
        <v>1</v>
      </c>
      <c r="BC63" s="109">
        <f t="shared" si="197"/>
        <v>243</v>
      </c>
      <c r="BD63" s="13" t="s">
        <v>23</v>
      </c>
      <c r="BE63" s="9" t="s">
        <v>1297</v>
      </c>
      <c r="BF63" s="120">
        <v>4.1100000000000003</v>
      </c>
      <c r="BG63" s="51" t="s">
        <v>1</v>
      </c>
      <c r="BH63" s="51" t="s">
        <v>1</v>
      </c>
      <c r="BJ63" s="111" t="s">
        <v>1293</v>
      </c>
      <c r="BK63" s="112" t="s">
        <v>1293</v>
      </c>
      <c r="BL63" s="112" t="s">
        <v>1293</v>
      </c>
      <c r="BM63" s="112" t="s">
        <v>1293</v>
      </c>
      <c r="BN63" s="112" t="s">
        <v>1293</v>
      </c>
      <c r="BO63" s="112" t="s">
        <v>1293</v>
      </c>
      <c r="BP63" s="112" t="s">
        <v>1293</v>
      </c>
      <c r="BQ63" s="112" t="s">
        <v>1293</v>
      </c>
      <c r="BR63" s="112" t="s">
        <v>1293</v>
      </c>
      <c r="BS63" s="112" t="s">
        <v>1293</v>
      </c>
      <c r="BT63" s="112" t="s">
        <v>1293</v>
      </c>
      <c r="BU63" s="112" t="s">
        <v>1293</v>
      </c>
      <c r="BV63" s="111">
        <f t="shared" si="198"/>
        <v>8</v>
      </c>
      <c r="BW63" s="113">
        <f t="shared" si="199"/>
        <v>35</v>
      </c>
      <c r="BX63" s="114">
        <f t="shared" si="200"/>
        <v>39</v>
      </c>
      <c r="BY63" s="113">
        <f t="shared" si="201"/>
        <v>70</v>
      </c>
      <c r="BZ63" s="114">
        <f t="shared" si="202"/>
        <v>73</v>
      </c>
      <c r="CA63" s="113">
        <f t="shared" si="203"/>
        <v>109</v>
      </c>
      <c r="CB63" s="114">
        <f t="shared" si="204"/>
        <v>117</v>
      </c>
      <c r="CC63" s="113">
        <f t="shared" si="205"/>
        <v>166</v>
      </c>
      <c r="CD63" s="114">
        <f t="shared" si="206"/>
        <v>173</v>
      </c>
      <c r="CE63" s="113">
        <f t="shared" si="207"/>
        <v>224</v>
      </c>
      <c r="CF63" s="114">
        <f t="shared" si="208"/>
        <v>266</v>
      </c>
      <c r="CG63" s="113">
        <f t="shared" si="209"/>
        <v>292</v>
      </c>
      <c r="CH63" s="111">
        <f t="shared" si="210"/>
        <v>34</v>
      </c>
      <c r="CI63" s="113">
        <f t="shared" si="211"/>
        <v>38</v>
      </c>
      <c r="CJ63" s="114">
        <f t="shared" si="212"/>
        <v>69</v>
      </c>
      <c r="CK63" s="114">
        <f t="shared" si="213"/>
        <v>72</v>
      </c>
      <c r="CL63" s="114">
        <f t="shared" si="214"/>
        <v>108</v>
      </c>
      <c r="CM63" s="114">
        <f t="shared" si="215"/>
        <v>116</v>
      </c>
      <c r="CN63" s="114">
        <f t="shared" si="216"/>
        <v>141</v>
      </c>
      <c r="CO63" s="114">
        <f t="shared" si="217"/>
        <v>168</v>
      </c>
      <c r="CP63" s="114">
        <f t="shared" si="218"/>
        <v>208</v>
      </c>
      <c r="CQ63" s="114">
        <f t="shared" si="219"/>
        <v>259</v>
      </c>
      <c r="CR63" s="114">
        <f t="shared" si="220"/>
        <v>291</v>
      </c>
      <c r="CS63" s="114">
        <f t="shared" si="221"/>
        <v>299</v>
      </c>
      <c r="CT63" s="109">
        <f t="shared" si="222"/>
        <v>1</v>
      </c>
    </row>
    <row r="64" spans="1:1029" x14ac:dyDescent="0.2">
      <c r="A64" s="3" t="str">
        <f t="shared" si="0"/>
        <v>acm1_human__wt</v>
      </c>
      <c r="B64" s="3" t="s">
        <v>146</v>
      </c>
      <c r="C64" s="3" t="s">
        <v>100</v>
      </c>
      <c r="D64" s="3" t="str">
        <f>IFERROR(MID(VLOOKUP($B64,Seqs!$A:$B,2,0),E64,1),"")</f>
        <v>P</v>
      </c>
      <c r="E64" s="3">
        <v>22</v>
      </c>
      <c r="F64" s="3" t="str">
        <f>IFERROR(MID(VLOOKUP($B64,Seqs!$A:$B,2,0),G64,1),"")</f>
        <v>N</v>
      </c>
      <c r="G64" s="3">
        <v>53</v>
      </c>
      <c r="H64" s="3" t="str">
        <f>IFERROR(MID(VLOOKUP($B64,Seqs!$A:$B,2,0),I64,1),"")</f>
        <v>T</v>
      </c>
      <c r="I64" s="23">
        <v>54</v>
      </c>
      <c r="J64" s="3" t="str">
        <f>IFERROR(MID(VLOOKUP($B64,Seqs!$A:$B,2,0),K64,1),"")</f>
        <v>K</v>
      </c>
      <c r="K64" s="23">
        <v>57</v>
      </c>
      <c r="L64" s="3" t="str">
        <f>IFERROR(MID(VLOOKUP($B64,Seqs!$A:$B,2,0),M64,1),"")</f>
        <v>T</v>
      </c>
      <c r="M64" s="3">
        <v>58</v>
      </c>
      <c r="N64" s="3" t="str">
        <f>IFERROR(MID(VLOOKUP($B64,Seqs!$A:$B,2,0),O64,1),"")</f>
        <v>M</v>
      </c>
      <c r="O64" s="3">
        <v>88</v>
      </c>
      <c r="P64" s="3" t="str">
        <f>IFERROR(MID(VLOOKUP($B64,Seqs!$A:$B,2,0),Q64,1),"")</f>
        <v>H</v>
      </c>
      <c r="Q64" s="3">
        <v>90</v>
      </c>
      <c r="R64" s="3" t="str">
        <f>IFERROR(MID(VLOOKUP($B64,Seqs!$A:$B,2,0),S64,1),"")</f>
        <v>L</v>
      </c>
      <c r="S64" s="3">
        <v>93</v>
      </c>
      <c r="T64" s="3" t="str">
        <f>IFERROR(MID(VLOOKUP($B64,Seqs!$A:$B,2,0),U64,1),"")</f>
        <v>G</v>
      </c>
      <c r="U64" s="3">
        <v>94</v>
      </c>
      <c r="V64" s="3" t="str">
        <f>IFERROR(MID(VLOOKUP($B64,Seqs!$A:$B,2,0),W64,1),"")</f>
        <v>R</v>
      </c>
      <c r="W64" s="3">
        <v>129</v>
      </c>
      <c r="X64" s="3" t="str">
        <f>IFERROR(MID(VLOOKUP($B64,Seqs!$A:$B,2,0),Y64,1),"")</f>
        <v>P</v>
      </c>
      <c r="Y64" s="3">
        <v>130</v>
      </c>
      <c r="Z64" s="3" t="str">
        <f>IFERROR(MID(VLOOKUP($B64,Seqs!$A:$B,2,0),AA64,1),"")</f>
        <v>R</v>
      </c>
      <c r="AA64" s="3">
        <v>137</v>
      </c>
      <c r="AB64" s="3" t="str">
        <f>IFERROR(MID(VLOOKUP($B64,Seqs!$A:$B,2,0),AC64,1),"")</f>
        <v>T</v>
      </c>
      <c r="AC64" s="9">
        <v>138</v>
      </c>
      <c r="AD64" s="3" t="str">
        <f>IFERROR(MID(VLOOKUP($B64,Seqs!$A:$B,2,0),AE64,1),"")</f>
        <v>G</v>
      </c>
      <c r="AE64" s="3">
        <v>169</v>
      </c>
      <c r="AF64" s="3" t="str">
        <f>IFERROR(MID(VLOOKUP($B64,Seqs!$A:$B,2,0),AG64,1),"")</f>
        <v>C</v>
      </c>
      <c r="AG64" s="3">
        <v>178</v>
      </c>
      <c r="AH64" s="3" t="str">
        <f>IFERROR(MID(VLOOKUP($B64,Seqs!$A:$B,2,0),AI64,1),"")</f>
        <v>I</v>
      </c>
      <c r="AI64" s="3">
        <v>180</v>
      </c>
      <c r="AJ64" s="3" t="str">
        <f>IFERROR(MID(VLOOKUP($B64,Seqs!$A:$B,2,0),AK64,1),"")</f>
        <v>Q</v>
      </c>
      <c r="AK64" s="3">
        <v>185</v>
      </c>
      <c r="AL64" s="3" t="str">
        <f>IFERROR(MID(VLOOKUP($B64,Seqs!$A:$B,2,0),AM64,1),"")</f>
        <v>L</v>
      </c>
      <c r="AM64" s="3">
        <v>225</v>
      </c>
      <c r="AN64" s="3" t="str">
        <f>IFERROR(MID(VLOOKUP($B64,Seqs!$A:$B,2,0),AO64,1),"")</f>
        <v>T</v>
      </c>
      <c r="AO64" s="3">
        <v>354</v>
      </c>
      <c r="AP64" s="3" t="str">
        <f>IFERROR(MID(VLOOKUP($B64,Seqs!$A:$B,2,0),AQ64,1),"")</f>
        <v>C</v>
      </c>
      <c r="AQ64" s="3">
        <v>391</v>
      </c>
      <c r="AR64" s="3" t="str">
        <f>IFERROR(MID(VLOOKUP($B64,Seqs!$A:$B,2,0),AS64,1),"")</f>
        <v>P</v>
      </c>
      <c r="AS64" s="3">
        <v>396</v>
      </c>
      <c r="AT64" s="3" t="str">
        <f>IFERROR(MID(VLOOKUP($B64,Seqs!$A:$B,2,0),AU64,1),"")</f>
        <v>C</v>
      </c>
      <c r="AU64" s="3">
        <v>421</v>
      </c>
      <c r="AV64" s="3" t="str">
        <f>IFERROR(MID(VLOOKUP($B64,Seqs!$A:$B,2,0),AW64,1),"")</f>
        <v>N</v>
      </c>
      <c r="AW64" s="3">
        <v>422</v>
      </c>
      <c r="AX64" s="3" t="str">
        <f>IFERROR(MID(VLOOKUP($B64,Seqs!$A:$B,2,0),AY64,1),"")</f>
        <v>L</v>
      </c>
      <c r="AY64" s="3">
        <v>434</v>
      </c>
      <c r="AZ64" s="77" t="str">
        <f>VLOOKUP(B64,Classification!A:D,2,0)</f>
        <v>A</v>
      </c>
      <c r="BA64" s="94" t="str">
        <f>VLOOKUP(B64,Classification!A:D,4,0)</f>
        <v>Acetylcholine(muscarinic)</v>
      </c>
      <c r="BB64" s="27" t="b">
        <f t="shared" si="1"/>
        <v>1</v>
      </c>
      <c r="BC64" s="23">
        <f t="shared" si="169"/>
        <v>268</v>
      </c>
      <c r="BD64" s="56" t="s">
        <v>1379</v>
      </c>
      <c r="BE64" s="3" t="s">
        <v>23</v>
      </c>
      <c r="BF64" s="119" t="s">
        <v>23</v>
      </c>
      <c r="BG64" s="49" t="s">
        <v>1379</v>
      </c>
      <c r="BH64" s="49" t="s">
        <v>1384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170"/>
        <v>22</v>
      </c>
      <c r="BW64" s="71">
        <f t="shared" si="171"/>
        <v>54</v>
      </c>
      <c r="BX64" s="72">
        <f t="shared" si="172"/>
        <v>58</v>
      </c>
      <c r="BY64" s="71">
        <f t="shared" si="173"/>
        <v>90</v>
      </c>
      <c r="BZ64" s="72">
        <f t="shared" si="174"/>
        <v>94</v>
      </c>
      <c r="CA64" s="71">
        <f t="shared" si="175"/>
        <v>130</v>
      </c>
      <c r="CB64" s="72">
        <f t="shared" si="176"/>
        <v>138</v>
      </c>
      <c r="CC64" s="71">
        <f t="shared" si="177"/>
        <v>178</v>
      </c>
      <c r="CD64" s="72">
        <f t="shared" si="178"/>
        <v>185</v>
      </c>
      <c r="CE64" s="71">
        <f t="shared" si="179"/>
        <v>354</v>
      </c>
      <c r="CF64" s="72">
        <f t="shared" si="180"/>
        <v>396</v>
      </c>
      <c r="CG64" s="71">
        <f t="shared" si="181"/>
        <v>422</v>
      </c>
      <c r="CH64" s="70">
        <f t="shared" si="182"/>
        <v>53</v>
      </c>
      <c r="CI64" s="71">
        <f t="shared" si="183"/>
        <v>57</v>
      </c>
      <c r="CJ64" s="72">
        <f t="shared" si="184"/>
        <v>88</v>
      </c>
      <c r="CK64" s="72">
        <f t="shared" si="185"/>
        <v>93</v>
      </c>
      <c r="CL64" s="72">
        <f t="shared" si="186"/>
        <v>129</v>
      </c>
      <c r="CM64" s="72">
        <f t="shared" si="187"/>
        <v>137</v>
      </c>
      <c r="CN64" s="72">
        <f t="shared" si="188"/>
        <v>169</v>
      </c>
      <c r="CO64" s="72">
        <f t="shared" si="189"/>
        <v>180</v>
      </c>
      <c r="CP64" s="72">
        <f t="shared" si="190"/>
        <v>225</v>
      </c>
      <c r="CQ64" s="72">
        <f t="shared" si="191"/>
        <v>391</v>
      </c>
      <c r="CR64" s="72">
        <f t="shared" si="192"/>
        <v>421</v>
      </c>
      <c r="CS64" s="72">
        <f t="shared" si="193"/>
        <v>434</v>
      </c>
      <c r="CT64" s="23">
        <f t="shared" si="194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0"/>
        <v>acm1_human_5CXV</v>
      </c>
      <c r="B65" s="3" t="s">
        <v>146</v>
      </c>
      <c r="C65" s="3" t="s">
        <v>62</v>
      </c>
      <c r="D65" s="3" t="str">
        <f>IFERROR(MID(VLOOKUP($B65,Seqs!$A:$B,2,0),E65,1),"")</f>
        <v>P</v>
      </c>
      <c r="E65" s="3">
        <v>22</v>
      </c>
      <c r="F65" s="3" t="str">
        <f>IFERROR(MID(VLOOKUP($B65,Seqs!$A:$B,2,0),G65,1),"")</f>
        <v>N</v>
      </c>
      <c r="G65" s="3">
        <v>53</v>
      </c>
      <c r="H65" s="3" t="str">
        <f>IFERROR(MID(VLOOKUP($B65,Seqs!$A:$B,2,0),I65,1),"")</f>
        <v>T</v>
      </c>
      <c r="I65" s="23">
        <v>54</v>
      </c>
      <c r="J65" s="3" t="str">
        <f>IFERROR(MID(VLOOKUP($B65,Seqs!$A:$B,2,0),K65,1),"")</f>
        <v>K</v>
      </c>
      <c r="K65" s="23">
        <v>57</v>
      </c>
      <c r="L65" s="3" t="str">
        <f>IFERROR(MID(VLOOKUP($B65,Seqs!$A:$B,2,0),M65,1),"")</f>
        <v>T</v>
      </c>
      <c r="M65" s="3">
        <v>58</v>
      </c>
      <c r="N65" s="3" t="str">
        <f>IFERROR(MID(VLOOKUP($B65,Seqs!$A:$B,2,0),O65,1),"")</f>
        <v>M</v>
      </c>
      <c r="O65" s="3">
        <v>88</v>
      </c>
      <c r="P65" s="3" t="str">
        <f>IFERROR(MID(VLOOKUP($B65,Seqs!$A:$B,2,0),Q65,1),"")</f>
        <v>H</v>
      </c>
      <c r="Q65" s="3">
        <v>90</v>
      </c>
      <c r="R65" s="3" t="str">
        <f>IFERROR(MID(VLOOKUP($B65,Seqs!$A:$B,2,0),S65,1),"")</f>
        <v>L</v>
      </c>
      <c r="S65" s="3">
        <v>93</v>
      </c>
      <c r="T65" s="3" t="str">
        <f>IFERROR(MID(VLOOKUP($B65,Seqs!$A:$B,2,0),U65,1),"")</f>
        <v>G</v>
      </c>
      <c r="U65" s="3">
        <v>94</v>
      </c>
      <c r="V65" s="3" t="str">
        <f>IFERROR(MID(VLOOKUP($B65,Seqs!$A:$B,2,0),W65,1),"")</f>
        <v>R</v>
      </c>
      <c r="W65" s="3">
        <v>129</v>
      </c>
      <c r="X65" s="3" t="str">
        <f>IFERROR(MID(VLOOKUP($B65,Seqs!$A:$B,2,0),Y65,1),"")</f>
        <v>P</v>
      </c>
      <c r="Y65" s="3">
        <v>130</v>
      </c>
      <c r="Z65" s="3" t="str">
        <f>IFERROR(MID(VLOOKUP($B65,Seqs!$A:$B,2,0),AA65,1),"")</f>
        <v>R</v>
      </c>
      <c r="AA65" s="3">
        <v>137</v>
      </c>
      <c r="AB65" s="3" t="str">
        <f>IFERROR(MID(VLOOKUP($B65,Seqs!$A:$B,2,0),AC65,1),"")</f>
        <v>T</v>
      </c>
      <c r="AC65" s="9">
        <v>138</v>
      </c>
      <c r="AD65" s="3" t="str">
        <f>IFERROR(MID(VLOOKUP($B65,Seqs!$A:$B,2,0),AE65,1),"")</f>
        <v>G</v>
      </c>
      <c r="AE65" s="3">
        <v>169</v>
      </c>
      <c r="AF65" s="3" t="str">
        <f>IFERROR(MID(VLOOKUP($B65,Seqs!$A:$B,2,0),AG65,1),"")</f>
        <v>C</v>
      </c>
      <c r="AG65" s="3">
        <v>178</v>
      </c>
      <c r="AH65" s="3" t="str">
        <f>IFERROR(MID(VLOOKUP($B65,Seqs!$A:$B,2,0),AI65,1),"")</f>
        <v>I</v>
      </c>
      <c r="AI65" s="3">
        <v>180</v>
      </c>
      <c r="AJ65" s="3" t="str">
        <f>IFERROR(MID(VLOOKUP($B65,Seqs!$A:$B,2,0),AK65,1),"")</f>
        <v>Q</v>
      </c>
      <c r="AK65" s="3">
        <v>185</v>
      </c>
      <c r="AL65" s="3" t="str">
        <f>IFERROR(MID(VLOOKUP($B65,Seqs!$A:$B,2,0),AM65,1),"")</f>
        <v>R</v>
      </c>
      <c r="AM65" s="3">
        <v>213</v>
      </c>
      <c r="AN65" s="3" t="str">
        <f>IFERROR(MID(VLOOKUP($B65,Seqs!$A:$B,2,0),AO65,1),"")</f>
        <v>L</v>
      </c>
      <c r="AO65" s="3">
        <v>357</v>
      </c>
      <c r="AP65" s="3" t="str">
        <f>IFERROR(MID(VLOOKUP($B65,Seqs!$A:$B,2,0),AQ65,1),"")</f>
        <v>C</v>
      </c>
      <c r="AQ65" s="3">
        <v>391</v>
      </c>
      <c r="AR65" s="3" t="str">
        <f>IFERROR(MID(VLOOKUP($B65,Seqs!$A:$B,2,0),AS65,1),"")</f>
        <v>P</v>
      </c>
      <c r="AS65" s="3">
        <v>396</v>
      </c>
      <c r="AT65" s="3" t="str">
        <f>IFERROR(MID(VLOOKUP($B65,Seqs!$A:$B,2,0),AU65,1),"")</f>
        <v>C</v>
      </c>
      <c r="AU65" s="3">
        <v>421</v>
      </c>
      <c r="AV65" s="3" t="str">
        <f>IFERROR(MID(VLOOKUP($B65,Seqs!$A:$B,2,0),AW65,1),"")</f>
        <v>N</v>
      </c>
      <c r="AW65" s="3">
        <v>422</v>
      </c>
      <c r="AX65" s="3" t="str">
        <f>IFERROR(MID(VLOOKUP($B65,Seqs!$A:$B,2,0),AY65,1),"")</f>
        <v>L</v>
      </c>
      <c r="AY65" s="3">
        <v>434</v>
      </c>
      <c r="AZ65" s="77" t="str">
        <f>VLOOKUP(B65,Classification!A:D,2,0)</f>
        <v>A</v>
      </c>
      <c r="BA65" s="94" t="str">
        <f>VLOOKUP(B65,Classification!A:D,4,0)</f>
        <v>Acetylcholine(muscarinic)</v>
      </c>
      <c r="BB65" s="27" t="b">
        <f t="shared" si="1"/>
        <v>1</v>
      </c>
      <c r="BC65" s="23">
        <f t="shared" si="169"/>
        <v>253</v>
      </c>
      <c r="BD65" s="16" t="s">
        <v>1383</v>
      </c>
      <c r="BE65" s="3" t="s">
        <v>1381</v>
      </c>
      <c r="BF65" s="119">
        <v>2.7</v>
      </c>
      <c r="BG65" s="49" t="s">
        <v>1384</v>
      </c>
      <c r="BH65" s="49" t="s">
        <v>1384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170"/>
        <v>22</v>
      </c>
      <c r="BW65" s="71">
        <f t="shared" si="171"/>
        <v>54</v>
      </c>
      <c r="BX65" s="72">
        <f t="shared" si="172"/>
        <v>58</v>
      </c>
      <c r="BY65" s="71">
        <f t="shared" si="173"/>
        <v>90</v>
      </c>
      <c r="BZ65" s="72">
        <f t="shared" si="174"/>
        <v>94</v>
      </c>
      <c r="CA65" s="71">
        <f t="shared" si="175"/>
        <v>130</v>
      </c>
      <c r="CB65" s="72">
        <f t="shared" si="176"/>
        <v>138</v>
      </c>
      <c r="CC65" s="71">
        <f t="shared" si="177"/>
        <v>178</v>
      </c>
      <c r="CD65" s="72">
        <f t="shared" si="178"/>
        <v>185</v>
      </c>
      <c r="CE65" s="71">
        <f t="shared" si="179"/>
        <v>357</v>
      </c>
      <c r="CF65" s="72">
        <f t="shared" si="180"/>
        <v>396</v>
      </c>
      <c r="CG65" s="71">
        <f t="shared" si="181"/>
        <v>422</v>
      </c>
      <c r="CH65" s="70">
        <f t="shared" si="182"/>
        <v>53</v>
      </c>
      <c r="CI65" s="71">
        <f t="shared" si="183"/>
        <v>57</v>
      </c>
      <c r="CJ65" s="72">
        <f t="shared" si="184"/>
        <v>88</v>
      </c>
      <c r="CK65" s="72">
        <f t="shared" si="185"/>
        <v>93</v>
      </c>
      <c r="CL65" s="72">
        <f t="shared" si="186"/>
        <v>129</v>
      </c>
      <c r="CM65" s="72">
        <f t="shared" si="187"/>
        <v>137</v>
      </c>
      <c r="CN65" s="72">
        <f t="shared" si="188"/>
        <v>169</v>
      </c>
      <c r="CO65" s="72">
        <f t="shared" si="189"/>
        <v>180</v>
      </c>
      <c r="CP65" s="72">
        <f t="shared" si="190"/>
        <v>213</v>
      </c>
      <c r="CQ65" s="72">
        <f t="shared" si="191"/>
        <v>391</v>
      </c>
      <c r="CR65" s="72">
        <f t="shared" si="192"/>
        <v>421</v>
      </c>
      <c r="CS65" s="72">
        <f t="shared" si="193"/>
        <v>434</v>
      </c>
      <c r="CT65" s="23">
        <f t="shared" si="194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0"/>
        <v>acm2_human__wt</v>
      </c>
      <c r="B66" s="3" t="s">
        <v>147</v>
      </c>
      <c r="C66" s="3" t="s">
        <v>100</v>
      </c>
      <c r="D66" s="3" t="str">
        <f>IFERROR(MID(VLOOKUP($B66,Seqs!$A:$B,2,0),E66,1),"")</f>
        <v>K</v>
      </c>
      <c r="E66" s="3">
        <v>19</v>
      </c>
      <c r="F66" s="3" t="str">
        <f>IFERROR(MID(VLOOKUP($B66,Seqs!$A:$B,2,0),G66,1),"")</f>
        <v>N</v>
      </c>
      <c r="G66" s="3">
        <v>51</v>
      </c>
      <c r="H66" s="3" t="str">
        <f>IFERROR(MID(VLOOKUP($B66,Seqs!$A:$B,2,0),I66,1),"")</f>
        <v>R</v>
      </c>
      <c r="I66" s="23">
        <v>52</v>
      </c>
      <c r="J66" s="3" t="str">
        <f>IFERROR(MID(VLOOKUP($B66,Seqs!$A:$B,2,0),K66,1),"")</f>
        <v>Q</v>
      </c>
      <c r="K66" s="23">
        <v>55</v>
      </c>
      <c r="L66" s="3" t="str">
        <f>IFERROR(MID(VLOOKUP($B66,Seqs!$A:$B,2,0),M66,1),"")</f>
        <v>T</v>
      </c>
      <c r="M66" s="3">
        <v>56</v>
      </c>
      <c r="N66" s="3" t="str">
        <f>IFERROR(MID(VLOOKUP($B66,Seqs!$A:$B,2,0),O66,1),"")</f>
        <v>I</v>
      </c>
      <c r="O66" s="3">
        <v>86</v>
      </c>
      <c r="P66" s="3" t="str">
        <f>IFERROR(MID(VLOOKUP($B66,Seqs!$A:$B,2,0),Q66,1),"")</f>
        <v>Y</v>
      </c>
      <c r="Q66" s="3">
        <v>88</v>
      </c>
      <c r="R66" s="3" t="str">
        <f>IFERROR(MID(VLOOKUP($B66,Seqs!$A:$B,2,0),S66,1),"")</f>
        <v>L</v>
      </c>
      <c r="S66" s="3">
        <v>91</v>
      </c>
      <c r="T66" s="3" t="str">
        <f>IFERROR(MID(VLOOKUP($B66,Seqs!$A:$B,2,0),U66,1),"")</f>
        <v>G</v>
      </c>
      <c r="U66" s="3">
        <v>92</v>
      </c>
      <c r="V66" s="3" t="str">
        <f>IFERROR(MID(VLOOKUP($B66,Seqs!$A:$B,2,0),W66,1),"")</f>
        <v>K</v>
      </c>
      <c r="W66" s="3">
        <v>127</v>
      </c>
      <c r="X66" s="3" t="str">
        <f>IFERROR(MID(VLOOKUP($B66,Seqs!$A:$B,2,0),Y66,1),"")</f>
        <v>P</v>
      </c>
      <c r="Y66" s="3">
        <v>128</v>
      </c>
      <c r="Z66" s="3" t="str">
        <f>IFERROR(MID(VLOOKUP($B66,Seqs!$A:$B,2,0),AA66,1),"")</f>
        <v>R</v>
      </c>
      <c r="AA66" s="3">
        <v>135</v>
      </c>
      <c r="AB66" s="3" t="str">
        <f>IFERROR(MID(VLOOKUP($B66,Seqs!$A:$B,2,0),AC66,1),"")</f>
        <v>T</v>
      </c>
      <c r="AC66" s="9">
        <v>136</v>
      </c>
      <c r="AD66" s="3" t="str">
        <f>IFERROR(MID(VLOOKUP($B66,Seqs!$A:$B,2,0),AE66,1),"")</f>
        <v>G</v>
      </c>
      <c r="AE66" s="3">
        <v>167</v>
      </c>
      <c r="AF66" s="3" t="str">
        <f>IFERROR(MID(VLOOKUP($B66,Seqs!$A:$B,2,0),AG66,1),"")</f>
        <v>C</v>
      </c>
      <c r="AG66" s="3">
        <v>176</v>
      </c>
      <c r="AH66" s="3" t="str">
        <f>IFERROR(MID(VLOOKUP($B66,Seqs!$A:$B,2,0),AI66,1),"")</f>
        <v>I</v>
      </c>
      <c r="AI66" s="3">
        <v>178</v>
      </c>
      <c r="AJ66" s="3" t="str">
        <f>IFERROR(MID(VLOOKUP($B66,Seqs!$A:$B,2,0),AK66,1),"")</f>
        <v>N</v>
      </c>
      <c r="AK66" s="3">
        <v>183</v>
      </c>
      <c r="AL66" s="3" t="str">
        <f>IFERROR(MID(VLOOKUP($B66,Seqs!$A:$B,2,0),AM66,1),"")</f>
        <v>E</v>
      </c>
      <c r="AM66" s="3">
        <v>223</v>
      </c>
      <c r="AN66" s="3" t="str">
        <f>IFERROR(MID(VLOOKUP($B66,Seqs!$A:$B,2,0),AO66,1),"")</f>
        <v>K</v>
      </c>
      <c r="AO66" s="3">
        <v>376</v>
      </c>
      <c r="AP66" s="3" t="str">
        <f>IFERROR(MID(VLOOKUP($B66,Seqs!$A:$B,2,0),AQ66,1),"")</f>
        <v>C</v>
      </c>
      <c r="AQ66" s="3">
        <v>413</v>
      </c>
      <c r="AR66" s="3" t="str">
        <f>IFERROR(MID(VLOOKUP($B66,Seqs!$A:$B,2,0),AS66,1),"")</f>
        <v>P</v>
      </c>
      <c r="AS66" s="3">
        <v>418</v>
      </c>
      <c r="AT66" s="3" t="str">
        <f>IFERROR(MID(VLOOKUP($B66,Seqs!$A:$B,2,0),AU66,1),"")</f>
        <v>C</v>
      </c>
      <c r="AU66" s="3">
        <v>443</v>
      </c>
      <c r="AV66" s="3" t="str">
        <f>IFERROR(MID(VLOOKUP($B66,Seqs!$A:$B,2,0),AW66,1),"")</f>
        <v>N</v>
      </c>
      <c r="AW66" s="3">
        <v>444</v>
      </c>
      <c r="AX66" s="3" t="str">
        <f>IFERROR(MID(VLOOKUP($B66,Seqs!$A:$B,2,0),AY66,1),"")</f>
        <v>M</v>
      </c>
      <c r="AY66" s="3">
        <v>456</v>
      </c>
      <c r="AZ66" s="77" t="str">
        <f>VLOOKUP(B66,Classification!A:D,2,0)</f>
        <v>A</v>
      </c>
      <c r="BA66" s="94" t="str">
        <f>VLOOKUP(B66,Classification!A:D,4,0)</f>
        <v>Acetylcholine(muscarinic)</v>
      </c>
      <c r="BB66" s="27" t="b">
        <f t="shared" si="1"/>
        <v>1</v>
      </c>
      <c r="BC66" s="23">
        <f t="shared" si="169"/>
        <v>269</v>
      </c>
      <c r="BD66" s="56" t="s">
        <v>1379</v>
      </c>
      <c r="BE66" s="3" t="s">
        <v>23</v>
      </c>
      <c r="BF66" s="119" t="s">
        <v>23</v>
      </c>
      <c r="BG66" s="49" t="s">
        <v>1379</v>
      </c>
      <c r="BH66" s="49" t="s">
        <v>1384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170"/>
        <v>19</v>
      </c>
      <c r="BW66" s="71">
        <f t="shared" si="171"/>
        <v>52</v>
      </c>
      <c r="BX66" s="72">
        <f t="shared" si="172"/>
        <v>56</v>
      </c>
      <c r="BY66" s="71">
        <f t="shared" si="173"/>
        <v>88</v>
      </c>
      <c r="BZ66" s="72">
        <f t="shared" si="174"/>
        <v>92</v>
      </c>
      <c r="CA66" s="71">
        <f t="shared" si="175"/>
        <v>128</v>
      </c>
      <c r="CB66" s="72">
        <f t="shared" si="176"/>
        <v>136</v>
      </c>
      <c r="CC66" s="71">
        <f t="shared" si="177"/>
        <v>176</v>
      </c>
      <c r="CD66" s="72">
        <f t="shared" si="178"/>
        <v>183</v>
      </c>
      <c r="CE66" s="71">
        <f t="shared" si="179"/>
        <v>376</v>
      </c>
      <c r="CF66" s="72">
        <f t="shared" si="180"/>
        <v>418</v>
      </c>
      <c r="CG66" s="71">
        <f t="shared" si="181"/>
        <v>444</v>
      </c>
      <c r="CH66" s="70">
        <f t="shared" si="182"/>
        <v>51</v>
      </c>
      <c r="CI66" s="71">
        <f t="shared" si="183"/>
        <v>55</v>
      </c>
      <c r="CJ66" s="72">
        <f t="shared" si="184"/>
        <v>86</v>
      </c>
      <c r="CK66" s="72">
        <f t="shared" si="185"/>
        <v>91</v>
      </c>
      <c r="CL66" s="72">
        <f t="shared" si="186"/>
        <v>127</v>
      </c>
      <c r="CM66" s="72">
        <f t="shared" si="187"/>
        <v>135</v>
      </c>
      <c r="CN66" s="72">
        <f t="shared" si="188"/>
        <v>167</v>
      </c>
      <c r="CO66" s="72">
        <f t="shared" si="189"/>
        <v>178</v>
      </c>
      <c r="CP66" s="72">
        <f t="shared" si="190"/>
        <v>223</v>
      </c>
      <c r="CQ66" s="72">
        <f t="shared" si="191"/>
        <v>413</v>
      </c>
      <c r="CR66" s="72">
        <f t="shared" si="192"/>
        <v>443</v>
      </c>
      <c r="CS66" s="72">
        <f t="shared" si="193"/>
        <v>456</v>
      </c>
      <c r="CT66" s="23">
        <f t="shared" si="194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ref="A67:A104" si="223">CONCATENATE(B67,"_",C67)</f>
        <v>acm2_human_3UON</v>
      </c>
      <c r="B67" s="3" t="s">
        <v>147</v>
      </c>
      <c r="C67" s="3" t="s">
        <v>79</v>
      </c>
      <c r="D67" s="3" t="str">
        <f>IFERROR(MID(VLOOKUP($B67,Seqs!$A:$B,2,0),E67,1),"")</f>
        <v>V</v>
      </c>
      <c r="E67" s="3">
        <v>23</v>
      </c>
      <c r="F67" s="3" t="str">
        <f>IFERROR(MID(VLOOKUP($B67,Seqs!$A:$B,2,0),G67,1),"")</f>
        <v>N</v>
      </c>
      <c r="G67" s="3">
        <v>51</v>
      </c>
      <c r="H67" s="3" t="str">
        <f>IFERROR(MID(VLOOKUP($B67,Seqs!$A:$B,2,0),I67,1),"")</f>
        <v>R</v>
      </c>
      <c r="I67" s="23">
        <v>52</v>
      </c>
      <c r="J67" s="3" t="str">
        <f>IFERROR(MID(VLOOKUP($B67,Seqs!$A:$B,2,0),K67,1),"")</f>
        <v>Q</v>
      </c>
      <c r="K67" s="23">
        <v>55</v>
      </c>
      <c r="L67" s="3" t="str">
        <f>IFERROR(MID(VLOOKUP($B67,Seqs!$A:$B,2,0),M67,1),"")</f>
        <v>T</v>
      </c>
      <c r="M67" s="3">
        <v>56</v>
      </c>
      <c r="N67" s="3" t="str">
        <f>IFERROR(MID(VLOOKUP($B67,Seqs!$A:$B,2,0),O67,1),"")</f>
        <v>I</v>
      </c>
      <c r="O67" s="3">
        <v>86</v>
      </c>
      <c r="P67" s="3" t="str">
        <f>IFERROR(MID(VLOOKUP($B67,Seqs!$A:$B,2,0),Q67,1),"")</f>
        <v>Y</v>
      </c>
      <c r="Q67" s="3">
        <v>88</v>
      </c>
      <c r="R67" s="3" t="str">
        <f>IFERROR(MID(VLOOKUP($B67,Seqs!$A:$B,2,0),S67,1),"")</f>
        <v>L</v>
      </c>
      <c r="S67" s="3">
        <v>91</v>
      </c>
      <c r="T67" s="3" t="str">
        <f>IFERROR(MID(VLOOKUP($B67,Seqs!$A:$B,2,0),U67,1),"")</f>
        <v>G</v>
      </c>
      <c r="U67" s="3">
        <v>92</v>
      </c>
      <c r="V67" s="3" t="str">
        <f>IFERROR(MID(VLOOKUP($B67,Seqs!$A:$B,2,0),W67,1),"")</f>
        <v>K</v>
      </c>
      <c r="W67" s="3">
        <v>127</v>
      </c>
      <c r="X67" s="3" t="str">
        <f>IFERROR(MID(VLOOKUP($B67,Seqs!$A:$B,2,0),Y67,1),"")</f>
        <v>P</v>
      </c>
      <c r="Y67" s="3">
        <v>128</v>
      </c>
      <c r="Z67" s="3" t="str">
        <f>IFERROR(MID(VLOOKUP($B67,Seqs!$A:$B,2,0),AA67,1),"")</f>
        <v>R</v>
      </c>
      <c r="AA67" s="3">
        <v>135</v>
      </c>
      <c r="AB67" s="3" t="str">
        <f>IFERROR(MID(VLOOKUP($B67,Seqs!$A:$B,2,0),AC67,1),"")</f>
        <v>T</v>
      </c>
      <c r="AC67" s="9">
        <v>136</v>
      </c>
      <c r="AD67" s="3" t="str">
        <f>IFERROR(MID(VLOOKUP($B67,Seqs!$A:$B,2,0),AE67,1),"")</f>
        <v>G</v>
      </c>
      <c r="AE67" s="3">
        <v>167</v>
      </c>
      <c r="AF67" s="3" t="str">
        <f>IFERROR(MID(VLOOKUP($B67,Seqs!$A:$B,2,0),AG67,1),"")</f>
        <v>C</v>
      </c>
      <c r="AG67" s="3">
        <v>176</v>
      </c>
      <c r="AH67" s="3" t="str">
        <f>IFERROR(MID(VLOOKUP($B67,Seqs!$A:$B,2,0),AI67,1),"")</f>
        <v>I</v>
      </c>
      <c r="AI67" s="3">
        <v>178</v>
      </c>
      <c r="AJ67" s="3" t="str">
        <f>IFERROR(MID(VLOOKUP($B67,Seqs!$A:$B,2,0),AK67,1),"")</f>
        <v>N</v>
      </c>
      <c r="AK67" s="3">
        <v>183</v>
      </c>
      <c r="AL67" s="3" t="str">
        <f>IFERROR(MID(VLOOKUP($B67,Seqs!$A:$B,2,0),AM67,1),"")</f>
        <v>S</v>
      </c>
      <c r="AM67" s="3">
        <v>213</v>
      </c>
      <c r="AN67" s="3" t="str">
        <f>IFERROR(MID(VLOOKUP($B67,Seqs!$A:$B,2,0),AO67,1),"")</f>
        <v>K</v>
      </c>
      <c r="AO67" s="3">
        <v>384</v>
      </c>
      <c r="AP67" s="3" t="str">
        <f>IFERROR(MID(VLOOKUP($B67,Seqs!$A:$B,2,0),AQ67,1),"")</f>
        <v>C</v>
      </c>
      <c r="AQ67" s="3">
        <v>413</v>
      </c>
      <c r="AR67" s="3" t="str">
        <f>IFERROR(MID(VLOOKUP($B67,Seqs!$A:$B,2,0),AS67,1),"")</f>
        <v>P</v>
      </c>
      <c r="AS67" s="3">
        <v>418</v>
      </c>
      <c r="AT67" s="3" t="str">
        <f>IFERROR(MID(VLOOKUP($B67,Seqs!$A:$B,2,0),AU67,1),"")</f>
        <v>C</v>
      </c>
      <c r="AU67" s="3">
        <v>443</v>
      </c>
      <c r="AV67" s="3" t="str">
        <f>IFERROR(MID(VLOOKUP($B67,Seqs!$A:$B,2,0),AW67,1),"")</f>
        <v>N</v>
      </c>
      <c r="AW67" s="3">
        <v>444</v>
      </c>
      <c r="AX67" s="3" t="str">
        <f>IFERROR(MID(VLOOKUP($B67,Seqs!$A:$B,2,0),AY67,1),"")</f>
        <v>M</v>
      </c>
      <c r="AY67" s="3">
        <v>456</v>
      </c>
      <c r="AZ67" s="77" t="str">
        <f>VLOOKUP(B67,Classification!A:D,2,0)</f>
        <v>A</v>
      </c>
      <c r="BA67" s="94" t="str">
        <f>VLOOKUP(B67,Classification!A:D,4,0)</f>
        <v>Acetylcholine(muscarinic)</v>
      </c>
      <c r="BB67" s="27" t="b">
        <f t="shared" ref="BB67:BB104" si="224">AND(E67&lt;G67,OR(G67&lt;I67,I67="-"),OR(I67&lt;K67,I67="-"),OR(K67&lt;M67,K67="-"),M67&lt;O67,OR(O67&lt;Q67,Q67="-"),OR(Q67&lt;S67,Q67="-"),OR(S67&lt;U67,S67="-"),U67&lt;W67,OR(W67&lt;Y67,Y67="-"),OR(Y67&lt;AA67,Y67="-"),OR(AA67&lt;AC67,AA67="-"),AC67&lt;AE67,OR(AE67&lt;AG67,AG67="-"),OR(AG67&lt;AI67,AG67="-"),OR(AI67&lt;AK67,AI67="-"),AK67&lt;AM67,AM67&lt;AO67,AO67&lt;AQ67,AQ67&lt;AS67,AS67&lt;AU67,OR(AU67&lt;AW67,AW67="-"),OR(AW67&lt;AY67,AW67="-"))</f>
        <v>1</v>
      </c>
      <c r="BC67" s="23">
        <f t="shared" si="169"/>
        <v>247</v>
      </c>
      <c r="BD67" s="16" t="s">
        <v>1383</v>
      </c>
      <c r="BE67" s="3" t="s">
        <v>1381</v>
      </c>
      <c r="BF67" s="119">
        <v>3</v>
      </c>
      <c r="BG67" s="49" t="s">
        <v>1384</v>
      </c>
      <c r="BH67" s="49" t="s">
        <v>1384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170"/>
        <v>23</v>
      </c>
      <c r="BW67" s="71">
        <f t="shared" si="171"/>
        <v>52</v>
      </c>
      <c r="BX67" s="72">
        <f t="shared" si="172"/>
        <v>56</v>
      </c>
      <c r="BY67" s="71">
        <f t="shared" si="173"/>
        <v>88</v>
      </c>
      <c r="BZ67" s="72">
        <f t="shared" si="174"/>
        <v>92</v>
      </c>
      <c r="CA67" s="71">
        <f t="shared" si="175"/>
        <v>128</v>
      </c>
      <c r="CB67" s="72">
        <f t="shared" si="176"/>
        <v>136</v>
      </c>
      <c r="CC67" s="71">
        <f t="shared" si="177"/>
        <v>176</v>
      </c>
      <c r="CD67" s="72">
        <f t="shared" si="178"/>
        <v>183</v>
      </c>
      <c r="CE67" s="71">
        <f t="shared" si="179"/>
        <v>384</v>
      </c>
      <c r="CF67" s="72">
        <f t="shared" si="180"/>
        <v>418</v>
      </c>
      <c r="CG67" s="71">
        <f t="shared" si="181"/>
        <v>444</v>
      </c>
      <c r="CH67" s="70">
        <f t="shared" si="182"/>
        <v>51</v>
      </c>
      <c r="CI67" s="71">
        <f t="shared" si="183"/>
        <v>55</v>
      </c>
      <c r="CJ67" s="72">
        <f t="shared" si="184"/>
        <v>86</v>
      </c>
      <c r="CK67" s="72">
        <f t="shared" si="185"/>
        <v>91</v>
      </c>
      <c r="CL67" s="72">
        <f t="shared" si="186"/>
        <v>127</v>
      </c>
      <c r="CM67" s="72">
        <f t="shared" si="187"/>
        <v>135</v>
      </c>
      <c r="CN67" s="72">
        <f t="shared" si="188"/>
        <v>167</v>
      </c>
      <c r="CO67" s="72">
        <f t="shared" si="189"/>
        <v>178</v>
      </c>
      <c r="CP67" s="72">
        <f t="shared" si="190"/>
        <v>213</v>
      </c>
      <c r="CQ67" s="72">
        <f t="shared" si="191"/>
        <v>413</v>
      </c>
      <c r="CR67" s="72">
        <f t="shared" si="192"/>
        <v>443</v>
      </c>
      <c r="CS67" s="72">
        <f t="shared" si="193"/>
        <v>456</v>
      </c>
      <c r="CT67" s="23">
        <f t="shared" si="194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23"/>
        <v>acm2_human_4MQS</v>
      </c>
      <c r="B68" s="3" t="s">
        <v>147</v>
      </c>
      <c r="C68" s="3" t="s">
        <v>68</v>
      </c>
      <c r="D68" s="3" t="str">
        <f>IFERROR(MID(VLOOKUP($B68,Seqs!$A:$B,2,0),E68,1),"")</f>
        <v>K</v>
      </c>
      <c r="E68" s="3">
        <v>19</v>
      </c>
      <c r="F68" s="3" t="str">
        <f>IFERROR(MID(VLOOKUP($B68,Seqs!$A:$B,2,0),G68,1),"")</f>
        <v>N</v>
      </c>
      <c r="G68" s="3">
        <v>51</v>
      </c>
      <c r="H68" s="3" t="str">
        <f>IFERROR(MID(VLOOKUP($B68,Seqs!$A:$B,2,0),I68,1),"")</f>
        <v>R</v>
      </c>
      <c r="I68" s="23">
        <v>52</v>
      </c>
      <c r="J68" s="3" t="str">
        <f>IFERROR(MID(VLOOKUP($B68,Seqs!$A:$B,2,0),K68,1),"")</f>
        <v>Q</v>
      </c>
      <c r="K68" s="23">
        <v>55</v>
      </c>
      <c r="L68" s="3" t="str">
        <f>IFERROR(MID(VLOOKUP($B68,Seqs!$A:$B,2,0),M68,1),"")</f>
        <v>T</v>
      </c>
      <c r="M68" s="3">
        <v>56</v>
      </c>
      <c r="N68" s="3" t="str">
        <f>IFERROR(MID(VLOOKUP($B68,Seqs!$A:$B,2,0),O68,1),"")</f>
        <v>I</v>
      </c>
      <c r="O68" s="3">
        <v>86</v>
      </c>
      <c r="P68" s="3" t="str">
        <f>IFERROR(MID(VLOOKUP($B68,Seqs!$A:$B,2,0),Q68,1),"")</f>
        <v>Y</v>
      </c>
      <c r="Q68" s="3">
        <v>88</v>
      </c>
      <c r="R68" s="3" t="str">
        <f>IFERROR(MID(VLOOKUP($B68,Seqs!$A:$B,2,0),S68,1),"")</f>
        <v>L</v>
      </c>
      <c r="S68" s="3">
        <v>91</v>
      </c>
      <c r="T68" s="3" t="str">
        <f>IFERROR(MID(VLOOKUP($B68,Seqs!$A:$B,2,0),U68,1),"")</f>
        <v>G</v>
      </c>
      <c r="U68" s="3">
        <v>92</v>
      </c>
      <c r="V68" s="3" t="str">
        <f>IFERROR(MID(VLOOKUP($B68,Seqs!$A:$B,2,0),W68,1),"")</f>
        <v>K</v>
      </c>
      <c r="W68" s="3">
        <v>127</v>
      </c>
      <c r="X68" s="3" t="str">
        <f>IFERROR(MID(VLOOKUP($B68,Seqs!$A:$B,2,0),Y68,1),"")</f>
        <v>P</v>
      </c>
      <c r="Y68" s="3">
        <v>128</v>
      </c>
      <c r="Z68" s="3" t="str">
        <f>IFERROR(MID(VLOOKUP($B68,Seqs!$A:$B,2,0),AA68,1),"")</f>
        <v>R</v>
      </c>
      <c r="AA68" s="3">
        <v>135</v>
      </c>
      <c r="AB68" s="3" t="str">
        <f>IFERROR(MID(VLOOKUP($B68,Seqs!$A:$B,2,0),AC68,1),"")</f>
        <v>T</v>
      </c>
      <c r="AC68" s="9">
        <v>136</v>
      </c>
      <c r="AD68" s="3" t="str">
        <f>IFERROR(MID(VLOOKUP($B68,Seqs!$A:$B,2,0),AE68,1),"")</f>
        <v>G</v>
      </c>
      <c r="AE68" s="3">
        <v>167</v>
      </c>
      <c r="AF68" s="3" t="str">
        <f>IFERROR(MID(VLOOKUP($B68,Seqs!$A:$B,2,0),AG68,1),"")</f>
        <v>C</v>
      </c>
      <c r="AG68" s="3">
        <v>176</v>
      </c>
      <c r="AH68" s="3" t="str">
        <f>IFERROR(MID(VLOOKUP($B68,Seqs!$A:$B,2,0),AI68,1),"")</f>
        <v>I</v>
      </c>
      <c r="AI68" s="3">
        <v>178</v>
      </c>
      <c r="AJ68" s="3" t="str">
        <f>IFERROR(MID(VLOOKUP($B68,Seqs!$A:$B,2,0),AK68,1),"")</f>
        <v>N</v>
      </c>
      <c r="AK68" s="3">
        <v>183</v>
      </c>
      <c r="AL68" s="3" t="str">
        <f>IFERROR(MID(VLOOKUP($B68,Seqs!$A:$B,2,0),AM68,1),"")</f>
        <v>K</v>
      </c>
      <c r="AM68" s="3">
        <v>214</v>
      </c>
      <c r="AN68" s="3" t="str">
        <f>IFERROR(MID(VLOOKUP($B68,Seqs!$A:$B,2,0),AO68,1),"")</f>
        <v>S</v>
      </c>
      <c r="AO68" s="3">
        <v>380</v>
      </c>
      <c r="AP68" s="3" t="str">
        <f>IFERROR(MID(VLOOKUP($B68,Seqs!$A:$B,2,0),AQ68,1),"")</f>
        <v>C</v>
      </c>
      <c r="AQ68" s="3">
        <v>413</v>
      </c>
      <c r="AR68" s="3" t="str">
        <f>IFERROR(MID(VLOOKUP($B68,Seqs!$A:$B,2,0),AS68,1),"")</f>
        <v>P</v>
      </c>
      <c r="AS68" s="3">
        <v>418</v>
      </c>
      <c r="AT68" s="3" t="str">
        <f>IFERROR(MID(VLOOKUP($B68,Seqs!$A:$B,2,0),AU68,1),"")</f>
        <v>C</v>
      </c>
      <c r="AU68" s="3">
        <v>443</v>
      </c>
      <c r="AV68" s="3" t="str">
        <f>IFERROR(MID(VLOOKUP($B68,Seqs!$A:$B,2,0),AW68,1),"")</f>
        <v>N</v>
      </c>
      <c r="AW68" s="3">
        <v>444</v>
      </c>
      <c r="AX68" s="3" t="str">
        <f>IFERROR(MID(VLOOKUP($B68,Seqs!$A:$B,2,0),AY68,1),"")</f>
        <v>M</v>
      </c>
      <c r="AY68" s="3">
        <v>456</v>
      </c>
      <c r="AZ68" s="77" t="str">
        <f>VLOOKUP(B68,Classification!A:D,2,0)</f>
        <v>A</v>
      </c>
      <c r="BA68" s="94" t="str">
        <f>VLOOKUP(B68,Classification!A:D,4,0)</f>
        <v>Acetylcholine(muscarinic)</v>
      </c>
      <c r="BB68" s="27" t="b">
        <f t="shared" si="224"/>
        <v>1</v>
      </c>
      <c r="BC68" s="23">
        <f t="shared" si="169"/>
        <v>256</v>
      </c>
      <c r="BD68" s="4" t="s">
        <v>23</v>
      </c>
      <c r="BE68" s="3" t="s">
        <v>1297</v>
      </c>
      <c r="BF68" s="119">
        <v>3.5</v>
      </c>
      <c r="BG68" s="49" t="s">
        <v>1384</v>
      </c>
      <c r="BH68" s="49" t="s">
        <v>1384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170"/>
        <v>19</v>
      </c>
      <c r="BW68" s="71">
        <f t="shared" si="171"/>
        <v>52</v>
      </c>
      <c r="BX68" s="72">
        <f t="shared" si="172"/>
        <v>56</v>
      </c>
      <c r="BY68" s="71">
        <f t="shared" si="173"/>
        <v>88</v>
      </c>
      <c r="BZ68" s="72">
        <f t="shared" si="174"/>
        <v>92</v>
      </c>
      <c r="CA68" s="71">
        <f t="shared" si="175"/>
        <v>128</v>
      </c>
      <c r="CB68" s="72">
        <f t="shared" si="176"/>
        <v>136</v>
      </c>
      <c r="CC68" s="71">
        <f t="shared" si="177"/>
        <v>176</v>
      </c>
      <c r="CD68" s="72">
        <f t="shared" si="178"/>
        <v>183</v>
      </c>
      <c r="CE68" s="71">
        <f t="shared" si="179"/>
        <v>380</v>
      </c>
      <c r="CF68" s="72">
        <f t="shared" si="180"/>
        <v>418</v>
      </c>
      <c r="CG68" s="71">
        <f t="shared" si="181"/>
        <v>444</v>
      </c>
      <c r="CH68" s="70">
        <f t="shared" si="182"/>
        <v>51</v>
      </c>
      <c r="CI68" s="71">
        <f t="shared" si="183"/>
        <v>55</v>
      </c>
      <c r="CJ68" s="72">
        <f t="shared" si="184"/>
        <v>86</v>
      </c>
      <c r="CK68" s="72">
        <f t="shared" si="185"/>
        <v>91</v>
      </c>
      <c r="CL68" s="72">
        <f t="shared" si="186"/>
        <v>127</v>
      </c>
      <c r="CM68" s="72">
        <f t="shared" si="187"/>
        <v>135</v>
      </c>
      <c r="CN68" s="72">
        <f t="shared" si="188"/>
        <v>167</v>
      </c>
      <c r="CO68" s="72">
        <f t="shared" si="189"/>
        <v>178</v>
      </c>
      <c r="CP68" s="72">
        <f t="shared" si="190"/>
        <v>214</v>
      </c>
      <c r="CQ68" s="72">
        <f t="shared" si="191"/>
        <v>413</v>
      </c>
      <c r="CR68" s="72">
        <f t="shared" si="192"/>
        <v>443</v>
      </c>
      <c r="CS68" s="72">
        <f t="shared" si="193"/>
        <v>456</v>
      </c>
      <c r="CT68" s="23">
        <f t="shared" si="194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223"/>
        <v>acm2_human_4MQT</v>
      </c>
      <c r="B69" s="3" t="s">
        <v>147</v>
      </c>
      <c r="C69" s="3" t="s">
        <v>1047</v>
      </c>
      <c r="D69" s="3" t="str">
        <f>IFERROR(MID(VLOOKUP($B69,Seqs!$A:$B,2,0),E69,1),"")</f>
        <v>K</v>
      </c>
      <c r="E69" s="3">
        <v>19</v>
      </c>
      <c r="F69" s="3" t="str">
        <f>IFERROR(MID(VLOOKUP($B69,Seqs!$A:$B,2,0),G69,1),"")</f>
        <v>N</v>
      </c>
      <c r="G69" s="3">
        <v>51</v>
      </c>
      <c r="H69" s="3" t="str">
        <f>IFERROR(MID(VLOOKUP($B69,Seqs!$A:$B,2,0),I69,1),"")</f>
        <v>R</v>
      </c>
      <c r="I69" s="23">
        <v>52</v>
      </c>
      <c r="J69" s="3" t="str">
        <f>IFERROR(MID(VLOOKUP($B69,Seqs!$A:$B,2,0),K69,1),"")</f>
        <v>Q</v>
      </c>
      <c r="K69" s="23">
        <v>55</v>
      </c>
      <c r="L69" s="3" t="str">
        <f>IFERROR(MID(VLOOKUP($B69,Seqs!$A:$B,2,0),M69,1),"")</f>
        <v>T</v>
      </c>
      <c r="M69" s="3">
        <v>56</v>
      </c>
      <c r="N69" s="3" t="str">
        <f>IFERROR(MID(VLOOKUP($B69,Seqs!$A:$B,2,0),O69,1),"")</f>
        <v>I</v>
      </c>
      <c r="O69" s="3">
        <v>86</v>
      </c>
      <c r="P69" s="3" t="str">
        <f>IFERROR(MID(VLOOKUP($B69,Seqs!$A:$B,2,0),Q69,1),"")</f>
        <v>Y</v>
      </c>
      <c r="Q69" s="3">
        <v>88</v>
      </c>
      <c r="R69" s="3" t="str">
        <f>IFERROR(MID(VLOOKUP($B69,Seqs!$A:$B,2,0),S69,1),"")</f>
        <v>L</v>
      </c>
      <c r="S69" s="3">
        <v>91</v>
      </c>
      <c r="T69" s="3" t="str">
        <f>IFERROR(MID(VLOOKUP($B69,Seqs!$A:$B,2,0),U69,1),"")</f>
        <v>G</v>
      </c>
      <c r="U69" s="3">
        <v>92</v>
      </c>
      <c r="V69" s="3" t="str">
        <f>IFERROR(MID(VLOOKUP($B69,Seqs!$A:$B,2,0),W69,1),"")</f>
        <v>K</v>
      </c>
      <c r="W69" s="3">
        <v>127</v>
      </c>
      <c r="X69" s="3" t="str">
        <f>IFERROR(MID(VLOOKUP($B69,Seqs!$A:$B,2,0),Y69,1),"")</f>
        <v>P</v>
      </c>
      <c r="Y69" s="3">
        <v>128</v>
      </c>
      <c r="Z69" s="3" t="str">
        <f>IFERROR(MID(VLOOKUP($B69,Seqs!$A:$B,2,0),AA69,1),"")</f>
        <v>R</v>
      </c>
      <c r="AA69" s="3">
        <v>135</v>
      </c>
      <c r="AB69" s="3" t="str">
        <f>IFERROR(MID(VLOOKUP($B69,Seqs!$A:$B,2,0),AC69,1),"")</f>
        <v>T</v>
      </c>
      <c r="AC69" s="9">
        <v>136</v>
      </c>
      <c r="AD69" s="3" t="str">
        <f>IFERROR(MID(VLOOKUP($B69,Seqs!$A:$B,2,0),AE69,1),"")</f>
        <v>G</v>
      </c>
      <c r="AE69" s="3">
        <v>167</v>
      </c>
      <c r="AF69" s="3" t="str">
        <f>IFERROR(MID(VLOOKUP($B69,Seqs!$A:$B,2,0),AG69,1),"")</f>
        <v>C</v>
      </c>
      <c r="AG69" s="3">
        <v>176</v>
      </c>
      <c r="AH69" s="3" t="str">
        <f>IFERROR(MID(VLOOKUP($B69,Seqs!$A:$B,2,0),AI69,1),"")</f>
        <v>I</v>
      </c>
      <c r="AI69" s="3">
        <v>178</v>
      </c>
      <c r="AJ69" s="3" t="str">
        <f>IFERROR(MID(VLOOKUP($B69,Seqs!$A:$B,2,0),AK69,1),"")</f>
        <v>N</v>
      </c>
      <c r="AK69" s="3">
        <v>183</v>
      </c>
      <c r="AL69" s="3" t="str">
        <f>IFERROR(MID(VLOOKUP($B69,Seqs!$A:$B,2,0),AM69,1),"")</f>
        <v>S</v>
      </c>
      <c r="AM69" s="3">
        <v>215</v>
      </c>
      <c r="AN69" s="3" t="str">
        <f>IFERROR(MID(VLOOKUP($B69,Seqs!$A:$B,2,0),AO69,1),"")</f>
        <v>P</v>
      </c>
      <c r="AO69" s="3">
        <v>379</v>
      </c>
      <c r="AP69" s="3" t="str">
        <f>IFERROR(MID(VLOOKUP($B69,Seqs!$A:$B,2,0),AQ69,1),"")</f>
        <v>C</v>
      </c>
      <c r="AQ69" s="3">
        <v>413</v>
      </c>
      <c r="AR69" s="3" t="str">
        <f>IFERROR(MID(VLOOKUP($B69,Seqs!$A:$B,2,0),AS69,1),"")</f>
        <v>P</v>
      </c>
      <c r="AS69" s="3">
        <v>418</v>
      </c>
      <c r="AT69" s="3" t="str">
        <f>IFERROR(MID(VLOOKUP($B69,Seqs!$A:$B,2,0),AU69,1),"")</f>
        <v>C</v>
      </c>
      <c r="AU69" s="3">
        <v>443</v>
      </c>
      <c r="AV69" s="3" t="str">
        <f>IFERROR(MID(VLOOKUP($B69,Seqs!$A:$B,2,0),AW69,1),"")</f>
        <v>N</v>
      </c>
      <c r="AW69" s="3">
        <v>444</v>
      </c>
      <c r="AX69" s="3" t="str">
        <f>IFERROR(MID(VLOOKUP($B69,Seqs!$A:$B,2,0),AY69,1),"")</f>
        <v>C</v>
      </c>
      <c r="AY69" s="3">
        <v>457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224"/>
        <v>1</v>
      </c>
      <c r="BC69" s="23">
        <f t="shared" si="169"/>
        <v>259</v>
      </c>
      <c r="BD69" s="4" t="s">
        <v>1382</v>
      </c>
      <c r="BE69" s="3" t="s">
        <v>1297</v>
      </c>
      <c r="BF69" s="119">
        <v>3.7</v>
      </c>
      <c r="BG69" s="49" t="s">
        <v>1384</v>
      </c>
      <c r="BH69" s="49" t="s">
        <v>1384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170"/>
        <v>19</v>
      </c>
      <c r="BW69" s="71">
        <f t="shared" si="171"/>
        <v>52</v>
      </c>
      <c r="BX69" s="72">
        <f t="shared" si="172"/>
        <v>56</v>
      </c>
      <c r="BY69" s="71">
        <f t="shared" si="173"/>
        <v>88</v>
      </c>
      <c r="BZ69" s="72">
        <f t="shared" si="174"/>
        <v>92</v>
      </c>
      <c r="CA69" s="71">
        <f t="shared" si="175"/>
        <v>128</v>
      </c>
      <c r="CB69" s="72">
        <f t="shared" si="176"/>
        <v>136</v>
      </c>
      <c r="CC69" s="71">
        <f t="shared" si="177"/>
        <v>176</v>
      </c>
      <c r="CD69" s="72">
        <f t="shared" si="178"/>
        <v>183</v>
      </c>
      <c r="CE69" s="71">
        <f t="shared" si="179"/>
        <v>379</v>
      </c>
      <c r="CF69" s="72">
        <f t="shared" si="180"/>
        <v>418</v>
      </c>
      <c r="CG69" s="71">
        <f t="shared" si="181"/>
        <v>444</v>
      </c>
      <c r="CH69" s="70">
        <f t="shared" si="182"/>
        <v>51</v>
      </c>
      <c r="CI69" s="71">
        <f t="shared" si="183"/>
        <v>55</v>
      </c>
      <c r="CJ69" s="72">
        <f t="shared" si="184"/>
        <v>86</v>
      </c>
      <c r="CK69" s="72">
        <f t="shared" si="185"/>
        <v>91</v>
      </c>
      <c r="CL69" s="72">
        <f t="shared" si="186"/>
        <v>127</v>
      </c>
      <c r="CM69" s="72">
        <f t="shared" si="187"/>
        <v>135</v>
      </c>
      <c r="CN69" s="72">
        <f t="shared" si="188"/>
        <v>167</v>
      </c>
      <c r="CO69" s="72">
        <f t="shared" si="189"/>
        <v>178</v>
      </c>
      <c r="CP69" s="72">
        <f t="shared" si="190"/>
        <v>215</v>
      </c>
      <c r="CQ69" s="72">
        <f t="shared" si="191"/>
        <v>413</v>
      </c>
      <c r="CR69" s="72">
        <f t="shared" si="192"/>
        <v>443</v>
      </c>
      <c r="CS69" s="72">
        <f t="shared" si="193"/>
        <v>457</v>
      </c>
      <c r="CT69" s="23">
        <f t="shared" si="194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223"/>
        <v>acm3_rat__wt</v>
      </c>
      <c r="B70" s="3" t="s">
        <v>910</v>
      </c>
      <c r="C70" s="3" t="s">
        <v>100</v>
      </c>
      <c r="D70" s="3" t="str">
        <f>IFERROR(MID(VLOOKUP($B70,Seqs!$A:$B,2,0),E70,1),"")</f>
        <v>I</v>
      </c>
      <c r="E70" s="3">
        <v>64</v>
      </c>
      <c r="F70" s="3" t="str">
        <f>IFERROR(MID(VLOOKUP($B70,Seqs!$A:$B,2,0),G70,1),"")</f>
        <v>N</v>
      </c>
      <c r="G70" s="3">
        <v>95</v>
      </c>
      <c r="H70" s="3" t="str">
        <f>IFERROR(MID(VLOOKUP($B70,Seqs!$A:$B,2,0),I70,1),"")</f>
        <v>K</v>
      </c>
      <c r="I70" s="23">
        <v>96</v>
      </c>
      <c r="J70" s="3" t="str">
        <f>IFERROR(MID(VLOOKUP($B70,Seqs!$A:$B,2,0),K70,1),"")</f>
        <v>K</v>
      </c>
      <c r="K70" s="23">
        <v>99</v>
      </c>
      <c r="L70" s="3" t="str">
        <f>IFERROR(MID(VLOOKUP($B70,Seqs!$A:$B,2,0),M70,1),"")</f>
        <v>T</v>
      </c>
      <c r="M70" s="3">
        <v>100</v>
      </c>
      <c r="N70" s="3" t="str">
        <f>IFERROR(MID(VLOOKUP($B70,Seqs!$A:$B,2,0),O70,1),"")</f>
        <v>M</v>
      </c>
      <c r="O70" s="3">
        <v>130</v>
      </c>
      <c r="P70" s="3" t="str">
        <f>IFERROR(MID(VLOOKUP($B70,Seqs!$A:$B,2,0),Q70,1),"")</f>
        <v>R</v>
      </c>
      <c r="Q70" s="3">
        <v>132</v>
      </c>
      <c r="R70" s="3" t="str">
        <f>IFERROR(MID(VLOOKUP($B70,Seqs!$A:$B,2,0),S70,1),"")</f>
        <v>L</v>
      </c>
      <c r="S70" s="3">
        <v>135</v>
      </c>
      <c r="T70" s="3" t="str">
        <f>IFERROR(MID(VLOOKUP($B70,Seqs!$A:$B,2,0),U70,1),"")</f>
        <v>G</v>
      </c>
      <c r="U70" s="3">
        <v>136</v>
      </c>
      <c r="V70" s="3" t="str">
        <f>IFERROR(MID(VLOOKUP($B70,Seqs!$A:$B,2,0),W70,1),"")</f>
        <v>R</v>
      </c>
      <c r="W70" s="3">
        <v>171</v>
      </c>
      <c r="X70" s="3" t="str">
        <f>IFERROR(MID(VLOOKUP($B70,Seqs!$A:$B,2,0),Y70,1),"")</f>
        <v>P</v>
      </c>
      <c r="Y70" s="3">
        <v>172</v>
      </c>
      <c r="Z70" s="3" t="str">
        <f>IFERROR(MID(VLOOKUP($B70,Seqs!$A:$B,2,0),AA70,1),"")</f>
        <v>R</v>
      </c>
      <c r="AA70" s="3">
        <v>179</v>
      </c>
      <c r="AB70" s="3" t="str">
        <f>IFERROR(MID(VLOOKUP($B70,Seqs!$A:$B,2,0),AC70,1),"")</f>
        <v>T</v>
      </c>
      <c r="AC70" s="9">
        <v>180</v>
      </c>
      <c r="AD70" s="3" t="str">
        <f>IFERROR(MID(VLOOKUP($B70,Seqs!$A:$B,2,0),AE70,1),"")</f>
        <v>G</v>
      </c>
      <c r="AE70" s="3">
        <v>211</v>
      </c>
      <c r="AF70" s="3" t="str">
        <f>IFERROR(MID(VLOOKUP($B70,Seqs!$A:$B,2,0),AG70,1),"")</f>
        <v>C</v>
      </c>
      <c r="AG70" s="3">
        <v>220</v>
      </c>
      <c r="AH70" s="3" t="str">
        <f>IFERROR(MID(VLOOKUP($B70,Seqs!$A:$B,2,0),AI70,1),"")</f>
        <v>I</v>
      </c>
      <c r="AI70" s="3">
        <v>222</v>
      </c>
      <c r="AJ70" s="3" t="str">
        <f>IFERROR(MID(VLOOKUP($B70,Seqs!$A:$B,2,0),AK70,1),"")</f>
        <v>E</v>
      </c>
      <c r="AK70" s="3">
        <v>227</v>
      </c>
      <c r="AL70" s="3" t="str">
        <f>IFERROR(MID(VLOOKUP($B70,Seqs!$A:$B,2,0),AM70,1),"")</f>
        <v>L</v>
      </c>
      <c r="AM70" s="3">
        <v>267</v>
      </c>
      <c r="AN70" s="3" t="str">
        <f>IFERROR(MID(VLOOKUP($B70,Seqs!$A:$B,2,0),AO70,1),"")</f>
        <v>R</v>
      </c>
      <c r="AO70" s="3">
        <v>479</v>
      </c>
      <c r="AP70" s="3" t="str">
        <f>IFERROR(MID(VLOOKUP($B70,Seqs!$A:$B,2,0),AQ70,1),"")</f>
        <v>C</v>
      </c>
      <c r="AQ70" s="3">
        <v>516</v>
      </c>
      <c r="AR70" s="3" t="str">
        <f>IFERROR(MID(VLOOKUP($B70,Seqs!$A:$B,2,0),AS70,1),"")</f>
        <v>P</v>
      </c>
      <c r="AS70" s="3">
        <v>521</v>
      </c>
      <c r="AT70" s="3" t="str">
        <f>IFERROR(MID(VLOOKUP($B70,Seqs!$A:$B,2,0),AU70,1),"")</f>
        <v>C</v>
      </c>
      <c r="AU70" s="3">
        <v>546</v>
      </c>
      <c r="AV70" s="3" t="str">
        <f>IFERROR(MID(VLOOKUP($B70,Seqs!$A:$B,2,0),AW70,1),"")</f>
        <v>N</v>
      </c>
      <c r="AW70" s="3">
        <v>547</v>
      </c>
      <c r="AX70" s="3" t="str">
        <f>IFERROR(MID(VLOOKUP($B70,Seqs!$A:$B,2,0),AY70,1),"")</f>
        <v>L</v>
      </c>
      <c r="AY70" s="3">
        <v>558</v>
      </c>
      <c r="AZ70" s="77" t="str">
        <f>VLOOKUP(B70,Classification!A:D,2,0)</f>
        <v>A</v>
      </c>
      <c r="BA70" s="94" t="str">
        <f>VLOOKUP(B70,Classification!A:D,4,0)</f>
        <v>Acetylcholine(muscarinic)</v>
      </c>
      <c r="BB70" s="27" t="b">
        <f t="shared" si="224"/>
        <v>1</v>
      </c>
      <c r="BC70" s="23">
        <f t="shared" si="169"/>
        <v>267</v>
      </c>
      <c r="BD70" s="56" t="s">
        <v>1379</v>
      </c>
      <c r="BE70" s="3" t="s">
        <v>23</v>
      </c>
      <c r="BF70" s="119" t="s">
        <v>23</v>
      </c>
      <c r="BG70" s="49" t="s">
        <v>1379</v>
      </c>
      <c r="BH70" s="49" t="s">
        <v>1384</v>
      </c>
      <c r="BI70" s="1"/>
      <c r="BJ70" s="70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0">
        <f t="shared" si="170"/>
        <v>64</v>
      </c>
      <c r="BW70" s="71">
        <f t="shared" si="171"/>
        <v>96</v>
      </c>
      <c r="BX70" s="72">
        <f t="shared" si="172"/>
        <v>100</v>
      </c>
      <c r="BY70" s="71">
        <f t="shared" si="173"/>
        <v>132</v>
      </c>
      <c r="BZ70" s="72">
        <f t="shared" si="174"/>
        <v>136</v>
      </c>
      <c r="CA70" s="71">
        <f t="shared" si="175"/>
        <v>172</v>
      </c>
      <c r="CB70" s="72">
        <f t="shared" si="176"/>
        <v>180</v>
      </c>
      <c r="CC70" s="71">
        <f t="shared" si="177"/>
        <v>220</v>
      </c>
      <c r="CD70" s="72">
        <f t="shared" si="178"/>
        <v>227</v>
      </c>
      <c r="CE70" s="71">
        <f t="shared" si="179"/>
        <v>479</v>
      </c>
      <c r="CF70" s="72">
        <f t="shared" si="180"/>
        <v>521</v>
      </c>
      <c r="CG70" s="71">
        <f t="shared" si="181"/>
        <v>547</v>
      </c>
      <c r="CH70" s="70">
        <f t="shared" si="182"/>
        <v>95</v>
      </c>
      <c r="CI70" s="71">
        <f t="shared" si="183"/>
        <v>99</v>
      </c>
      <c r="CJ70" s="72">
        <f t="shared" si="184"/>
        <v>130</v>
      </c>
      <c r="CK70" s="72">
        <f t="shared" si="185"/>
        <v>135</v>
      </c>
      <c r="CL70" s="72">
        <f t="shared" si="186"/>
        <v>171</v>
      </c>
      <c r="CM70" s="72">
        <f t="shared" si="187"/>
        <v>179</v>
      </c>
      <c r="CN70" s="72">
        <f t="shared" si="188"/>
        <v>211</v>
      </c>
      <c r="CO70" s="72">
        <f t="shared" si="189"/>
        <v>222</v>
      </c>
      <c r="CP70" s="72">
        <f t="shared" si="190"/>
        <v>267</v>
      </c>
      <c r="CQ70" s="72">
        <f t="shared" si="191"/>
        <v>516</v>
      </c>
      <c r="CR70" s="72">
        <f t="shared" si="192"/>
        <v>546</v>
      </c>
      <c r="CS70" s="72">
        <f t="shared" si="193"/>
        <v>558</v>
      </c>
      <c r="CT70" s="23">
        <f t="shared" si="194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223"/>
        <v>acm3_rat_4U15</v>
      </c>
      <c r="B71" s="3" t="s">
        <v>910</v>
      </c>
      <c r="C71" s="3" t="s">
        <v>71</v>
      </c>
      <c r="D71" s="3" t="str">
        <f>IFERROR(MID(VLOOKUP($B71,Seqs!$A:$B,2,0),E71,1),"")</f>
        <v>I</v>
      </c>
      <c r="E71" s="3">
        <v>64</v>
      </c>
      <c r="F71" s="3" t="str">
        <f>IFERROR(MID(VLOOKUP($B71,Seqs!$A:$B,2,0),G71,1),"")</f>
        <v>N</v>
      </c>
      <c r="G71" s="3">
        <v>95</v>
      </c>
      <c r="H71" s="3" t="str">
        <f>IFERROR(MID(VLOOKUP($B71,Seqs!$A:$B,2,0),I71,1),"")</f>
        <v>K</v>
      </c>
      <c r="I71" s="23">
        <v>96</v>
      </c>
      <c r="J71" s="3" t="str">
        <f>IFERROR(MID(VLOOKUP($B71,Seqs!$A:$B,2,0),K71,1),"")</f>
        <v>K</v>
      </c>
      <c r="K71" s="23">
        <v>99</v>
      </c>
      <c r="L71" s="3" t="str">
        <f>IFERROR(MID(VLOOKUP($B71,Seqs!$A:$B,2,0),M71,1),"")</f>
        <v>T</v>
      </c>
      <c r="M71" s="3">
        <v>100</v>
      </c>
      <c r="N71" s="3" t="str">
        <f>IFERROR(MID(VLOOKUP($B71,Seqs!$A:$B,2,0),O71,1),"")</f>
        <v>M</v>
      </c>
      <c r="O71" s="3">
        <v>130</v>
      </c>
      <c r="P71" s="3" t="str">
        <f>IFERROR(MID(VLOOKUP($B71,Seqs!$A:$B,2,0),Q71,1),"")</f>
        <v>R</v>
      </c>
      <c r="Q71" s="3">
        <v>132</v>
      </c>
      <c r="R71" s="3" t="str">
        <f>IFERROR(MID(VLOOKUP($B71,Seqs!$A:$B,2,0),S71,1),"")</f>
        <v>L</v>
      </c>
      <c r="S71" s="3">
        <v>135</v>
      </c>
      <c r="T71" s="3" t="str">
        <f>IFERROR(MID(VLOOKUP($B71,Seqs!$A:$B,2,0),U71,1),"")</f>
        <v>G</v>
      </c>
      <c r="U71" s="3">
        <v>136</v>
      </c>
      <c r="V71" s="3" t="str">
        <f>IFERROR(MID(VLOOKUP($B71,Seqs!$A:$B,2,0),W71,1),"")</f>
        <v>R</v>
      </c>
      <c r="W71" s="3">
        <v>171</v>
      </c>
      <c r="X71" s="3" t="str">
        <f>IFERROR(MID(VLOOKUP($B71,Seqs!$A:$B,2,0),Y71,1),"")</f>
        <v>P</v>
      </c>
      <c r="Y71" s="3">
        <v>172</v>
      </c>
      <c r="Z71" s="3" t="str">
        <f>IFERROR(MID(VLOOKUP($B71,Seqs!$A:$B,2,0),AA71,1),"")</f>
        <v>R</v>
      </c>
      <c r="AA71" s="3">
        <v>179</v>
      </c>
      <c r="AB71" s="3" t="str">
        <f>IFERROR(MID(VLOOKUP($B71,Seqs!$A:$B,2,0),AC71,1),"")</f>
        <v>T</v>
      </c>
      <c r="AC71" s="9">
        <v>180</v>
      </c>
      <c r="AD71" s="3" t="str">
        <f>IFERROR(MID(VLOOKUP($B71,Seqs!$A:$B,2,0),AE71,1),"")</f>
        <v>G</v>
      </c>
      <c r="AE71" s="3">
        <v>211</v>
      </c>
      <c r="AF71" s="3" t="str">
        <f>IFERROR(MID(VLOOKUP($B71,Seqs!$A:$B,2,0),AG71,1),"")</f>
        <v>C</v>
      </c>
      <c r="AG71" s="3">
        <v>220</v>
      </c>
      <c r="AH71" s="3" t="str">
        <f>IFERROR(MID(VLOOKUP($B71,Seqs!$A:$B,2,0),AI71,1),"")</f>
        <v>I</v>
      </c>
      <c r="AI71" s="3">
        <v>222</v>
      </c>
      <c r="AJ71" s="3" t="str">
        <f>IFERROR(MID(VLOOKUP($B71,Seqs!$A:$B,2,0),AK71,1),"")</f>
        <v>E</v>
      </c>
      <c r="AK71" s="3">
        <v>227</v>
      </c>
      <c r="AL71" s="3" t="str">
        <f>IFERROR(MID(VLOOKUP($B71,Seqs!$A:$B,2,0),AM71,1),"")</f>
        <v>K</v>
      </c>
      <c r="AM71" s="3">
        <v>259</v>
      </c>
      <c r="AN71" s="3" t="str">
        <f>IFERROR(MID(VLOOKUP($B71,Seqs!$A:$B,2,0),AO71,1),"")</f>
        <v>I</v>
      </c>
      <c r="AO71" s="3">
        <v>483</v>
      </c>
      <c r="AP71" s="3" t="str">
        <f>IFERROR(MID(VLOOKUP($B71,Seqs!$A:$B,2,0),AQ71,1),"")</f>
        <v>C</v>
      </c>
      <c r="AQ71" s="3">
        <v>516</v>
      </c>
      <c r="AR71" s="3" t="str">
        <f>IFERROR(MID(VLOOKUP($B71,Seqs!$A:$B,2,0),AS71,1),"")</f>
        <v>P</v>
      </c>
      <c r="AS71" s="3">
        <v>521</v>
      </c>
      <c r="AT71" s="3" t="str">
        <f>IFERROR(MID(VLOOKUP($B71,Seqs!$A:$B,2,0),AU71,1),"")</f>
        <v>C</v>
      </c>
      <c r="AU71" s="3">
        <v>546</v>
      </c>
      <c r="AV71" s="3" t="str">
        <f>IFERROR(MID(VLOOKUP($B71,Seqs!$A:$B,2,0),AW71,1),"")</f>
        <v>N</v>
      </c>
      <c r="AW71" s="3">
        <v>547</v>
      </c>
      <c r="AX71" s="3" t="str">
        <f>IFERROR(MID(VLOOKUP($B71,Seqs!$A:$B,2,0),AY71,1),"")</f>
        <v>L</v>
      </c>
      <c r="AY71" s="3">
        <v>558</v>
      </c>
      <c r="AZ71" s="77" t="str">
        <f>VLOOKUP(B71,Classification!A:D,2,0)</f>
        <v>A</v>
      </c>
      <c r="BA71" s="94" t="str">
        <f>VLOOKUP(B71,Classification!A:D,4,0)</f>
        <v>Acetylcholine(muscarinic)</v>
      </c>
      <c r="BB71" s="27" t="b">
        <f t="shared" si="224"/>
        <v>1</v>
      </c>
      <c r="BC71" s="23">
        <f t="shared" si="169"/>
        <v>255</v>
      </c>
      <c r="BD71" s="16" t="s">
        <v>1383</v>
      </c>
      <c r="BE71" s="3" t="s">
        <v>1381</v>
      </c>
      <c r="BF71" s="119">
        <v>2.8</v>
      </c>
      <c r="BG71" s="49" t="s">
        <v>1384</v>
      </c>
      <c r="BH71" s="49" t="s">
        <v>1384</v>
      </c>
      <c r="BI71" s="1"/>
      <c r="BJ71" s="70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0">
        <f t="shared" si="170"/>
        <v>64</v>
      </c>
      <c r="BW71" s="71">
        <f t="shared" si="171"/>
        <v>96</v>
      </c>
      <c r="BX71" s="72">
        <f t="shared" si="172"/>
        <v>100</v>
      </c>
      <c r="BY71" s="71">
        <f t="shared" si="173"/>
        <v>132</v>
      </c>
      <c r="BZ71" s="72">
        <f t="shared" si="174"/>
        <v>136</v>
      </c>
      <c r="CA71" s="71">
        <f t="shared" si="175"/>
        <v>172</v>
      </c>
      <c r="CB71" s="72">
        <f t="shared" si="176"/>
        <v>180</v>
      </c>
      <c r="CC71" s="71">
        <f t="shared" si="177"/>
        <v>220</v>
      </c>
      <c r="CD71" s="72">
        <f t="shared" si="178"/>
        <v>227</v>
      </c>
      <c r="CE71" s="71">
        <f t="shared" si="179"/>
        <v>483</v>
      </c>
      <c r="CF71" s="72">
        <f t="shared" si="180"/>
        <v>521</v>
      </c>
      <c r="CG71" s="71">
        <f t="shared" si="181"/>
        <v>547</v>
      </c>
      <c r="CH71" s="70">
        <f t="shared" si="182"/>
        <v>95</v>
      </c>
      <c r="CI71" s="71">
        <f t="shared" si="183"/>
        <v>99</v>
      </c>
      <c r="CJ71" s="72">
        <f t="shared" si="184"/>
        <v>130</v>
      </c>
      <c r="CK71" s="72">
        <f t="shared" si="185"/>
        <v>135</v>
      </c>
      <c r="CL71" s="72">
        <f t="shared" si="186"/>
        <v>171</v>
      </c>
      <c r="CM71" s="72">
        <f t="shared" si="187"/>
        <v>179</v>
      </c>
      <c r="CN71" s="72">
        <f t="shared" si="188"/>
        <v>211</v>
      </c>
      <c r="CO71" s="72">
        <f t="shared" si="189"/>
        <v>222</v>
      </c>
      <c r="CP71" s="72">
        <f t="shared" si="190"/>
        <v>259</v>
      </c>
      <c r="CQ71" s="72">
        <f t="shared" si="191"/>
        <v>516</v>
      </c>
      <c r="CR71" s="72">
        <f t="shared" si="192"/>
        <v>546</v>
      </c>
      <c r="CS71" s="72">
        <f t="shared" si="193"/>
        <v>558</v>
      </c>
      <c r="CT71" s="23">
        <f t="shared" si="194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223"/>
        <v>acm3_rat_4U16</v>
      </c>
      <c r="B72" s="3" t="s">
        <v>910</v>
      </c>
      <c r="C72" s="3" t="s">
        <v>1054</v>
      </c>
      <c r="D72" s="3" t="str">
        <f>IFERROR(MID(VLOOKUP($B72,Seqs!$A:$B,2,0),E72,1),"")</f>
        <v>I</v>
      </c>
      <c r="E72" s="3">
        <v>64</v>
      </c>
      <c r="F72" s="3" t="str">
        <f>IFERROR(MID(VLOOKUP($B72,Seqs!$A:$B,2,0),G72,1),"")</f>
        <v>N</v>
      </c>
      <c r="G72" s="3">
        <v>95</v>
      </c>
      <c r="H72" s="3" t="str">
        <f>IFERROR(MID(VLOOKUP($B72,Seqs!$A:$B,2,0),I72,1),"")</f>
        <v>K</v>
      </c>
      <c r="I72" s="23">
        <v>96</v>
      </c>
      <c r="J72" s="3" t="str">
        <f>IFERROR(MID(VLOOKUP($B72,Seqs!$A:$B,2,0),K72,1),"")</f>
        <v>K</v>
      </c>
      <c r="K72" s="23">
        <v>99</v>
      </c>
      <c r="L72" s="3" t="str">
        <f>IFERROR(MID(VLOOKUP($B72,Seqs!$A:$B,2,0),M72,1),"")</f>
        <v>T</v>
      </c>
      <c r="M72" s="3">
        <v>100</v>
      </c>
      <c r="N72" s="3" t="str">
        <f>IFERROR(MID(VLOOKUP($B72,Seqs!$A:$B,2,0),O72,1),"")</f>
        <v>M</v>
      </c>
      <c r="O72" s="3">
        <v>130</v>
      </c>
      <c r="P72" s="3" t="str">
        <f>IFERROR(MID(VLOOKUP($B72,Seqs!$A:$B,2,0),Q72,1),"")</f>
        <v>R</v>
      </c>
      <c r="Q72" s="3">
        <v>132</v>
      </c>
      <c r="R72" s="3" t="str">
        <f>IFERROR(MID(VLOOKUP($B72,Seqs!$A:$B,2,0),S72,1),"")</f>
        <v>L</v>
      </c>
      <c r="S72" s="3">
        <v>135</v>
      </c>
      <c r="T72" s="3" t="str">
        <f>IFERROR(MID(VLOOKUP($B72,Seqs!$A:$B,2,0),U72,1),"")</f>
        <v>G</v>
      </c>
      <c r="U72" s="3">
        <v>136</v>
      </c>
      <c r="V72" s="3" t="str">
        <f>IFERROR(MID(VLOOKUP($B72,Seqs!$A:$B,2,0),W72,1),"")</f>
        <v>R</v>
      </c>
      <c r="W72" s="3">
        <v>171</v>
      </c>
      <c r="X72" s="3" t="str">
        <f>IFERROR(MID(VLOOKUP($B72,Seqs!$A:$B,2,0),Y72,1),"")</f>
        <v>P</v>
      </c>
      <c r="Y72" s="3">
        <v>172</v>
      </c>
      <c r="Z72" s="3" t="str">
        <f>IFERROR(MID(VLOOKUP($B72,Seqs!$A:$B,2,0),AA72,1),"")</f>
        <v>R</v>
      </c>
      <c r="AA72" s="3">
        <v>179</v>
      </c>
      <c r="AB72" s="3" t="str">
        <f>IFERROR(MID(VLOOKUP($B72,Seqs!$A:$B,2,0),AC72,1),"")</f>
        <v>T</v>
      </c>
      <c r="AC72" s="9">
        <v>180</v>
      </c>
      <c r="AD72" s="3" t="str">
        <f>IFERROR(MID(VLOOKUP($B72,Seqs!$A:$B,2,0),AE72,1),"")</f>
        <v>G</v>
      </c>
      <c r="AE72" s="3">
        <v>211</v>
      </c>
      <c r="AF72" s="3" t="str">
        <f>IFERROR(MID(VLOOKUP($B72,Seqs!$A:$B,2,0),AG72,1),"")</f>
        <v>C</v>
      </c>
      <c r="AG72" s="3">
        <v>220</v>
      </c>
      <c r="AH72" s="3" t="str">
        <f>IFERROR(MID(VLOOKUP($B72,Seqs!$A:$B,2,0),AI72,1),"")</f>
        <v>I</v>
      </c>
      <c r="AI72" s="3">
        <v>222</v>
      </c>
      <c r="AJ72" s="3" t="str">
        <f>IFERROR(MID(VLOOKUP($B72,Seqs!$A:$B,2,0),AK72,1),"")</f>
        <v>E</v>
      </c>
      <c r="AK72" s="3">
        <v>227</v>
      </c>
      <c r="AL72" s="3" t="str">
        <f>IFERROR(MID(VLOOKUP($B72,Seqs!$A:$B,2,0),AM72,1),"")</f>
        <v>K</v>
      </c>
      <c r="AM72" s="3">
        <v>259</v>
      </c>
      <c r="AN72" s="3" t="str">
        <f>IFERROR(MID(VLOOKUP($B72,Seqs!$A:$B,2,0),AO72,1),"")</f>
        <v>I</v>
      </c>
      <c r="AO72" s="3">
        <v>483</v>
      </c>
      <c r="AP72" s="3" t="str">
        <f>IFERROR(MID(VLOOKUP($B72,Seqs!$A:$B,2,0),AQ72,1),"")</f>
        <v>C</v>
      </c>
      <c r="AQ72" s="3">
        <v>516</v>
      </c>
      <c r="AR72" s="3" t="str">
        <f>IFERROR(MID(VLOOKUP($B72,Seqs!$A:$B,2,0),AS72,1),"")</f>
        <v>P</v>
      </c>
      <c r="AS72" s="3">
        <v>521</v>
      </c>
      <c r="AT72" s="3" t="str">
        <f>IFERROR(MID(VLOOKUP($B72,Seqs!$A:$B,2,0),AU72,1),"")</f>
        <v>C</v>
      </c>
      <c r="AU72" s="3">
        <v>546</v>
      </c>
      <c r="AV72" s="3" t="str">
        <f>IFERROR(MID(VLOOKUP($B72,Seqs!$A:$B,2,0),AW72,1),"")</f>
        <v/>
      </c>
      <c r="AW72" s="3" t="s">
        <v>23</v>
      </c>
      <c r="AX72" s="3" t="str">
        <f>IFERROR(MID(VLOOKUP($B72,Seqs!$A:$B,2,0),AY72,1),"")</f>
        <v/>
      </c>
      <c r="AY72" s="3" t="s">
        <v>23</v>
      </c>
      <c r="AZ72" s="77" t="str">
        <f>VLOOKUP(B72,Classification!A:D,2,0)</f>
        <v>A</v>
      </c>
      <c r="BA72" s="94" t="str">
        <f>VLOOKUP(B72,Classification!A:D,4,0)</f>
        <v>Acetylcholine(muscarinic)</v>
      </c>
      <c r="BB72" s="27" t="b">
        <f t="shared" si="224"/>
        <v>1</v>
      </c>
      <c r="BC72" s="23">
        <f t="shared" si="169"/>
        <v>244</v>
      </c>
      <c r="BD72" s="4" t="s">
        <v>23</v>
      </c>
      <c r="BE72" s="3" t="s">
        <v>1381</v>
      </c>
      <c r="BF72" s="119">
        <v>3.7</v>
      </c>
      <c r="BG72" s="49" t="s">
        <v>1384</v>
      </c>
      <c r="BH72" s="49" t="s">
        <v>1384</v>
      </c>
      <c r="BI72" s="1"/>
      <c r="BJ72" s="70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0">
        <f t="shared" si="170"/>
        <v>64</v>
      </c>
      <c r="BW72" s="71">
        <f t="shared" si="171"/>
        <v>96</v>
      </c>
      <c r="BX72" s="72">
        <f t="shared" si="172"/>
        <v>100</v>
      </c>
      <c r="BY72" s="71">
        <f t="shared" si="173"/>
        <v>132</v>
      </c>
      <c r="BZ72" s="72">
        <f t="shared" si="174"/>
        <v>136</v>
      </c>
      <c r="CA72" s="71">
        <f t="shared" si="175"/>
        <v>172</v>
      </c>
      <c r="CB72" s="72">
        <f t="shared" si="176"/>
        <v>180</v>
      </c>
      <c r="CC72" s="71">
        <f t="shared" si="177"/>
        <v>220</v>
      </c>
      <c r="CD72" s="72">
        <f t="shared" si="178"/>
        <v>227</v>
      </c>
      <c r="CE72" s="71">
        <f t="shared" si="179"/>
        <v>483</v>
      </c>
      <c r="CF72" s="72">
        <f t="shared" si="180"/>
        <v>521</v>
      </c>
      <c r="CG72" s="71" t="str">
        <f t="shared" si="181"/>
        <v>-</v>
      </c>
      <c r="CH72" s="70">
        <f t="shared" si="182"/>
        <v>95</v>
      </c>
      <c r="CI72" s="71">
        <f t="shared" si="183"/>
        <v>99</v>
      </c>
      <c r="CJ72" s="72">
        <f t="shared" si="184"/>
        <v>130</v>
      </c>
      <c r="CK72" s="72">
        <f t="shared" si="185"/>
        <v>135</v>
      </c>
      <c r="CL72" s="72">
        <f t="shared" si="186"/>
        <v>171</v>
      </c>
      <c r="CM72" s="72">
        <f t="shared" si="187"/>
        <v>179</v>
      </c>
      <c r="CN72" s="72">
        <f t="shared" si="188"/>
        <v>211</v>
      </c>
      <c r="CO72" s="72">
        <f t="shared" si="189"/>
        <v>222</v>
      </c>
      <c r="CP72" s="72">
        <f t="shared" si="190"/>
        <v>259</v>
      </c>
      <c r="CQ72" s="72">
        <f t="shared" si="191"/>
        <v>516</v>
      </c>
      <c r="CR72" s="72">
        <f t="shared" si="192"/>
        <v>546</v>
      </c>
      <c r="CS72" s="72" t="str">
        <f t="shared" si="193"/>
        <v>-</v>
      </c>
      <c r="CT72" s="23">
        <f t="shared" si="194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223"/>
        <v>acm4_human__wt</v>
      </c>
      <c r="B73" s="3" t="s">
        <v>149</v>
      </c>
      <c r="C73" s="3" t="s">
        <v>100</v>
      </c>
      <c r="D73" s="3" t="str">
        <f>IFERROR(MID(VLOOKUP($B73,Seqs!$A:$B,2,0),E73,1),"")</f>
        <v>R</v>
      </c>
      <c r="E73" s="3">
        <v>26</v>
      </c>
      <c r="F73" s="3" t="str">
        <f>IFERROR(MID(VLOOKUP($B73,Seqs!$A:$B,2,0),G73,1),"")</f>
        <v>N</v>
      </c>
      <c r="G73" s="3">
        <v>60</v>
      </c>
      <c r="H73" s="3" t="str">
        <f>IFERROR(MID(VLOOKUP($B73,Seqs!$A:$B,2,0),I73,1),"")</f>
        <v>R</v>
      </c>
      <c r="I73" s="23">
        <v>61</v>
      </c>
      <c r="J73" s="3" t="str">
        <f>IFERROR(MID(VLOOKUP($B73,Seqs!$A:$B,2,0),K73,1),"")</f>
        <v>Q</v>
      </c>
      <c r="K73" s="23">
        <v>64</v>
      </c>
      <c r="L73" s="3" t="str">
        <f>IFERROR(MID(VLOOKUP($B73,Seqs!$A:$B,2,0),M73,1),"")</f>
        <v>T</v>
      </c>
      <c r="M73" s="3">
        <v>65</v>
      </c>
      <c r="N73" s="3" t="str">
        <f>IFERROR(MID(VLOOKUP($B73,Seqs!$A:$B,2,0),O73,1),"")</f>
        <v>K</v>
      </c>
      <c r="O73" s="3">
        <v>95</v>
      </c>
      <c r="P73" s="3" t="str">
        <f>IFERROR(MID(VLOOKUP($B73,Seqs!$A:$B,2,0),Q73,1),"")</f>
        <v>Y</v>
      </c>
      <c r="Q73" s="3">
        <v>97</v>
      </c>
      <c r="R73" s="3" t="str">
        <f>IFERROR(MID(VLOOKUP($B73,Seqs!$A:$B,2,0),S73,1),"")</f>
        <v>L</v>
      </c>
      <c r="S73" s="3">
        <v>100</v>
      </c>
      <c r="T73" s="3" t="str">
        <f>IFERROR(MID(VLOOKUP($B73,Seqs!$A:$B,2,0),U73,1),"")</f>
        <v>G</v>
      </c>
      <c r="U73" s="3">
        <v>101</v>
      </c>
      <c r="V73" s="3" t="str">
        <f>IFERROR(MID(VLOOKUP($B73,Seqs!$A:$B,2,0),W73,1),"")</f>
        <v>K</v>
      </c>
      <c r="W73" s="3">
        <v>136</v>
      </c>
      <c r="X73" s="3" t="str">
        <f>IFERROR(MID(VLOOKUP($B73,Seqs!$A:$B,2,0),Y73,1),"")</f>
        <v>P</v>
      </c>
      <c r="Y73" s="3">
        <v>137</v>
      </c>
      <c r="Z73" s="3" t="str">
        <f>IFERROR(MID(VLOOKUP($B73,Seqs!$A:$B,2,0),AA73,1),"")</f>
        <v>R</v>
      </c>
      <c r="AA73" s="3">
        <v>144</v>
      </c>
      <c r="AB73" s="3" t="str">
        <f>IFERROR(MID(VLOOKUP($B73,Seqs!$A:$B,2,0),AC73,1),"")</f>
        <v>T</v>
      </c>
      <c r="AC73" s="9">
        <v>145</v>
      </c>
      <c r="AD73" s="3" t="str">
        <f>IFERROR(MID(VLOOKUP($B73,Seqs!$A:$B,2,0),AE73,1),"")</f>
        <v>G</v>
      </c>
      <c r="AE73" s="3">
        <v>176</v>
      </c>
      <c r="AF73" s="3" t="str">
        <f>IFERROR(MID(VLOOKUP($B73,Seqs!$A:$B,2,0),AG73,1),"")</f>
        <v>C</v>
      </c>
      <c r="AG73" s="3">
        <v>185</v>
      </c>
      <c r="AH73" s="3" t="str">
        <f>IFERROR(MID(VLOOKUP($B73,Seqs!$A:$B,2,0),AI73,1),"")</f>
        <v>I</v>
      </c>
      <c r="AI73" s="3">
        <v>187</v>
      </c>
      <c r="AJ73" s="3" t="str">
        <f>IFERROR(MID(VLOOKUP($B73,Seqs!$A:$B,2,0),AK73,1),"")</f>
        <v>N</v>
      </c>
      <c r="AK73" s="3">
        <v>192</v>
      </c>
      <c r="AL73" s="3" t="str">
        <f>IFERROR(MID(VLOOKUP($B73,Seqs!$A:$B,2,0),AM73,1),"")</f>
        <v>E</v>
      </c>
      <c r="AM73" s="3">
        <v>232</v>
      </c>
      <c r="AN73" s="3" t="str">
        <f>IFERROR(MID(VLOOKUP($B73,Seqs!$A:$B,2,0),AO73,1),"")</f>
        <v>R</v>
      </c>
      <c r="AO73" s="3">
        <v>389</v>
      </c>
      <c r="AP73" s="3" t="str">
        <f>IFERROR(MID(VLOOKUP($B73,Seqs!$A:$B,2,0),AQ73,1),"")</f>
        <v>C</v>
      </c>
      <c r="AQ73" s="3">
        <v>426</v>
      </c>
      <c r="AR73" s="3" t="str">
        <f>IFERROR(MID(VLOOKUP($B73,Seqs!$A:$B,2,0),AS73,1),"")</f>
        <v>P</v>
      </c>
      <c r="AS73" s="3">
        <v>431</v>
      </c>
      <c r="AT73" s="3" t="str">
        <f>IFERROR(MID(VLOOKUP($B73,Seqs!$A:$B,2,0),AU73,1),"")</f>
        <v>C</v>
      </c>
      <c r="AU73" s="3">
        <v>456</v>
      </c>
      <c r="AV73" s="3" t="str">
        <f>IFERROR(MID(VLOOKUP($B73,Seqs!$A:$B,2,0),AW73,1),"")</f>
        <v>N</v>
      </c>
      <c r="AW73" s="3">
        <v>457</v>
      </c>
      <c r="AX73" s="3" t="str">
        <f>IFERROR(MID(VLOOKUP($B73,Seqs!$A:$B,2,0),AY73,1),"")</f>
        <v>L</v>
      </c>
      <c r="AY73" s="3">
        <v>469</v>
      </c>
      <c r="AZ73" s="77" t="str">
        <f>VLOOKUP(B73,Classification!A:D,2,0)</f>
        <v>A</v>
      </c>
      <c r="BA73" s="94" t="str">
        <f>VLOOKUP(B73,Classification!A:D,4,0)</f>
        <v>Acetylcholine(muscarinic)</v>
      </c>
      <c r="BB73" s="27" t="b">
        <f t="shared" si="224"/>
        <v>1</v>
      </c>
      <c r="BC73" s="23">
        <f t="shared" si="169"/>
        <v>271</v>
      </c>
      <c r="BD73" s="34" t="s">
        <v>1379</v>
      </c>
      <c r="BE73" s="3" t="s">
        <v>23</v>
      </c>
      <c r="BF73" s="119" t="s">
        <v>23</v>
      </c>
      <c r="BG73" s="49" t="s">
        <v>1379</v>
      </c>
      <c r="BH73" s="49" t="s">
        <v>1384</v>
      </c>
      <c r="BI73" s="1"/>
      <c r="BJ73" s="70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0">
        <f t="shared" si="170"/>
        <v>26</v>
      </c>
      <c r="BW73" s="71">
        <f t="shared" si="171"/>
        <v>61</v>
      </c>
      <c r="BX73" s="72">
        <f t="shared" si="172"/>
        <v>65</v>
      </c>
      <c r="BY73" s="71">
        <f t="shared" si="173"/>
        <v>97</v>
      </c>
      <c r="BZ73" s="72">
        <f t="shared" si="174"/>
        <v>101</v>
      </c>
      <c r="CA73" s="71">
        <f t="shared" si="175"/>
        <v>137</v>
      </c>
      <c r="CB73" s="72">
        <f t="shared" si="176"/>
        <v>145</v>
      </c>
      <c r="CC73" s="71">
        <f t="shared" si="177"/>
        <v>185</v>
      </c>
      <c r="CD73" s="72">
        <f t="shared" si="178"/>
        <v>192</v>
      </c>
      <c r="CE73" s="71">
        <f t="shared" si="179"/>
        <v>389</v>
      </c>
      <c r="CF73" s="72">
        <f t="shared" si="180"/>
        <v>431</v>
      </c>
      <c r="CG73" s="71">
        <f t="shared" si="181"/>
        <v>457</v>
      </c>
      <c r="CH73" s="70">
        <f t="shared" si="182"/>
        <v>60</v>
      </c>
      <c r="CI73" s="71">
        <f t="shared" si="183"/>
        <v>64</v>
      </c>
      <c r="CJ73" s="72">
        <f t="shared" si="184"/>
        <v>95</v>
      </c>
      <c r="CK73" s="72">
        <f t="shared" si="185"/>
        <v>100</v>
      </c>
      <c r="CL73" s="72">
        <f t="shared" si="186"/>
        <v>136</v>
      </c>
      <c r="CM73" s="72">
        <f t="shared" si="187"/>
        <v>144</v>
      </c>
      <c r="CN73" s="72">
        <f t="shared" si="188"/>
        <v>176</v>
      </c>
      <c r="CO73" s="72">
        <f t="shared" si="189"/>
        <v>187</v>
      </c>
      <c r="CP73" s="72">
        <f t="shared" si="190"/>
        <v>232</v>
      </c>
      <c r="CQ73" s="72">
        <f t="shared" si="191"/>
        <v>426</v>
      </c>
      <c r="CR73" s="72">
        <f t="shared" si="192"/>
        <v>456</v>
      </c>
      <c r="CS73" s="72">
        <f t="shared" si="193"/>
        <v>469</v>
      </c>
      <c r="CT73" s="23">
        <f t="shared" si="194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223"/>
        <v>acm4_human_5DSG</v>
      </c>
      <c r="B74" s="3" t="s">
        <v>149</v>
      </c>
      <c r="C74" s="3" t="s">
        <v>61</v>
      </c>
      <c r="D74" s="3" t="str">
        <f>IFERROR(MID(VLOOKUP($B74,Seqs!$A:$B,2,0),E74,1),"")</f>
        <v>R</v>
      </c>
      <c r="E74" s="3">
        <v>26</v>
      </c>
      <c r="F74" s="3" t="str">
        <f>IFERROR(MID(VLOOKUP($B74,Seqs!$A:$B,2,0),G74,1),"")</f>
        <v>N</v>
      </c>
      <c r="G74" s="3">
        <v>60</v>
      </c>
      <c r="H74" s="3" t="str">
        <f>IFERROR(MID(VLOOKUP($B74,Seqs!$A:$B,2,0),I74,1),"")</f>
        <v>R</v>
      </c>
      <c r="I74" s="23">
        <v>61</v>
      </c>
      <c r="J74" s="3" t="str">
        <f>IFERROR(MID(VLOOKUP($B74,Seqs!$A:$B,2,0),K74,1),"")</f>
        <v>Q</v>
      </c>
      <c r="K74" s="23">
        <v>64</v>
      </c>
      <c r="L74" s="3" t="str">
        <f>IFERROR(MID(VLOOKUP($B74,Seqs!$A:$B,2,0),M74,1),"")</f>
        <v>T</v>
      </c>
      <c r="M74" s="3">
        <v>65</v>
      </c>
      <c r="N74" s="3" t="str">
        <f>IFERROR(MID(VLOOKUP($B74,Seqs!$A:$B,2,0),O74,1),"")</f>
        <v>K</v>
      </c>
      <c r="O74" s="3">
        <v>95</v>
      </c>
      <c r="P74" s="3" t="str">
        <f>IFERROR(MID(VLOOKUP($B74,Seqs!$A:$B,2,0),Q74,1),"")</f>
        <v>Y</v>
      </c>
      <c r="Q74" s="3">
        <v>97</v>
      </c>
      <c r="R74" s="3" t="str">
        <f>IFERROR(MID(VLOOKUP($B74,Seqs!$A:$B,2,0),S74,1),"")</f>
        <v>L</v>
      </c>
      <c r="S74" s="3">
        <v>100</v>
      </c>
      <c r="T74" s="3" t="str">
        <f>IFERROR(MID(VLOOKUP($B74,Seqs!$A:$B,2,0),U74,1),"")</f>
        <v>G</v>
      </c>
      <c r="U74" s="3">
        <v>101</v>
      </c>
      <c r="V74" s="3" t="str">
        <f>IFERROR(MID(VLOOKUP($B74,Seqs!$A:$B,2,0),W74,1),"")</f>
        <v>K</v>
      </c>
      <c r="W74" s="3">
        <v>136</v>
      </c>
      <c r="X74" s="3" t="str">
        <f>IFERROR(MID(VLOOKUP($B74,Seqs!$A:$B,2,0),Y74,1),"")</f>
        <v>P</v>
      </c>
      <c r="Y74" s="3">
        <v>137</v>
      </c>
      <c r="Z74" s="3" t="str">
        <f>IFERROR(MID(VLOOKUP($B74,Seqs!$A:$B,2,0),AA74,1),"")</f>
        <v>R</v>
      </c>
      <c r="AA74" s="3">
        <v>144</v>
      </c>
      <c r="AB74" s="3" t="str">
        <f>IFERROR(MID(VLOOKUP($B74,Seqs!$A:$B,2,0),AC74,1),"")</f>
        <v>T</v>
      </c>
      <c r="AC74" s="9">
        <v>145</v>
      </c>
      <c r="AD74" s="3" t="str">
        <f>IFERROR(MID(VLOOKUP($B74,Seqs!$A:$B,2,0),AE74,1),"")</f>
        <v>G</v>
      </c>
      <c r="AE74" s="3">
        <v>176</v>
      </c>
      <c r="AF74" s="3" t="str">
        <f>IFERROR(MID(VLOOKUP($B74,Seqs!$A:$B,2,0),AG74,1),"")</f>
        <v>C</v>
      </c>
      <c r="AG74" s="3">
        <v>185</v>
      </c>
      <c r="AH74" s="3" t="str">
        <f>IFERROR(MID(VLOOKUP($B74,Seqs!$A:$B,2,0),AI74,1),"")</f>
        <v>I</v>
      </c>
      <c r="AI74" s="3">
        <v>187</v>
      </c>
      <c r="AJ74" s="3" t="str">
        <f>IFERROR(MID(VLOOKUP($B74,Seqs!$A:$B,2,0),AK74,1),"")</f>
        <v>N</v>
      </c>
      <c r="AK74" s="3">
        <v>192</v>
      </c>
      <c r="AL74" s="3" t="str">
        <f>IFERROR(MID(VLOOKUP($B74,Seqs!$A:$B,2,0),AM74,1),"")</f>
        <v>L</v>
      </c>
      <c r="AM74" s="3">
        <v>220</v>
      </c>
      <c r="AN74" s="3" t="str">
        <f>IFERROR(MID(VLOOKUP($B74,Seqs!$A:$B,2,0),AO74,1),"")</f>
        <v>R</v>
      </c>
      <c r="AO74" s="3">
        <v>396</v>
      </c>
      <c r="AP74" s="3" t="str">
        <f>IFERROR(MID(VLOOKUP($B74,Seqs!$A:$B,2,0),AQ74,1),"")</f>
        <v>C</v>
      </c>
      <c r="AQ74" s="3">
        <v>426</v>
      </c>
      <c r="AR74" s="3" t="str">
        <f>IFERROR(MID(VLOOKUP($B74,Seqs!$A:$B,2,0),AS74,1),"")</f>
        <v>P</v>
      </c>
      <c r="AS74" s="3">
        <v>431</v>
      </c>
      <c r="AT74" s="3" t="str">
        <f>IFERROR(MID(VLOOKUP($B74,Seqs!$A:$B,2,0),AU74,1),"")</f>
        <v>C</v>
      </c>
      <c r="AU74" s="3">
        <v>456</v>
      </c>
      <c r="AV74" s="3" t="str">
        <f>IFERROR(MID(VLOOKUP($B74,Seqs!$A:$B,2,0),AW74,1),"")</f>
        <v>N</v>
      </c>
      <c r="AW74" s="3">
        <v>457</v>
      </c>
      <c r="AX74" s="3" t="str">
        <f>IFERROR(MID(VLOOKUP($B74,Seqs!$A:$B,2,0),AY74,1),"")</f>
        <v>L</v>
      </c>
      <c r="AY74" s="3">
        <v>469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224"/>
        <v>1</v>
      </c>
      <c r="BC74" s="23">
        <f t="shared" si="169"/>
        <v>252</v>
      </c>
      <c r="BD74" s="2" t="s">
        <v>1383</v>
      </c>
      <c r="BE74" s="3" t="s">
        <v>1381</v>
      </c>
      <c r="BF74" s="119">
        <v>2.6</v>
      </c>
      <c r="BG74" s="49" t="s">
        <v>1384</v>
      </c>
      <c r="BH74" s="49" t="s">
        <v>1384</v>
      </c>
      <c r="BI74" s="1"/>
      <c r="BJ74" s="70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0">
        <f t="shared" si="170"/>
        <v>26</v>
      </c>
      <c r="BW74" s="71">
        <f t="shared" si="171"/>
        <v>61</v>
      </c>
      <c r="BX74" s="72">
        <f t="shared" si="172"/>
        <v>65</v>
      </c>
      <c r="BY74" s="71">
        <f t="shared" si="173"/>
        <v>97</v>
      </c>
      <c r="BZ74" s="72">
        <f t="shared" si="174"/>
        <v>101</v>
      </c>
      <c r="CA74" s="71">
        <f t="shared" si="175"/>
        <v>137</v>
      </c>
      <c r="CB74" s="72">
        <f t="shared" si="176"/>
        <v>145</v>
      </c>
      <c r="CC74" s="71">
        <f t="shared" si="177"/>
        <v>185</v>
      </c>
      <c r="CD74" s="72">
        <f t="shared" si="178"/>
        <v>192</v>
      </c>
      <c r="CE74" s="71">
        <f t="shared" si="179"/>
        <v>396</v>
      </c>
      <c r="CF74" s="72">
        <f t="shared" si="180"/>
        <v>431</v>
      </c>
      <c r="CG74" s="71">
        <f t="shared" si="181"/>
        <v>457</v>
      </c>
      <c r="CH74" s="70">
        <f t="shared" si="182"/>
        <v>60</v>
      </c>
      <c r="CI74" s="71">
        <f t="shared" si="183"/>
        <v>64</v>
      </c>
      <c r="CJ74" s="72">
        <f t="shared" si="184"/>
        <v>95</v>
      </c>
      <c r="CK74" s="72">
        <f t="shared" si="185"/>
        <v>100</v>
      </c>
      <c r="CL74" s="72">
        <f t="shared" si="186"/>
        <v>136</v>
      </c>
      <c r="CM74" s="72">
        <f t="shared" si="187"/>
        <v>144</v>
      </c>
      <c r="CN74" s="72">
        <f t="shared" si="188"/>
        <v>176</v>
      </c>
      <c r="CO74" s="72">
        <f t="shared" si="189"/>
        <v>187</v>
      </c>
      <c r="CP74" s="72">
        <f t="shared" si="190"/>
        <v>220</v>
      </c>
      <c r="CQ74" s="72">
        <f t="shared" si="191"/>
        <v>426</v>
      </c>
      <c r="CR74" s="72">
        <f t="shared" si="192"/>
        <v>456</v>
      </c>
      <c r="CS74" s="72">
        <f t="shared" si="193"/>
        <v>469</v>
      </c>
      <c r="CT74" s="23">
        <f t="shared" si="194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223"/>
        <v>adrb1_melga__wt</v>
      </c>
      <c r="B75" s="3" t="s">
        <v>912</v>
      </c>
      <c r="C75" s="3" t="s">
        <v>100</v>
      </c>
      <c r="D75" s="3" t="str">
        <f>IFERROR(MID(VLOOKUP($B75,Seqs!$A:$B,2,0),E75,1),"")</f>
        <v>A</v>
      </c>
      <c r="E75" s="3">
        <v>33</v>
      </c>
      <c r="F75" s="3" t="str">
        <f>IFERROR(MID(VLOOKUP($B75,Seqs!$A:$B,2,0),G75,1),"")</f>
        <v>T</v>
      </c>
      <c r="G75" s="3">
        <v>69</v>
      </c>
      <c r="H75" s="3" t="str">
        <f>IFERROR(MID(VLOOKUP($B75,Seqs!$A:$B,2,0),I75,1),"")</f>
        <v>Q</v>
      </c>
      <c r="I75" s="23">
        <v>70</v>
      </c>
      <c r="J75" s="3" t="str">
        <f>IFERROR(MID(VLOOKUP($B75,Seqs!$A:$B,2,0),K75,1),"")</f>
        <v>Q</v>
      </c>
      <c r="K75" s="23">
        <v>73</v>
      </c>
      <c r="L75" s="3" t="str">
        <f>IFERROR(MID(VLOOKUP($B75,Seqs!$A:$B,2,0),M75,1),"")</f>
        <v>T</v>
      </c>
      <c r="M75" s="3">
        <v>74</v>
      </c>
      <c r="N75" s="3" t="str">
        <f>IFERROR(MID(VLOOKUP($B75,Seqs!$A:$B,2,0),O75,1),"")</f>
        <v>R</v>
      </c>
      <c r="O75" s="3">
        <v>104</v>
      </c>
      <c r="P75" s="3" t="str">
        <f>IFERROR(MID(VLOOKUP($B75,Seqs!$A:$B,2,0),Q75,1),"")</f>
        <v>T</v>
      </c>
      <c r="Q75" s="3">
        <v>106</v>
      </c>
      <c r="R75" s="3" t="str">
        <f>IFERROR(MID(VLOOKUP($B75,Seqs!$A:$B,2,0),S75,1),"")</f>
        <v>W</v>
      </c>
      <c r="S75" s="3">
        <v>109</v>
      </c>
      <c r="T75" s="3" t="str">
        <f>IFERROR(MID(VLOOKUP($B75,Seqs!$A:$B,2,0),U75,1),"")</f>
        <v>G</v>
      </c>
      <c r="U75" s="3">
        <v>110</v>
      </c>
      <c r="V75" s="3" t="str">
        <f>IFERROR(MID(VLOOKUP($B75,Seqs!$A:$B,2,0),W75,1),"")</f>
        <v>S</v>
      </c>
      <c r="W75" s="3">
        <v>145</v>
      </c>
      <c r="X75" s="3" t="str">
        <f>IFERROR(MID(VLOOKUP($B75,Seqs!$A:$B,2,0),Y75,1),"")</f>
        <v>P</v>
      </c>
      <c r="Y75" s="3">
        <v>146</v>
      </c>
      <c r="Z75" s="3" t="str">
        <f>IFERROR(MID(VLOOKUP($B75,Seqs!$A:$B,2,0),AA75,1),"")</f>
        <v>M</v>
      </c>
      <c r="AA75" s="3">
        <v>153</v>
      </c>
      <c r="AB75" s="3" t="str">
        <f>IFERROR(MID(VLOOKUP($B75,Seqs!$A:$B,2,0),AC75,1),"")</f>
        <v>T</v>
      </c>
      <c r="AC75" s="9">
        <v>154</v>
      </c>
      <c r="AD75" s="3" t="str">
        <f>IFERROR(MID(VLOOKUP($B75,Seqs!$A:$B,2,0),AE75,1),"")</f>
        <v>H</v>
      </c>
      <c r="AE75" s="3">
        <v>180</v>
      </c>
      <c r="AF75" s="3" t="str">
        <f>IFERROR(MID(VLOOKUP($B75,Seqs!$A:$B,2,0),AG75,1),"")</f>
        <v>C</v>
      </c>
      <c r="AG75" s="3">
        <v>199</v>
      </c>
      <c r="AH75" s="3" t="str">
        <f>IFERROR(MID(VLOOKUP($B75,Seqs!$A:$B,2,0),AI75,1),"")</f>
        <v>F</v>
      </c>
      <c r="AI75" s="3">
        <v>201</v>
      </c>
      <c r="AJ75" s="3" t="str">
        <f>IFERROR(MID(VLOOKUP($B75,Seqs!$A:$B,2,0),AK75,1),"")</f>
        <v>N</v>
      </c>
      <c r="AK75" s="3">
        <v>204</v>
      </c>
      <c r="AL75" s="3" t="str">
        <f>IFERROR(MID(VLOOKUP($B75,Seqs!$A:$B,2,0),AM75,1),"")</f>
        <v>E</v>
      </c>
      <c r="AM75" s="3">
        <v>245</v>
      </c>
      <c r="AN75" s="3" t="str">
        <f>IFERROR(MID(VLOOKUP($B75,Seqs!$A:$B,2,0),AO75,1),"")</f>
        <v>R</v>
      </c>
      <c r="AO75" s="3">
        <v>275</v>
      </c>
      <c r="AP75" s="3" t="str">
        <f>IFERROR(MID(VLOOKUP($B75,Seqs!$A:$B,2,0),AQ75,1),"")</f>
        <v>N</v>
      </c>
      <c r="AQ75" s="3">
        <v>316</v>
      </c>
      <c r="AR75" s="3" t="str">
        <f>IFERROR(MID(VLOOKUP($B75,Seqs!$A:$B,2,0),AS75,1),"")</f>
        <v>P</v>
      </c>
      <c r="AS75" s="3">
        <v>321</v>
      </c>
      <c r="AT75" s="3" t="str">
        <f>IFERROR(MID(VLOOKUP($B75,Seqs!$A:$B,2,0),AU75,1),"")</f>
        <v>R</v>
      </c>
      <c r="AU75" s="3">
        <v>345</v>
      </c>
      <c r="AV75" s="3" t="str">
        <f>IFERROR(MID(VLOOKUP($B75,Seqs!$A:$B,2,0),AW75,1),"")</f>
        <v>S</v>
      </c>
      <c r="AW75" s="3">
        <v>346</v>
      </c>
      <c r="AX75" s="3" t="str">
        <f>IFERROR(MID(VLOOKUP($B75,Seqs!$A:$B,2,0),AY75,1),"")</f>
        <v>C</v>
      </c>
      <c r="AY75" s="3">
        <v>358</v>
      </c>
      <c r="AZ75" s="77" t="str">
        <f>VLOOKUP(B75,Classification!A:D,2,0)</f>
        <v>A</v>
      </c>
      <c r="BA75" s="94" t="str">
        <f>VLOOKUP(B75,Classification!A:D,4,0)</f>
        <v>Adrenoceptors</v>
      </c>
      <c r="BB75" s="27" t="b">
        <f t="shared" si="224"/>
        <v>1</v>
      </c>
      <c r="BC75" s="23">
        <f t="shared" si="169"/>
        <v>272</v>
      </c>
      <c r="BD75" s="34" t="s">
        <v>1379</v>
      </c>
      <c r="BE75" s="3" t="s">
        <v>23</v>
      </c>
      <c r="BF75" s="119" t="s">
        <v>23</v>
      </c>
      <c r="BG75" s="49" t="s">
        <v>1379</v>
      </c>
      <c r="BH75" s="49" t="s">
        <v>1384</v>
      </c>
      <c r="BI75" s="3" t="s">
        <v>1166</v>
      </c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si="170"/>
        <v>33</v>
      </c>
      <c r="BW75" s="71">
        <f t="shared" si="171"/>
        <v>70</v>
      </c>
      <c r="BX75" s="72">
        <f t="shared" si="172"/>
        <v>74</v>
      </c>
      <c r="BY75" s="71">
        <f t="shared" si="173"/>
        <v>106</v>
      </c>
      <c r="BZ75" s="72">
        <f t="shared" si="174"/>
        <v>110</v>
      </c>
      <c r="CA75" s="71">
        <f t="shared" si="175"/>
        <v>146</v>
      </c>
      <c r="CB75" s="72">
        <f t="shared" si="176"/>
        <v>154</v>
      </c>
      <c r="CC75" s="71">
        <f t="shared" si="177"/>
        <v>199</v>
      </c>
      <c r="CD75" s="72">
        <f t="shared" si="178"/>
        <v>204</v>
      </c>
      <c r="CE75" s="71">
        <f t="shared" si="179"/>
        <v>275</v>
      </c>
      <c r="CF75" s="72">
        <f t="shared" si="180"/>
        <v>321</v>
      </c>
      <c r="CG75" s="71">
        <f t="shared" si="181"/>
        <v>346</v>
      </c>
      <c r="CH75" s="70">
        <f t="shared" si="182"/>
        <v>69</v>
      </c>
      <c r="CI75" s="71">
        <f t="shared" si="183"/>
        <v>73</v>
      </c>
      <c r="CJ75" s="72">
        <f t="shared" si="184"/>
        <v>104</v>
      </c>
      <c r="CK75" s="72">
        <f t="shared" si="185"/>
        <v>109</v>
      </c>
      <c r="CL75" s="72">
        <f t="shared" si="186"/>
        <v>145</v>
      </c>
      <c r="CM75" s="72">
        <f t="shared" si="187"/>
        <v>153</v>
      </c>
      <c r="CN75" s="72">
        <f t="shared" si="188"/>
        <v>180</v>
      </c>
      <c r="CO75" s="72">
        <f t="shared" si="189"/>
        <v>201</v>
      </c>
      <c r="CP75" s="72">
        <f t="shared" si="190"/>
        <v>245</v>
      </c>
      <c r="CQ75" s="72">
        <f t="shared" si="191"/>
        <v>316</v>
      </c>
      <c r="CR75" s="72">
        <f t="shared" si="192"/>
        <v>345</v>
      </c>
      <c r="CS75" s="72">
        <f t="shared" si="193"/>
        <v>358</v>
      </c>
      <c r="CT75" s="23">
        <f t="shared" si="194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223"/>
        <v>adrb1_melga_2Y00</v>
      </c>
      <c r="B76" s="3" t="s">
        <v>912</v>
      </c>
      <c r="C76" s="3" t="s">
        <v>1023</v>
      </c>
      <c r="D76" s="3" t="str">
        <f>IFERROR(MID(VLOOKUP($B76,Seqs!$A:$B,2,0),E76,1),"")</f>
        <v>A</v>
      </c>
      <c r="E76" s="3">
        <v>33</v>
      </c>
      <c r="F76" s="3" t="str">
        <f>IFERROR(MID(VLOOKUP($B76,Seqs!$A:$B,2,0),G76,1),"")</f>
        <v>T</v>
      </c>
      <c r="G76" s="3">
        <v>69</v>
      </c>
      <c r="H76" s="3" t="str">
        <f>IFERROR(MID(VLOOKUP($B76,Seqs!$A:$B,2,0),I76,1),"")</f>
        <v>Q</v>
      </c>
      <c r="I76" s="23">
        <v>70</v>
      </c>
      <c r="J76" s="3" t="str">
        <f>IFERROR(MID(VLOOKUP($B76,Seqs!$A:$B,2,0),K76,1),"")</f>
        <v>Q</v>
      </c>
      <c r="K76" s="23">
        <v>73</v>
      </c>
      <c r="L76" s="3" t="str">
        <f>IFERROR(MID(VLOOKUP($B76,Seqs!$A:$B,2,0),M76,1),"")</f>
        <v>T</v>
      </c>
      <c r="M76" s="3">
        <v>74</v>
      </c>
      <c r="N76" s="3" t="str">
        <f>IFERROR(MID(VLOOKUP($B76,Seqs!$A:$B,2,0),O76,1),"")</f>
        <v>R</v>
      </c>
      <c r="O76" s="3">
        <v>104</v>
      </c>
      <c r="P76" s="3" t="str">
        <f>IFERROR(MID(VLOOKUP($B76,Seqs!$A:$B,2,0),Q76,1),"")</f>
        <v>T</v>
      </c>
      <c r="Q76" s="3">
        <v>106</v>
      </c>
      <c r="R76" s="3" t="str">
        <f>IFERROR(MID(VLOOKUP($B76,Seqs!$A:$B,2,0),S76,1),"")</f>
        <v>W</v>
      </c>
      <c r="S76" s="3">
        <v>109</v>
      </c>
      <c r="T76" s="3" t="str">
        <f>IFERROR(MID(VLOOKUP($B76,Seqs!$A:$B,2,0),U76,1),"")</f>
        <v>G</v>
      </c>
      <c r="U76" s="3">
        <v>110</v>
      </c>
      <c r="V76" s="3" t="str">
        <f>IFERROR(MID(VLOOKUP($B76,Seqs!$A:$B,2,0),W76,1),"")</f>
        <v>S</v>
      </c>
      <c r="W76" s="3">
        <v>145</v>
      </c>
      <c r="X76" s="3" t="str">
        <f>IFERROR(MID(VLOOKUP($B76,Seqs!$A:$B,2,0),Y76,1),"")</f>
        <v>P</v>
      </c>
      <c r="Y76" s="3">
        <v>146</v>
      </c>
      <c r="Z76" s="3" t="str">
        <f>IFERROR(MID(VLOOKUP($B76,Seqs!$A:$B,2,0),AA76,1),"")</f>
        <v>M</v>
      </c>
      <c r="AA76" s="3">
        <v>153</v>
      </c>
      <c r="AB76" s="3" t="str">
        <f>IFERROR(MID(VLOOKUP($B76,Seqs!$A:$B,2,0),AC76,1),"")</f>
        <v>T</v>
      </c>
      <c r="AC76" s="9">
        <v>154</v>
      </c>
      <c r="AD76" s="3" t="str">
        <f>IFERROR(MID(VLOOKUP($B76,Seqs!$A:$B,2,0),AE76,1),"")</f>
        <v>H</v>
      </c>
      <c r="AE76" s="3">
        <v>180</v>
      </c>
      <c r="AF76" s="3" t="str">
        <f>IFERROR(MID(VLOOKUP($B76,Seqs!$A:$B,2,0),AG76,1),"")</f>
        <v>C</v>
      </c>
      <c r="AG76" s="3">
        <v>199</v>
      </c>
      <c r="AH76" s="3" t="str">
        <f>IFERROR(MID(VLOOKUP($B76,Seqs!$A:$B,2,0),AI76,1),"")</f>
        <v>F</v>
      </c>
      <c r="AI76" s="3">
        <v>201</v>
      </c>
      <c r="AJ76" s="3" t="str">
        <f>IFERROR(MID(VLOOKUP($B76,Seqs!$A:$B,2,0),AK76,1),"")</f>
        <v>N</v>
      </c>
      <c r="AK76" s="3">
        <v>204</v>
      </c>
      <c r="AL76" s="3" t="str">
        <f>IFERROR(MID(VLOOKUP($B76,Seqs!$A:$B,2,0),AM76,1),"")</f>
        <v>I</v>
      </c>
      <c r="AM76" s="3">
        <v>238</v>
      </c>
      <c r="AN76" s="3" t="str">
        <f>IFERROR(MID(VLOOKUP($B76,Seqs!$A:$B,2,0),AO76,1),"")</f>
        <v>R</v>
      </c>
      <c r="AO76" s="3">
        <v>275</v>
      </c>
      <c r="AP76" s="3" t="str">
        <f>IFERROR(MID(VLOOKUP($B76,Seqs!$A:$B,2,0),AQ76,1),"")</f>
        <v>N</v>
      </c>
      <c r="AQ76" s="3">
        <v>316</v>
      </c>
      <c r="AR76" s="3" t="str">
        <f>IFERROR(MID(VLOOKUP($B76,Seqs!$A:$B,2,0),AS76,1),"")</f>
        <v>P</v>
      </c>
      <c r="AS76" s="3">
        <v>321</v>
      </c>
      <c r="AT76" s="3" t="str">
        <f>IFERROR(MID(VLOOKUP($B76,Seqs!$A:$B,2,0),AU76,1),"")</f>
        <v>R</v>
      </c>
      <c r="AU76" s="3">
        <v>345</v>
      </c>
      <c r="AV76" s="3" t="str">
        <f>IFERROR(MID(VLOOKUP($B76,Seqs!$A:$B,2,0),AW76,1),"")</f>
        <v>S</v>
      </c>
      <c r="AW76" s="3">
        <v>346</v>
      </c>
      <c r="AX76" s="3" t="str">
        <f>IFERROR(MID(VLOOKUP($B76,Seqs!$A:$B,2,0),AY76,1),"")</f>
        <v>C</v>
      </c>
      <c r="AY76" s="3">
        <v>358</v>
      </c>
      <c r="AZ76" s="77" t="str">
        <f>VLOOKUP(B76,Classification!A:D,2,0)</f>
        <v>A</v>
      </c>
      <c r="BA76" s="94" t="str">
        <f>VLOOKUP(B76,Classification!A:D,4,0)</f>
        <v>Adrenoceptors</v>
      </c>
      <c r="BB76" s="27" t="b">
        <f t="shared" si="224"/>
        <v>1</v>
      </c>
      <c r="BC76" s="23">
        <f t="shared" si="169"/>
        <v>265</v>
      </c>
      <c r="BD76" s="4" t="s">
        <v>23</v>
      </c>
      <c r="BE76" s="3" t="s">
        <v>1381</v>
      </c>
      <c r="BF76" s="119">
        <v>2.5</v>
      </c>
      <c r="BG76" s="49" t="s">
        <v>1384</v>
      </c>
      <c r="BH76" s="49" t="s">
        <v>1384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si="170"/>
        <v>33</v>
      </c>
      <c r="BW76" s="71">
        <f t="shared" si="171"/>
        <v>70</v>
      </c>
      <c r="BX76" s="72">
        <f t="shared" si="172"/>
        <v>74</v>
      </c>
      <c r="BY76" s="71">
        <f t="shared" si="173"/>
        <v>106</v>
      </c>
      <c r="BZ76" s="72">
        <f t="shared" si="174"/>
        <v>110</v>
      </c>
      <c r="CA76" s="71">
        <f t="shared" si="175"/>
        <v>146</v>
      </c>
      <c r="CB76" s="72">
        <f t="shared" si="176"/>
        <v>154</v>
      </c>
      <c r="CC76" s="71">
        <f t="shared" si="177"/>
        <v>199</v>
      </c>
      <c r="CD76" s="72">
        <f t="shared" si="178"/>
        <v>204</v>
      </c>
      <c r="CE76" s="71">
        <f t="shared" si="179"/>
        <v>275</v>
      </c>
      <c r="CF76" s="72">
        <f t="shared" si="180"/>
        <v>321</v>
      </c>
      <c r="CG76" s="71">
        <f t="shared" si="181"/>
        <v>346</v>
      </c>
      <c r="CH76" s="70">
        <f t="shared" si="182"/>
        <v>69</v>
      </c>
      <c r="CI76" s="71">
        <f t="shared" si="183"/>
        <v>73</v>
      </c>
      <c r="CJ76" s="72">
        <f t="shared" si="184"/>
        <v>104</v>
      </c>
      <c r="CK76" s="72">
        <f t="shared" si="185"/>
        <v>109</v>
      </c>
      <c r="CL76" s="72">
        <f t="shared" si="186"/>
        <v>145</v>
      </c>
      <c r="CM76" s="72">
        <f t="shared" si="187"/>
        <v>153</v>
      </c>
      <c r="CN76" s="72">
        <f t="shared" si="188"/>
        <v>180</v>
      </c>
      <c r="CO76" s="72">
        <f t="shared" si="189"/>
        <v>201</v>
      </c>
      <c r="CP76" s="72">
        <f t="shared" si="190"/>
        <v>238</v>
      </c>
      <c r="CQ76" s="72">
        <f t="shared" si="191"/>
        <v>316</v>
      </c>
      <c r="CR76" s="72">
        <f t="shared" si="192"/>
        <v>345</v>
      </c>
      <c r="CS76" s="72">
        <f t="shared" si="193"/>
        <v>358</v>
      </c>
      <c r="CT76" s="23">
        <f t="shared" si="194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223"/>
        <v>adrb1_melga_2Y02</v>
      </c>
      <c r="B77" s="3" t="s">
        <v>912</v>
      </c>
      <c r="C77" s="3" t="s">
        <v>1024</v>
      </c>
      <c r="D77" s="3" t="str">
        <f>IFERROR(MID(VLOOKUP($B77,Seqs!$A:$B,2,0),E77,1),"")</f>
        <v>A</v>
      </c>
      <c r="E77" s="3">
        <v>33</v>
      </c>
      <c r="F77" s="3" t="str">
        <f>IFERROR(MID(VLOOKUP($B77,Seqs!$A:$B,2,0),G77,1),"")</f>
        <v>T</v>
      </c>
      <c r="G77" s="3">
        <v>69</v>
      </c>
      <c r="H77" s="3" t="str">
        <f>IFERROR(MID(VLOOKUP($B77,Seqs!$A:$B,2,0),I77,1),"")</f>
        <v>Q</v>
      </c>
      <c r="I77" s="23">
        <v>70</v>
      </c>
      <c r="J77" s="3" t="str">
        <f>IFERROR(MID(VLOOKUP($B77,Seqs!$A:$B,2,0),K77,1),"")</f>
        <v>Q</v>
      </c>
      <c r="K77" s="23">
        <v>73</v>
      </c>
      <c r="L77" s="3" t="str">
        <f>IFERROR(MID(VLOOKUP($B77,Seqs!$A:$B,2,0),M77,1),"")</f>
        <v>T</v>
      </c>
      <c r="M77" s="3">
        <v>74</v>
      </c>
      <c r="N77" s="3" t="str">
        <f>IFERROR(MID(VLOOKUP($B77,Seqs!$A:$B,2,0),O77,1),"")</f>
        <v>R</v>
      </c>
      <c r="O77" s="3">
        <v>104</v>
      </c>
      <c r="P77" s="3" t="str">
        <f>IFERROR(MID(VLOOKUP($B77,Seqs!$A:$B,2,0),Q77,1),"")</f>
        <v>T</v>
      </c>
      <c r="Q77" s="3">
        <v>106</v>
      </c>
      <c r="R77" s="3" t="str">
        <f>IFERROR(MID(VLOOKUP($B77,Seqs!$A:$B,2,0),S77,1),"")</f>
        <v>W</v>
      </c>
      <c r="S77" s="3">
        <v>109</v>
      </c>
      <c r="T77" s="3" t="str">
        <f>IFERROR(MID(VLOOKUP($B77,Seqs!$A:$B,2,0),U77,1),"")</f>
        <v>G</v>
      </c>
      <c r="U77" s="3">
        <v>110</v>
      </c>
      <c r="V77" s="3" t="str">
        <f>IFERROR(MID(VLOOKUP($B77,Seqs!$A:$B,2,0),W77,1),"")</f>
        <v>S</v>
      </c>
      <c r="W77" s="3">
        <v>145</v>
      </c>
      <c r="X77" s="3" t="str">
        <f>IFERROR(MID(VLOOKUP($B77,Seqs!$A:$B,2,0),Y77,1),"")</f>
        <v>P</v>
      </c>
      <c r="Y77" s="3">
        <v>146</v>
      </c>
      <c r="Z77" s="3" t="str">
        <f>IFERROR(MID(VLOOKUP($B77,Seqs!$A:$B,2,0),AA77,1),"")</f>
        <v>M</v>
      </c>
      <c r="AA77" s="3">
        <v>153</v>
      </c>
      <c r="AB77" s="3" t="str">
        <f>IFERROR(MID(VLOOKUP($B77,Seqs!$A:$B,2,0),AC77,1),"")</f>
        <v>T</v>
      </c>
      <c r="AC77" s="9">
        <v>154</v>
      </c>
      <c r="AD77" s="3" t="str">
        <f>IFERROR(MID(VLOOKUP($B77,Seqs!$A:$B,2,0),AE77,1),"")</f>
        <v>H</v>
      </c>
      <c r="AE77" s="3">
        <v>180</v>
      </c>
      <c r="AF77" s="3" t="str">
        <f>IFERROR(MID(VLOOKUP($B77,Seqs!$A:$B,2,0),AG77,1),"")</f>
        <v>C</v>
      </c>
      <c r="AG77" s="3">
        <v>199</v>
      </c>
      <c r="AH77" s="3" t="str">
        <f>IFERROR(MID(VLOOKUP($B77,Seqs!$A:$B,2,0),AI77,1),"")</f>
        <v>F</v>
      </c>
      <c r="AI77" s="3">
        <v>201</v>
      </c>
      <c r="AJ77" s="3" t="str">
        <f>IFERROR(MID(VLOOKUP($B77,Seqs!$A:$B,2,0),AK77,1),"")</f>
        <v>N</v>
      </c>
      <c r="AK77" s="3">
        <v>204</v>
      </c>
      <c r="AL77" s="3" t="str">
        <f>IFERROR(MID(VLOOKUP($B77,Seqs!$A:$B,2,0),AM77,1),"")</f>
        <v>I</v>
      </c>
      <c r="AM77" s="3">
        <v>238</v>
      </c>
      <c r="AN77" s="3" t="str">
        <f>IFERROR(MID(VLOOKUP($B77,Seqs!$A:$B,2,0),AO77,1),"")</f>
        <v>R</v>
      </c>
      <c r="AO77" s="3">
        <v>275</v>
      </c>
      <c r="AP77" s="3" t="str">
        <f>IFERROR(MID(VLOOKUP($B77,Seqs!$A:$B,2,0),AQ77,1),"")</f>
        <v>N</v>
      </c>
      <c r="AQ77" s="3">
        <v>316</v>
      </c>
      <c r="AR77" s="3" t="str">
        <f>IFERROR(MID(VLOOKUP($B77,Seqs!$A:$B,2,0),AS77,1),"")</f>
        <v>P</v>
      </c>
      <c r="AS77" s="3">
        <v>321</v>
      </c>
      <c r="AT77" s="3" t="str">
        <f>IFERROR(MID(VLOOKUP($B77,Seqs!$A:$B,2,0),AU77,1),"")</f>
        <v>R</v>
      </c>
      <c r="AU77" s="3">
        <v>345</v>
      </c>
      <c r="AV77" s="3" t="str">
        <f>IFERROR(MID(VLOOKUP($B77,Seqs!$A:$B,2,0),AW77,1),"")</f>
        <v>S</v>
      </c>
      <c r="AW77" s="3">
        <v>346</v>
      </c>
      <c r="AX77" s="3" t="str">
        <f>IFERROR(MID(VLOOKUP($B77,Seqs!$A:$B,2,0),AY77,1),"")</f>
        <v>C</v>
      </c>
      <c r="AY77" s="3">
        <v>358</v>
      </c>
      <c r="AZ77" s="77" t="str">
        <f>VLOOKUP(B77,Classification!A:D,2,0)</f>
        <v>A</v>
      </c>
      <c r="BA77" s="94" t="str">
        <f>VLOOKUP(B77,Classification!A:D,4,0)</f>
        <v>Adrenoceptors</v>
      </c>
      <c r="BB77" s="27" t="b">
        <f t="shared" si="224"/>
        <v>1</v>
      </c>
      <c r="BC77" s="23">
        <f t="shared" si="169"/>
        <v>265</v>
      </c>
      <c r="BD77" s="4" t="s">
        <v>23</v>
      </c>
      <c r="BE77" s="3" t="s">
        <v>1381</v>
      </c>
      <c r="BF77" s="119">
        <v>2.6</v>
      </c>
      <c r="BG77" s="49" t="s">
        <v>1384</v>
      </c>
      <c r="BH77" s="49" t="s">
        <v>1384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si="170"/>
        <v>33</v>
      </c>
      <c r="BW77" s="71">
        <f t="shared" si="171"/>
        <v>70</v>
      </c>
      <c r="BX77" s="72">
        <f t="shared" si="172"/>
        <v>74</v>
      </c>
      <c r="BY77" s="71">
        <f t="shared" si="173"/>
        <v>106</v>
      </c>
      <c r="BZ77" s="72">
        <f t="shared" si="174"/>
        <v>110</v>
      </c>
      <c r="CA77" s="71">
        <f t="shared" si="175"/>
        <v>146</v>
      </c>
      <c r="CB77" s="72">
        <f t="shared" si="176"/>
        <v>154</v>
      </c>
      <c r="CC77" s="71">
        <f t="shared" si="177"/>
        <v>199</v>
      </c>
      <c r="CD77" s="72">
        <f t="shared" si="178"/>
        <v>204</v>
      </c>
      <c r="CE77" s="71">
        <f t="shared" si="179"/>
        <v>275</v>
      </c>
      <c r="CF77" s="72">
        <f t="shared" si="180"/>
        <v>321</v>
      </c>
      <c r="CG77" s="71">
        <f t="shared" si="181"/>
        <v>346</v>
      </c>
      <c r="CH77" s="70">
        <f t="shared" si="182"/>
        <v>69</v>
      </c>
      <c r="CI77" s="71">
        <f t="shared" si="183"/>
        <v>73</v>
      </c>
      <c r="CJ77" s="72">
        <f t="shared" si="184"/>
        <v>104</v>
      </c>
      <c r="CK77" s="72">
        <f t="shared" si="185"/>
        <v>109</v>
      </c>
      <c r="CL77" s="72">
        <f t="shared" si="186"/>
        <v>145</v>
      </c>
      <c r="CM77" s="72">
        <f t="shared" si="187"/>
        <v>153</v>
      </c>
      <c r="CN77" s="72">
        <f t="shared" si="188"/>
        <v>180</v>
      </c>
      <c r="CO77" s="72">
        <f t="shared" si="189"/>
        <v>201</v>
      </c>
      <c r="CP77" s="72">
        <f t="shared" si="190"/>
        <v>238</v>
      </c>
      <c r="CQ77" s="72">
        <f t="shared" si="191"/>
        <v>316</v>
      </c>
      <c r="CR77" s="72">
        <f t="shared" si="192"/>
        <v>345</v>
      </c>
      <c r="CS77" s="72">
        <f t="shared" si="193"/>
        <v>358</v>
      </c>
      <c r="CT77" s="23">
        <f t="shared" si="194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223"/>
        <v>adrb1_melga_2Y03</v>
      </c>
      <c r="B78" s="3" t="s">
        <v>912</v>
      </c>
      <c r="C78" s="3" t="s">
        <v>1025</v>
      </c>
      <c r="D78" s="3" t="str">
        <f>IFERROR(MID(VLOOKUP($B78,Seqs!$A:$B,2,0),E78,1),"")</f>
        <v>A</v>
      </c>
      <c r="E78" s="3">
        <v>33</v>
      </c>
      <c r="F78" s="3" t="str">
        <f>IFERROR(MID(VLOOKUP($B78,Seqs!$A:$B,2,0),G78,1),"")</f>
        <v>T</v>
      </c>
      <c r="G78" s="3">
        <v>69</v>
      </c>
      <c r="H78" s="3" t="str">
        <f>IFERROR(MID(VLOOKUP($B78,Seqs!$A:$B,2,0),I78,1),"")</f>
        <v>Q</v>
      </c>
      <c r="I78" s="23">
        <v>70</v>
      </c>
      <c r="J78" s="3" t="str">
        <f>IFERROR(MID(VLOOKUP($B78,Seqs!$A:$B,2,0),K78,1),"")</f>
        <v>Q</v>
      </c>
      <c r="K78" s="23">
        <v>73</v>
      </c>
      <c r="L78" s="3" t="str">
        <f>IFERROR(MID(VLOOKUP($B78,Seqs!$A:$B,2,0),M78,1),"")</f>
        <v>T</v>
      </c>
      <c r="M78" s="3">
        <v>74</v>
      </c>
      <c r="N78" s="3" t="str">
        <f>IFERROR(MID(VLOOKUP($B78,Seqs!$A:$B,2,0),O78,1),"")</f>
        <v>R</v>
      </c>
      <c r="O78" s="3">
        <v>104</v>
      </c>
      <c r="P78" s="3" t="str">
        <f>IFERROR(MID(VLOOKUP($B78,Seqs!$A:$B,2,0),Q78,1),"")</f>
        <v>T</v>
      </c>
      <c r="Q78" s="3">
        <v>106</v>
      </c>
      <c r="R78" s="3" t="str">
        <f>IFERROR(MID(VLOOKUP($B78,Seqs!$A:$B,2,0),S78,1),"")</f>
        <v>W</v>
      </c>
      <c r="S78" s="3">
        <v>109</v>
      </c>
      <c r="T78" s="3" t="str">
        <f>IFERROR(MID(VLOOKUP($B78,Seqs!$A:$B,2,0),U78,1),"")</f>
        <v>G</v>
      </c>
      <c r="U78" s="3">
        <v>110</v>
      </c>
      <c r="V78" s="3" t="str">
        <f>IFERROR(MID(VLOOKUP($B78,Seqs!$A:$B,2,0),W78,1),"")</f>
        <v>S</v>
      </c>
      <c r="W78" s="3">
        <v>145</v>
      </c>
      <c r="X78" s="3" t="str">
        <f>IFERROR(MID(VLOOKUP($B78,Seqs!$A:$B,2,0),Y78,1),"")</f>
        <v>P</v>
      </c>
      <c r="Y78" s="3">
        <v>146</v>
      </c>
      <c r="Z78" s="3" t="str">
        <f>IFERROR(MID(VLOOKUP($B78,Seqs!$A:$B,2,0),AA78,1),"")</f>
        <v>M</v>
      </c>
      <c r="AA78" s="3">
        <v>153</v>
      </c>
      <c r="AB78" s="3" t="str">
        <f>IFERROR(MID(VLOOKUP($B78,Seqs!$A:$B,2,0),AC78,1),"")</f>
        <v>T</v>
      </c>
      <c r="AC78" s="9">
        <v>154</v>
      </c>
      <c r="AD78" s="3" t="str">
        <f>IFERROR(MID(VLOOKUP($B78,Seqs!$A:$B,2,0),AE78,1),"")</f>
        <v>H</v>
      </c>
      <c r="AE78" s="3">
        <v>180</v>
      </c>
      <c r="AF78" s="3" t="str">
        <f>IFERROR(MID(VLOOKUP($B78,Seqs!$A:$B,2,0),AG78,1),"")</f>
        <v>C</v>
      </c>
      <c r="AG78" s="3">
        <v>199</v>
      </c>
      <c r="AH78" s="3" t="str">
        <f>IFERROR(MID(VLOOKUP($B78,Seqs!$A:$B,2,0),AI78,1),"")</f>
        <v>F</v>
      </c>
      <c r="AI78" s="3">
        <v>201</v>
      </c>
      <c r="AJ78" s="3" t="str">
        <f>IFERROR(MID(VLOOKUP($B78,Seqs!$A:$B,2,0),AK78,1),"")</f>
        <v>N</v>
      </c>
      <c r="AK78" s="3">
        <v>204</v>
      </c>
      <c r="AL78" s="3" t="str">
        <f>IFERROR(MID(VLOOKUP($B78,Seqs!$A:$B,2,0),AM78,1),"")</f>
        <v>I</v>
      </c>
      <c r="AM78" s="3">
        <v>238</v>
      </c>
      <c r="AN78" s="3" t="str">
        <f>IFERROR(MID(VLOOKUP($B78,Seqs!$A:$B,2,0),AO78,1),"")</f>
        <v>R</v>
      </c>
      <c r="AO78" s="3">
        <v>275</v>
      </c>
      <c r="AP78" s="3" t="str">
        <f>IFERROR(MID(VLOOKUP($B78,Seqs!$A:$B,2,0),AQ78,1),"")</f>
        <v>N</v>
      </c>
      <c r="AQ78" s="3">
        <v>316</v>
      </c>
      <c r="AR78" s="3" t="str">
        <f>IFERROR(MID(VLOOKUP($B78,Seqs!$A:$B,2,0),AS78,1),"")</f>
        <v>P</v>
      </c>
      <c r="AS78" s="3">
        <v>321</v>
      </c>
      <c r="AT78" s="3" t="str">
        <f>IFERROR(MID(VLOOKUP($B78,Seqs!$A:$B,2,0),AU78,1),"")</f>
        <v>R</v>
      </c>
      <c r="AU78" s="3">
        <v>345</v>
      </c>
      <c r="AV78" s="3" t="str">
        <f>IFERROR(MID(VLOOKUP($B78,Seqs!$A:$B,2,0),AW78,1),"")</f>
        <v>S</v>
      </c>
      <c r="AW78" s="3">
        <v>346</v>
      </c>
      <c r="AX78" s="3" t="str">
        <f>IFERROR(MID(VLOOKUP($B78,Seqs!$A:$B,2,0),AY78,1),"")</f>
        <v>C</v>
      </c>
      <c r="AY78" s="3">
        <v>358</v>
      </c>
      <c r="AZ78" s="77" t="str">
        <f>VLOOKUP(B78,Classification!A:D,2,0)</f>
        <v>A</v>
      </c>
      <c r="BA78" s="94" t="str">
        <f>VLOOKUP(B78,Classification!A:D,4,0)</f>
        <v>Adrenoceptors</v>
      </c>
      <c r="BB78" s="27" t="b">
        <f t="shared" si="224"/>
        <v>1</v>
      </c>
      <c r="BC78" s="23">
        <f t="shared" si="169"/>
        <v>265</v>
      </c>
      <c r="BD78" s="4" t="s">
        <v>23</v>
      </c>
      <c r="BE78" s="3" t="s">
        <v>1381</v>
      </c>
      <c r="BF78" s="119">
        <v>2.85</v>
      </c>
      <c r="BG78" s="49" t="s">
        <v>1384</v>
      </c>
      <c r="BH78" s="49" t="s">
        <v>1384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si="170"/>
        <v>33</v>
      </c>
      <c r="BW78" s="71">
        <f t="shared" si="171"/>
        <v>70</v>
      </c>
      <c r="BX78" s="72">
        <f t="shared" si="172"/>
        <v>74</v>
      </c>
      <c r="BY78" s="71">
        <f t="shared" si="173"/>
        <v>106</v>
      </c>
      <c r="BZ78" s="72">
        <f t="shared" si="174"/>
        <v>110</v>
      </c>
      <c r="CA78" s="71">
        <f t="shared" si="175"/>
        <v>146</v>
      </c>
      <c r="CB78" s="72">
        <f t="shared" si="176"/>
        <v>154</v>
      </c>
      <c r="CC78" s="71">
        <f t="shared" si="177"/>
        <v>199</v>
      </c>
      <c r="CD78" s="72">
        <f t="shared" si="178"/>
        <v>204</v>
      </c>
      <c r="CE78" s="71">
        <f t="shared" si="179"/>
        <v>275</v>
      </c>
      <c r="CF78" s="72">
        <f t="shared" si="180"/>
        <v>321</v>
      </c>
      <c r="CG78" s="71">
        <f t="shared" si="181"/>
        <v>346</v>
      </c>
      <c r="CH78" s="70">
        <f t="shared" si="182"/>
        <v>69</v>
      </c>
      <c r="CI78" s="71">
        <f t="shared" si="183"/>
        <v>73</v>
      </c>
      <c r="CJ78" s="72">
        <f t="shared" si="184"/>
        <v>104</v>
      </c>
      <c r="CK78" s="72">
        <f t="shared" si="185"/>
        <v>109</v>
      </c>
      <c r="CL78" s="72">
        <f t="shared" si="186"/>
        <v>145</v>
      </c>
      <c r="CM78" s="72">
        <f t="shared" si="187"/>
        <v>153</v>
      </c>
      <c r="CN78" s="72">
        <f t="shared" si="188"/>
        <v>180</v>
      </c>
      <c r="CO78" s="72">
        <f t="shared" si="189"/>
        <v>201</v>
      </c>
      <c r="CP78" s="72">
        <f t="shared" si="190"/>
        <v>238</v>
      </c>
      <c r="CQ78" s="72">
        <f t="shared" si="191"/>
        <v>316</v>
      </c>
      <c r="CR78" s="72">
        <f t="shared" si="192"/>
        <v>345</v>
      </c>
      <c r="CS78" s="72">
        <f t="shared" si="193"/>
        <v>358</v>
      </c>
      <c r="CT78" s="23">
        <f t="shared" si="194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223"/>
        <v>adrb1_melga_2Y04</v>
      </c>
      <c r="B79" s="3" t="s">
        <v>912</v>
      </c>
      <c r="C79" s="3" t="s">
        <v>1026</v>
      </c>
      <c r="D79" s="3" t="str">
        <f>IFERROR(MID(VLOOKUP($B79,Seqs!$A:$B,2,0),E79,1),"")</f>
        <v>A</v>
      </c>
      <c r="E79" s="3">
        <v>33</v>
      </c>
      <c r="F79" s="3" t="str">
        <f>IFERROR(MID(VLOOKUP($B79,Seqs!$A:$B,2,0),G79,1),"")</f>
        <v>T</v>
      </c>
      <c r="G79" s="3">
        <v>69</v>
      </c>
      <c r="H79" s="3" t="str">
        <f>IFERROR(MID(VLOOKUP($B79,Seqs!$A:$B,2,0),I79,1),"")</f>
        <v>Q</v>
      </c>
      <c r="I79" s="23">
        <v>70</v>
      </c>
      <c r="J79" s="3" t="str">
        <f>IFERROR(MID(VLOOKUP($B79,Seqs!$A:$B,2,0),K79,1),"")</f>
        <v>Q</v>
      </c>
      <c r="K79" s="23">
        <v>73</v>
      </c>
      <c r="L79" s="3" t="str">
        <f>IFERROR(MID(VLOOKUP($B79,Seqs!$A:$B,2,0),M79,1),"")</f>
        <v>T</v>
      </c>
      <c r="M79" s="3">
        <v>74</v>
      </c>
      <c r="N79" s="3" t="str">
        <f>IFERROR(MID(VLOOKUP($B79,Seqs!$A:$B,2,0),O79,1),"")</f>
        <v>R</v>
      </c>
      <c r="O79" s="3">
        <v>104</v>
      </c>
      <c r="P79" s="3" t="str">
        <f>IFERROR(MID(VLOOKUP($B79,Seqs!$A:$B,2,0),Q79,1),"")</f>
        <v>T</v>
      </c>
      <c r="Q79" s="3">
        <v>106</v>
      </c>
      <c r="R79" s="3" t="str">
        <f>IFERROR(MID(VLOOKUP($B79,Seqs!$A:$B,2,0),S79,1),"")</f>
        <v>W</v>
      </c>
      <c r="S79" s="3">
        <v>109</v>
      </c>
      <c r="T79" s="3" t="str">
        <f>IFERROR(MID(VLOOKUP($B79,Seqs!$A:$B,2,0),U79,1),"")</f>
        <v>G</v>
      </c>
      <c r="U79" s="3">
        <v>110</v>
      </c>
      <c r="V79" s="3" t="str">
        <f>IFERROR(MID(VLOOKUP($B79,Seqs!$A:$B,2,0),W79,1),"")</f>
        <v>S</v>
      </c>
      <c r="W79" s="3">
        <v>145</v>
      </c>
      <c r="X79" s="3" t="str">
        <f>IFERROR(MID(VLOOKUP($B79,Seqs!$A:$B,2,0),Y79,1),"")</f>
        <v>P</v>
      </c>
      <c r="Y79" s="3">
        <v>146</v>
      </c>
      <c r="Z79" s="3" t="str">
        <f>IFERROR(MID(VLOOKUP($B79,Seqs!$A:$B,2,0),AA79,1),"")</f>
        <v>M</v>
      </c>
      <c r="AA79" s="3">
        <v>153</v>
      </c>
      <c r="AB79" s="3" t="str">
        <f>IFERROR(MID(VLOOKUP($B79,Seqs!$A:$B,2,0),AC79,1),"")</f>
        <v>T</v>
      </c>
      <c r="AC79" s="9">
        <v>154</v>
      </c>
      <c r="AD79" s="3" t="str">
        <f>IFERROR(MID(VLOOKUP($B79,Seqs!$A:$B,2,0),AE79,1),"")</f>
        <v>H</v>
      </c>
      <c r="AE79" s="3">
        <v>180</v>
      </c>
      <c r="AF79" s="3" t="str">
        <f>IFERROR(MID(VLOOKUP($B79,Seqs!$A:$B,2,0),AG79,1),"")</f>
        <v>C</v>
      </c>
      <c r="AG79" s="3">
        <v>199</v>
      </c>
      <c r="AH79" s="3" t="str">
        <f>IFERROR(MID(VLOOKUP($B79,Seqs!$A:$B,2,0),AI79,1),"")</f>
        <v>F</v>
      </c>
      <c r="AI79" s="3">
        <v>201</v>
      </c>
      <c r="AJ79" s="3" t="str">
        <f>IFERROR(MID(VLOOKUP($B79,Seqs!$A:$B,2,0),AK79,1),"")</f>
        <v>N</v>
      </c>
      <c r="AK79" s="3">
        <v>204</v>
      </c>
      <c r="AL79" s="3" t="str">
        <f>IFERROR(MID(VLOOKUP($B79,Seqs!$A:$B,2,0),AM79,1),"")</f>
        <v>I</v>
      </c>
      <c r="AM79" s="3">
        <v>238</v>
      </c>
      <c r="AN79" s="3" t="str">
        <f>IFERROR(MID(VLOOKUP($B79,Seqs!$A:$B,2,0),AO79,1),"")</f>
        <v>R</v>
      </c>
      <c r="AO79" s="3">
        <v>275</v>
      </c>
      <c r="AP79" s="3" t="str">
        <f>IFERROR(MID(VLOOKUP($B79,Seqs!$A:$B,2,0),AQ79,1),"")</f>
        <v>N</v>
      </c>
      <c r="AQ79" s="3">
        <v>316</v>
      </c>
      <c r="AR79" s="3" t="str">
        <f>IFERROR(MID(VLOOKUP($B79,Seqs!$A:$B,2,0),AS79,1),"")</f>
        <v>P</v>
      </c>
      <c r="AS79" s="3">
        <v>321</v>
      </c>
      <c r="AT79" s="3" t="str">
        <f>IFERROR(MID(VLOOKUP($B79,Seqs!$A:$B,2,0),AU79,1),"")</f>
        <v>R</v>
      </c>
      <c r="AU79" s="3">
        <v>345</v>
      </c>
      <c r="AV79" s="3" t="str">
        <f>IFERROR(MID(VLOOKUP($B79,Seqs!$A:$B,2,0),AW79,1),"")</f>
        <v>S</v>
      </c>
      <c r="AW79" s="3">
        <v>346</v>
      </c>
      <c r="AX79" s="3" t="str">
        <f>IFERROR(MID(VLOOKUP($B79,Seqs!$A:$B,2,0),AY79,1),"")</f>
        <v>C</v>
      </c>
      <c r="AY79" s="3">
        <v>358</v>
      </c>
      <c r="AZ79" s="77" t="str">
        <f>VLOOKUP(B79,Classification!A:D,2,0)</f>
        <v>A</v>
      </c>
      <c r="BA79" s="94" t="str">
        <f>VLOOKUP(B79,Classification!A:D,4,0)</f>
        <v>Adrenoceptors</v>
      </c>
      <c r="BB79" s="27" t="b">
        <f t="shared" si="224"/>
        <v>1</v>
      </c>
      <c r="BC79" s="23">
        <f t="shared" si="169"/>
        <v>265</v>
      </c>
      <c r="BD79" s="4" t="s">
        <v>23</v>
      </c>
      <c r="BE79" s="3" t="s">
        <v>1381</v>
      </c>
      <c r="BF79" s="119">
        <v>3.05</v>
      </c>
      <c r="BG79" s="49" t="s">
        <v>1384</v>
      </c>
      <c r="BH79" s="49" t="s">
        <v>1384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si="170"/>
        <v>33</v>
      </c>
      <c r="BW79" s="71">
        <f t="shared" si="171"/>
        <v>70</v>
      </c>
      <c r="BX79" s="72">
        <f t="shared" si="172"/>
        <v>74</v>
      </c>
      <c r="BY79" s="71">
        <f t="shared" si="173"/>
        <v>106</v>
      </c>
      <c r="BZ79" s="72">
        <f t="shared" si="174"/>
        <v>110</v>
      </c>
      <c r="CA79" s="71">
        <f t="shared" si="175"/>
        <v>146</v>
      </c>
      <c r="CB79" s="72">
        <f t="shared" si="176"/>
        <v>154</v>
      </c>
      <c r="CC79" s="71">
        <f t="shared" si="177"/>
        <v>199</v>
      </c>
      <c r="CD79" s="72">
        <f t="shared" si="178"/>
        <v>204</v>
      </c>
      <c r="CE79" s="71">
        <f t="shared" si="179"/>
        <v>275</v>
      </c>
      <c r="CF79" s="72">
        <f t="shared" si="180"/>
        <v>321</v>
      </c>
      <c r="CG79" s="71">
        <f t="shared" si="181"/>
        <v>346</v>
      </c>
      <c r="CH79" s="70">
        <f t="shared" si="182"/>
        <v>69</v>
      </c>
      <c r="CI79" s="71">
        <f t="shared" si="183"/>
        <v>73</v>
      </c>
      <c r="CJ79" s="72">
        <f t="shared" si="184"/>
        <v>104</v>
      </c>
      <c r="CK79" s="72">
        <f t="shared" si="185"/>
        <v>109</v>
      </c>
      <c r="CL79" s="72">
        <f t="shared" si="186"/>
        <v>145</v>
      </c>
      <c r="CM79" s="72">
        <f t="shared" si="187"/>
        <v>153</v>
      </c>
      <c r="CN79" s="72">
        <f t="shared" si="188"/>
        <v>180</v>
      </c>
      <c r="CO79" s="72">
        <f t="shared" si="189"/>
        <v>201</v>
      </c>
      <c r="CP79" s="72">
        <f t="shared" si="190"/>
        <v>238</v>
      </c>
      <c r="CQ79" s="72">
        <f t="shared" si="191"/>
        <v>316</v>
      </c>
      <c r="CR79" s="72">
        <f t="shared" si="192"/>
        <v>345</v>
      </c>
      <c r="CS79" s="72">
        <f t="shared" si="193"/>
        <v>358</v>
      </c>
      <c r="CT79" s="23">
        <f t="shared" si="194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223"/>
        <v>adrb1_melga_2YCW</v>
      </c>
      <c r="B80" s="3" t="s">
        <v>912</v>
      </c>
      <c r="C80" s="3" t="s">
        <v>1027</v>
      </c>
      <c r="D80" s="3" t="str">
        <f>IFERROR(MID(VLOOKUP($B80,Seqs!$A:$B,2,0),E80,1),"")</f>
        <v>S</v>
      </c>
      <c r="E80" s="3">
        <v>37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K</v>
      </c>
      <c r="AM80" s="3">
        <v>240</v>
      </c>
      <c r="AN80" s="3" t="str">
        <f>IFERROR(MID(VLOOKUP($B80,Seqs!$A:$B,2,0),AO80,1),"")</f>
        <v>L</v>
      </c>
      <c r="AO80" s="3">
        <v>289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C</v>
      </c>
      <c r="AY80" s="3">
        <v>358</v>
      </c>
      <c r="AZ80" s="77" t="str">
        <f>VLOOKUP(B80,Classification!A:D,2,0)</f>
        <v>A</v>
      </c>
      <c r="BA80" s="94" t="str">
        <f>VLOOKUP(B80,Classification!A:D,4,0)</f>
        <v>Adrenoceptors</v>
      </c>
      <c r="BB80" s="27" t="b">
        <f t="shared" si="224"/>
        <v>1</v>
      </c>
      <c r="BC80" s="23">
        <f t="shared" si="169"/>
        <v>249</v>
      </c>
      <c r="BD80" s="4" t="s">
        <v>23</v>
      </c>
      <c r="BE80" s="3" t="s">
        <v>1381</v>
      </c>
      <c r="BF80" s="119">
        <v>3</v>
      </c>
      <c r="BG80" s="49" t="s">
        <v>1384</v>
      </c>
      <c r="BH80" s="49" t="s">
        <v>1384</v>
      </c>
      <c r="BI80" s="1"/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170"/>
        <v>37</v>
      </c>
      <c r="BW80" s="71">
        <f t="shared" si="171"/>
        <v>70</v>
      </c>
      <c r="BX80" s="72">
        <f t="shared" si="172"/>
        <v>74</v>
      </c>
      <c r="BY80" s="71">
        <f t="shared" si="173"/>
        <v>106</v>
      </c>
      <c r="BZ80" s="72">
        <f t="shared" si="174"/>
        <v>110</v>
      </c>
      <c r="CA80" s="71">
        <f t="shared" si="175"/>
        <v>146</v>
      </c>
      <c r="CB80" s="72">
        <f t="shared" si="176"/>
        <v>154</v>
      </c>
      <c r="CC80" s="71">
        <f t="shared" si="177"/>
        <v>199</v>
      </c>
      <c r="CD80" s="72">
        <f t="shared" si="178"/>
        <v>204</v>
      </c>
      <c r="CE80" s="71">
        <f t="shared" si="179"/>
        <v>289</v>
      </c>
      <c r="CF80" s="72">
        <f t="shared" si="180"/>
        <v>321</v>
      </c>
      <c r="CG80" s="71">
        <f t="shared" si="181"/>
        <v>346</v>
      </c>
      <c r="CH80" s="70">
        <f t="shared" si="182"/>
        <v>69</v>
      </c>
      <c r="CI80" s="71">
        <f t="shared" si="183"/>
        <v>73</v>
      </c>
      <c r="CJ80" s="72">
        <f t="shared" si="184"/>
        <v>104</v>
      </c>
      <c r="CK80" s="72">
        <f t="shared" si="185"/>
        <v>109</v>
      </c>
      <c r="CL80" s="72">
        <f t="shared" si="186"/>
        <v>145</v>
      </c>
      <c r="CM80" s="72">
        <f t="shared" si="187"/>
        <v>153</v>
      </c>
      <c r="CN80" s="72">
        <f t="shared" si="188"/>
        <v>180</v>
      </c>
      <c r="CO80" s="72">
        <f t="shared" si="189"/>
        <v>201</v>
      </c>
      <c r="CP80" s="72">
        <f t="shared" si="190"/>
        <v>240</v>
      </c>
      <c r="CQ80" s="72">
        <f t="shared" si="191"/>
        <v>316</v>
      </c>
      <c r="CR80" s="72">
        <f t="shared" si="192"/>
        <v>345</v>
      </c>
      <c r="CS80" s="72">
        <f t="shared" si="193"/>
        <v>358</v>
      </c>
      <c r="CT80" s="23">
        <f t="shared" si="194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223"/>
        <v>adrb1_melga_2YCZ</v>
      </c>
      <c r="B81" s="3" t="s">
        <v>912</v>
      </c>
      <c r="C81" s="3" t="s">
        <v>1028</v>
      </c>
      <c r="D81" s="3" t="str">
        <f>IFERROR(MID(VLOOKUP($B81,Seqs!$A:$B,2,0),E81,1),"")</f>
        <v>A</v>
      </c>
      <c r="E81" s="3">
        <v>33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K</v>
      </c>
      <c r="AM81" s="3">
        <v>240</v>
      </c>
      <c r="AN81" s="3" t="str">
        <f>IFERROR(MID(VLOOKUP($B81,Seqs!$A:$B,2,0),AO81,1),"")</f>
        <v>A</v>
      </c>
      <c r="AO81" s="3">
        <v>288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C</v>
      </c>
      <c r="AY81" s="3">
        <v>358</v>
      </c>
      <c r="AZ81" s="77" t="str">
        <f>VLOOKUP(B81,Classification!A:D,2,0)</f>
        <v>A</v>
      </c>
      <c r="BA81" s="94" t="str">
        <f>VLOOKUP(B81,Classification!A:D,4,0)</f>
        <v>Adrenoceptors</v>
      </c>
      <c r="BB81" s="27" t="b">
        <f t="shared" si="224"/>
        <v>1</v>
      </c>
      <c r="BC81" s="23">
        <f t="shared" si="169"/>
        <v>254</v>
      </c>
      <c r="BD81" s="16" t="s">
        <v>23</v>
      </c>
      <c r="BE81" s="3" t="s">
        <v>1381</v>
      </c>
      <c r="BF81" s="119">
        <v>3.65</v>
      </c>
      <c r="BG81" s="49" t="s">
        <v>1384</v>
      </c>
      <c r="BH81" s="49" t="s">
        <v>1384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170"/>
        <v>33</v>
      </c>
      <c r="BW81" s="71">
        <f t="shared" si="171"/>
        <v>70</v>
      </c>
      <c r="BX81" s="72">
        <f t="shared" si="172"/>
        <v>74</v>
      </c>
      <c r="BY81" s="71">
        <f t="shared" si="173"/>
        <v>106</v>
      </c>
      <c r="BZ81" s="72">
        <f t="shared" si="174"/>
        <v>110</v>
      </c>
      <c r="CA81" s="71">
        <f t="shared" si="175"/>
        <v>146</v>
      </c>
      <c r="CB81" s="72">
        <f t="shared" si="176"/>
        <v>154</v>
      </c>
      <c r="CC81" s="71">
        <f t="shared" si="177"/>
        <v>199</v>
      </c>
      <c r="CD81" s="72">
        <f t="shared" si="178"/>
        <v>204</v>
      </c>
      <c r="CE81" s="71">
        <f t="shared" si="179"/>
        <v>288</v>
      </c>
      <c r="CF81" s="72">
        <f t="shared" si="180"/>
        <v>321</v>
      </c>
      <c r="CG81" s="71">
        <f t="shared" si="181"/>
        <v>346</v>
      </c>
      <c r="CH81" s="70">
        <f t="shared" si="182"/>
        <v>69</v>
      </c>
      <c r="CI81" s="71">
        <f t="shared" si="183"/>
        <v>73</v>
      </c>
      <c r="CJ81" s="72">
        <f t="shared" si="184"/>
        <v>104</v>
      </c>
      <c r="CK81" s="72">
        <f t="shared" si="185"/>
        <v>109</v>
      </c>
      <c r="CL81" s="72">
        <f t="shared" si="186"/>
        <v>145</v>
      </c>
      <c r="CM81" s="72">
        <f t="shared" si="187"/>
        <v>153</v>
      </c>
      <c r="CN81" s="72">
        <f t="shared" si="188"/>
        <v>180</v>
      </c>
      <c r="CO81" s="72">
        <f t="shared" si="189"/>
        <v>201</v>
      </c>
      <c r="CP81" s="72">
        <f t="shared" si="190"/>
        <v>240</v>
      </c>
      <c r="CQ81" s="72">
        <f t="shared" si="191"/>
        <v>316</v>
      </c>
      <c r="CR81" s="72">
        <f t="shared" si="192"/>
        <v>345</v>
      </c>
      <c r="CS81" s="72">
        <f t="shared" si="193"/>
        <v>358</v>
      </c>
      <c r="CT81" s="23">
        <f t="shared" si="194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223"/>
        <v>adrb1_melga_3ZPQ</v>
      </c>
      <c r="B82" s="3" t="s">
        <v>912</v>
      </c>
      <c r="C82" s="3" t="s">
        <v>1038</v>
      </c>
      <c r="D82" s="3" t="str">
        <f>IFERROR(MID(VLOOKUP($B82,Seqs!$A:$B,2,0),E82,1),"")</f>
        <v>A</v>
      </c>
      <c r="E82" s="3">
        <v>33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I</v>
      </c>
      <c r="AM82" s="3">
        <v>238</v>
      </c>
      <c r="AN82" s="3" t="str">
        <f>IFERROR(MID(VLOOKUP($B82,Seqs!$A:$B,2,0),AO82,1),"")</f>
        <v>R</v>
      </c>
      <c r="AO82" s="3">
        <v>275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7" t="str">
        <f>VLOOKUP(B82,Classification!A:D,2,0)</f>
        <v>A</v>
      </c>
      <c r="BA82" s="94" t="str">
        <f>VLOOKUP(B82,Classification!A:D,4,0)</f>
        <v>Adrenoceptors</v>
      </c>
      <c r="BB82" s="27" t="b">
        <f t="shared" si="224"/>
        <v>1</v>
      </c>
      <c r="BC82" s="23">
        <f t="shared" si="169"/>
        <v>265</v>
      </c>
      <c r="BD82" s="4" t="s">
        <v>23</v>
      </c>
      <c r="BE82" s="3" t="s">
        <v>1381</v>
      </c>
      <c r="BF82" s="119">
        <v>2.8</v>
      </c>
      <c r="BG82" s="49" t="s">
        <v>1384</v>
      </c>
      <c r="BH82" s="49" t="s">
        <v>1384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si="170"/>
        <v>33</v>
      </c>
      <c r="BW82" s="71">
        <f t="shared" si="171"/>
        <v>70</v>
      </c>
      <c r="BX82" s="72">
        <f t="shared" si="172"/>
        <v>74</v>
      </c>
      <c r="BY82" s="71">
        <f t="shared" si="173"/>
        <v>106</v>
      </c>
      <c r="BZ82" s="72">
        <f t="shared" si="174"/>
        <v>110</v>
      </c>
      <c r="CA82" s="71">
        <f t="shared" si="175"/>
        <v>146</v>
      </c>
      <c r="CB82" s="72">
        <f t="shared" si="176"/>
        <v>154</v>
      </c>
      <c r="CC82" s="71">
        <f t="shared" si="177"/>
        <v>199</v>
      </c>
      <c r="CD82" s="72">
        <f t="shared" si="178"/>
        <v>204</v>
      </c>
      <c r="CE82" s="71">
        <f t="shared" si="179"/>
        <v>275</v>
      </c>
      <c r="CF82" s="72">
        <f t="shared" si="180"/>
        <v>321</v>
      </c>
      <c r="CG82" s="71">
        <f t="shared" si="181"/>
        <v>346</v>
      </c>
      <c r="CH82" s="70">
        <f t="shared" si="182"/>
        <v>69</v>
      </c>
      <c r="CI82" s="71">
        <f t="shared" si="183"/>
        <v>73</v>
      </c>
      <c r="CJ82" s="72">
        <f t="shared" si="184"/>
        <v>104</v>
      </c>
      <c r="CK82" s="72">
        <f t="shared" si="185"/>
        <v>109</v>
      </c>
      <c r="CL82" s="72">
        <f t="shared" si="186"/>
        <v>145</v>
      </c>
      <c r="CM82" s="72">
        <f t="shared" si="187"/>
        <v>153</v>
      </c>
      <c r="CN82" s="72">
        <f t="shared" si="188"/>
        <v>180</v>
      </c>
      <c r="CO82" s="72">
        <f t="shared" si="189"/>
        <v>201</v>
      </c>
      <c r="CP82" s="72">
        <f t="shared" si="190"/>
        <v>238</v>
      </c>
      <c r="CQ82" s="72">
        <f t="shared" si="191"/>
        <v>316</v>
      </c>
      <c r="CR82" s="72">
        <f t="shared" si="192"/>
        <v>345</v>
      </c>
      <c r="CS82" s="72">
        <f t="shared" si="193"/>
        <v>358</v>
      </c>
      <c r="CT82" s="23">
        <f t="shared" si="194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223"/>
        <v>adrb1_melga_3ZPR</v>
      </c>
      <c r="B83" s="3" t="s">
        <v>912</v>
      </c>
      <c r="C83" s="3" t="s">
        <v>1039</v>
      </c>
      <c r="D83" s="3" t="str">
        <f>IFERROR(MID(VLOOKUP($B83,Seqs!$A:$B,2,0),E83,1),"")</f>
        <v>A</v>
      </c>
      <c r="E83" s="3">
        <v>33</v>
      </c>
      <c r="F83" s="3" t="str">
        <f>IFERROR(MID(VLOOKUP($B83,Seqs!$A:$B,2,0),G83,1),"")</f>
        <v>T</v>
      </c>
      <c r="G83" s="3">
        <v>69</v>
      </c>
      <c r="H83" s="3" t="str">
        <f>IFERROR(MID(VLOOKUP($B83,Seqs!$A:$B,2,0),I83,1),"")</f>
        <v>Q</v>
      </c>
      <c r="I83" s="23">
        <v>70</v>
      </c>
      <c r="J83" s="3" t="str">
        <f>IFERROR(MID(VLOOKUP($B83,Seqs!$A:$B,2,0),K83,1),"")</f>
        <v>Q</v>
      </c>
      <c r="K83" s="23">
        <v>73</v>
      </c>
      <c r="L83" s="3" t="str">
        <f>IFERROR(MID(VLOOKUP($B83,Seqs!$A:$B,2,0),M83,1),"")</f>
        <v>T</v>
      </c>
      <c r="M83" s="3">
        <v>74</v>
      </c>
      <c r="N83" s="3" t="str">
        <f>IFERROR(MID(VLOOKUP($B83,Seqs!$A:$B,2,0),O83,1),"")</f>
        <v>R</v>
      </c>
      <c r="O83" s="3">
        <v>104</v>
      </c>
      <c r="P83" s="3" t="str">
        <f>IFERROR(MID(VLOOKUP($B83,Seqs!$A:$B,2,0),Q83,1),"")</f>
        <v>T</v>
      </c>
      <c r="Q83" s="3">
        <v>106</v>
      </c>
      <c r="R83" s="3" t="str">
        <f>IFERROR(MID(VLOOKUP($B83,Seqs!$A:$B,2,0),S83,1),"")</f>
        <v>W</v>
      </c>
      <c r="S83" s="3">
        <v>109</v>
      </c>
      <c r="T83" s="3" t="str">
        <f>IFERROR(MID(VLOOKUP($B83,Seqs!$A:$B,2,0),U83,1),"")</f>
        <v>G</v>
      </c>
      <c r="U83" s="3">
        <v>110</v>
      </c>
      <c r="V83" s="3" t="str">
        <f>IFERROR(MID(VLOOKUP($B83,Seqs!$A:$B,2,0),W83,1),"")</f>
        <v>S</v>
      </c>
      <c r="W83" s="3">
        <v>145</v>
      </c>
      <c r="X83" s="3" t="str">
        <f>IFERROR(MID(VLOOKUP($B83,Seqs!$A:$B,2,0),Y83,1),"")</f>
        <v>P</v>
      </c>
      <c r="Y83" s="3">
        <v>146</v>
      </c>
      <c r="Z83" s="3" t="str">
        <f>IFERROR(MID(VLOOKUP($B83,Seqs!$A:$B,2,0),AA83,1),"")</f>
        <v>M</v>
      </c>
      <c r="AA83" s="3">
        <v>153</v>
      </c>
      <c r="AB83" s="3" t="str">
        <f>IFERROR(MID(VLOOKUP($B83,Seqs!$A:$B,2,0),AC83,1),"")</f>
        <v>T</v>
      </c>
      <c r="AC83" s="9">
        <v>154</v>
      </c>
      <c r="AD83" s="3" t="str">
        <f>IFERROR(MID(VLOOKUP($B83,Seqs!$A:$B,2,0),AE83,1),"")</f>
        <v>H</v>
      </c>
      <c r="AE83" s="3">
        <v>180</v>
      </c>
      <c r="AF83" s="3" t="str">
        <f>IFERROR(MID(VLOOKUP($B83,Seqs!$A:$B,2,0),AG83,1),"")</f>
        <v>C</v>
      </c>
      <c r="AG83" s="3">
        <v>199</v>
      </c>
      <c r="AH83" s="3" t="str">
        <f>IFERROR(MID(VLOOKUP($B83,Seqs!$A:$B,2,0),AI83,1),"")</f>
        <v>F</v>
      </c>
      <c r="AI83" s="3">
        <v>201</v>
      </c>
      <c r="AJ83" s="3" t="str">
        <f>IFERROR(MID(VLOOKUP($B83,Seqs!$A:$B,2,0),AK83,1),"")</f>
        <v>N</v>
      </c>
      <c r="AK83" s="3">
        <v>204</v>
      </c>
      <c r="AL83" s="3" t="str">
        <f>IFERROR(MID(VLOOKUP($B83,Seqs!$A:$B,2,0),AM83,1),"")</f>
        <v>I</v>
      </c>
      <c r="AM83" s="3">
        <v>238</v>
      </c>
      <c r="AN83" s="3" t="str">
        <f>IFERROR(MID(VLOOKUP($B83,Seqs!$A:$B,2,0),AO83,1),"")</f>
        <v>R</v>
      </c>
      <c r="AO83" s="3">
        <v>275</v>
      </c>
      <c r="AP83" s="3" t="str">
        <f>IFERROR(MID(VLOOKUP($B83,Seqs!$A:$B,2,0),AQ83,1),"")</f>
        <v>N</v>
      </c>
      <c r="AQ83" s="3">
        <v>316</v>
      </c>
      <c r="AR83" s="3" t="str">
        <f>IFERROR(MID(VLOOKUP($B83,Seqs!$A:$B,2,0),AS83,1),"")</f>
        <v>P</v>
      </c>
      <c r="AS83" s="3">
        <v>321</v>
      </c>
      <c r="AT83" s="3" t="str">
        <f>IFERROR(MID(VLOOKUP($B83,Seqs!$A:$B,2,0),AU83,1),"")</f>
        <v>R</v>
      </c>
      <c r="AU83" s="3">
        <v>345</v>
      </c>
      <c r="AV83" s="3" t="str">
        <f>IFERROR(MID(VLOOKUP($B83,Seqs!$A:$B,2,0),AW83,1),"")</f>
        <v>S</v>
      </c>
      <c r="AW83" s="3">
        <v>346</v>
      </c>
      <c r="AX83" s="3" t="str">
        <f>IFERROR(MID(VLOOKUP($B83,Seqs!$A:$B,2,0),AY83,1),"")</f>
        <v>C</v>
      </c>
      <c r="AY83" s="3">
        <v>358</v>
      </c>
      <c r="AZ83" s="77" t="str">
        <f>VLOOKUP(B83,Classification!A:D,2,0)</f>
        <v>A</v>
      </c>
      <c r="BA83" s="94" t="str">
        <f>VLOOKUP(B83,Classification!A:D,4,0)</f>
        <v>Adrenoceptors</v>
      </c>
      <c r="BB83" s="27" t="b">
        <f t="shared" si="224"/>
        <v>1</v>
      </c>
      <c r="BC83" s="23">
        <f t="shared" si="169"/>
        <v>265</v>
      </c>
      <c r="BD83" s="4" t="s">
        <v>23</v>
      </c>
      <c r="BE83" s="3" t="s">
        <v>1381</v>
      </c>
      <c r="BF83" s="119">
        <v>2.7</v>
      </c>
      <c r="BG83" s="49" t="s">
        <v>1384</v>
      </c>
      <c r="BH83" s="49" t="s">
        <v>1384</v>
      </c>
      <c r="BI83" s="1"/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170"/>
        <v>33</v>
      </c>
      <c r="BW83" s="71">
        <f t="shared" si="171"/>
        <v>70</v>
      </c>
      <c r="BX83" s="72">
        <f t="shared" si="172"/>
        <v>74</v>
      </c>
      <c r="BY83" s="71">
        <f t="shared" si="173"/>
        <v>106</v>
      </c>
      <c r="BZ83" s="72">
        <f t="shared" si="174"/>
        <v>110</v>
      </c>
      <c r="CA83" s="71">
        <f t="shared" si="175"/>
        <v>146</v>
      </c>
      <c r="CB83" s="72">
        <f t="shared" si="176"/>
        <v>154</v>
      </c>
      <c r="CC83" s="71">
        <f t="shared" si="177"/>
        <v>199</v>
      </c>
      <c r="CD83" s="72">
        <f t="shared" si="178"/>
        <v>204</v>
      </c>
      <c r="CE83" s="71">
        <f t="shared" si="179"/>
        <v>275</v>
      </c>
      <c r="CF83" s="72">
        <f t="shared" si="180"/>
        <v>321</v>
      </c>
      <c r="CG83" s="71">
        <f t="shared" si="181"/>
        <v>346</v>
      </c>
      <c r="CH83" s="70">
        <f t="shared" si="182"/>
        <v>69</v>
      </c>
      <c r="CI83" s="71">
        <f t="shared" si="183"/>
        <v>73</v>
      </c>
      <c r="CJ83" s="72">
        <f t="shared" si="184"/>
        <v>104</v>
      </c>
      <c r="CK83" s="72">
        <f t="shared" si="185"/>
        <v>109</v>
      </c>
      <c r="CL83" s="72">
        <f t="shared" si="186"/>
        <v>145</v>
      </c>
      <c r="CM83" s="72">
        <f t="shared" si="187"/>
        <v>153</v>
      </c>
      <c r="CN83" s="72">
        <f t="shared" si="188"/>
        <v>180</v>
      </c>
      <c r="CO83" s="72">
        <f t="shared" si="189"/>
        <v>201</v>
      </c>
      <c r="CP83" s="72">
        <f t="shared" si="190"/>
        <v>238</v>
      </c>
      <c r="CQ83" s="72">
        <f t="shared" si="191"/>
        <v>316</v>
      </c>
      <c r="CR83" s="72">
        <f t="shared" si="192"/>
        <v>345</v>
      </c>
      <c r="CS83" s="72">
        <f t="shared" si="193"/>
        <v>358</v>
      </c>
      <c r="CT83" s="23">
        <f t="shared" si="194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223"/>
        <v>adrb1_melga_4AMI</v>
      </c>
      <c r="B84" s="3" t="s">
        <v>912</v>
      </c>
      <c r="C84" s="3" t="s">
        <v>1040</v>
      </c>
      <c r="D84" s="3" t="str">
        <f>IFERROR(MID(VLOOKUP($B84,Seqs!$A:$B,2,0),E84,1),"")</f>
        <v>A</v>
      </c>
      <c r="E84" s="3">
        <v>33</v>
      </c>
      <c r="F84" s="3" t="str">
        <f>IFERROR(MID(VLOOKUP($B84,Seqs!$A:$B,2,0),G84,1),"")</f>
        <v>T</v>
      </c>
      <c r="G84" s="3">
        <v>69</v>
      </c>
      <c r="H84" s="3" t="str">
        <f>IFERROR(MID(VLOOKUP($B84,Seqs!$A:$B,2,0),I84,1),"")</f>
        <v>Q</v>
      </c>
      <c r="I84" s="23">
        <v>70</v>
      </c>
      <c r="J84" s="3" t="str">
        <f>IFERROR(MID(VLOOKUP($B84,Seqs!$A:$B,2,0),K84,1),"")</f>
        <v>Q</v>
      </c>
      <c r="K84" s="23">
        <v>73</v>
      </c>
      <c r="L84" s="3" t="str">
        <f>IFERROR(MID(VLOOKUP($B84,Seqs!$A:$B,2,0),M84,1),"")</f>
        <v>T</v>
      </c>
      <c r="M84" s="3">
        <v>74</v>
      </c>
      <c r="N84" s="3" t="str">
        <f>IFERROR(MID(VLOOKUP($B84,Seqs!$A:$B,2,0),O84,1),"")</f>
        <v>R</v>
      </c>
      <c r="O84" s="3">
        <v>104</v>
      </c>
      <c r="P84" s="3" t="str">
        <f>IFERROR(MID(VLOOKUP($B84,Seqs!$A:$B,2,0),Q84,1),"")</f>
        <v>T</v>
      </c>
      <c r="Q84" s="3">
        <v>106</v>
      </c>
      <c r="R84" s="3" t="str">
        <f>IFERROR(MID(VLOOKUP($B84,Seqs!$A:$B,2,0),S84,1),"")</f>
        <v>W</v>
      </c>
      <c r="S84" s="3">
        <v>109</v>
      </c>
      <c r="T84" s="3" t="str">
        <f>IFERROR(MID(VLOOKUP($B84,Seqs!$A:$B,2,0),U84,1),"")</f>
        <v>G</v>
      </c>
      <c r="U84" s="3">
        <v>110</v>
      </c>
      <c r="V84" s="3" t="str">
        <f>IFERROR(MID(VLOOKUP($B84,Seqs!$A:$B,2,0),W84,1),"")</f>
        <v>S</v>
      </c>
      <c r="W84" s="3">
        <v>145</v>
      </c>
      <c r="X84" s="3" t="str">
        <f>IFERROR(MID(VLOOKUP($B84,Seqs!$A:$B,2,0),Y84,1),"")</f>
        <v>P</v>
      </c>
      <c r="Y84" s="3">
        <v>146</v>
      </c>
      <c r="Z84" s="3" t="str">
        <f>IFERROR(MID(VLOOKUP($B84,Seqs!$A:$B,2,0),AA84,1),"")</f>
        <v>M</v>
      </c>
      <c r="AA84" s="3">
        <v>153</v>
      </c>
      <c r="AB84" s="3" t="str">
        <f>IFERROR(MID(VLOOKUP($B84,Seqs!$A:$B,2,0),AC84,1),"")</f>
        <v>T</v>
      </c>
      <c r="AC84" s="9">
        <v>154</v>
      </c>
      <c r="AD84" s="3" t="str">
        <f>IFERROR(MID(VLOOKUP($B84,Seqs!$A:$B,2,0),AE84,1),"")</f>
        <v>H</v>
      </c>
      <c r="AE84" s="3">
        <v>180</v>
      </c>
      <c r="AF84" s="3" t="str">
        <f>IFERROR(MID(VLOOKUP($B84,Seqs!$A:$B,2,0),AG84,1),"")</f>
        <v>C</v>
      </c>
      <c r="AG84" s="3">
        <v>199</v>
      </c>
      <c r="AH84" s="3" t="str">
        <f>IFERROR(MID(VLOOKUP($B84,Seqs!$A:$B,2,0),AI84,1),"")</f>
        <v>F</v>
      </c>
      <c r="AI84" s="3">
        <v>201</v>
      </c>
      <c r="AJ84" s="3" t="str">
        <f>IFERROR(MID(VLOOKUP($B84,Seqs!$A:$B,2,0),AK84,1),"")</f>
        <v>N</v>
      </c>
      <c r="AK84" s="3">
        <v>204</v>
      </c>
      <c r="AL84" s="3" t="str">
        <f>IFERROR(MID(VLOOKUP($B84,Seqs!$A:$B,2,0),AM84,1),"")</f>
        <v>E</v>
      </c>
      <c r="AM84" s="3">
        <v>236</v>
      </c>
      <c r="AN84" s="3" t="str">
        <f>IFERROR(MID(VLOOKUP($B84,Seqs!$A:$B,2,0),AO84,1),"")</f>
        <v>A</v>
      </c>
      <c r="AO84" s="3">
        <v>288</v>
      </c>
      <c r="AP84" s="3" t="str">
        <f>IFERROR(MID(VLOOKUP($B84,Seqs!$A:$B,2,0),AQ84,1),"")</f>
        <v>N</v>
      </c>
      <c r="AQ84" s="3">
        <v>316</v>
      </c>
      <c r="AR84" s="3" t="str">
        <f>IFERROR(MID(VLOOKUP($B84,Seqs!$A:$B,2,0),AS84,1),"")</f>
        <v>P</v>
      </c>
      <c r="AS84" s="3">
        <v>321</v>
      </c>
      <c r="AT84" s="3" t="str">
        <f>IFERROR(MID(VLOOKUP($B84,Seqs!$A:$B,2,0),AU84,1),"")</f>
        <v>R</v>
      </c>
      <c r="AU84" s="3">
        <v>345</v>
      </c>
      <c r="AV84" s="3" t="str">
        <f>IFERROR(MID(VLOOKUP($B84,Seqs!$A:$B,2,0),AW84,1),"")</f>
        <v>S</v>
      </c>
      <c r="AW84" s="3">
        <v>346</v>
      </c>
      <c r="AX84" s="3" t="str">
        <f>IFERROR(MID(VLOOKUP($B84,Seqs!$A:$B,2,0),AY84,1),"")</f>
        <v>C</v>
      </c>
      <c r="AY84" s="3">
        <v>358</v>
      </c>
      <c r="AZ84" s="77" t="str">
        <f>VLOOKUP(B84,Classification!A:D,2,0)</f>
        <v>A</v>
      </c>
      <c r="BA84" s="94" t="str">
        <f>VLOOKUP(B84,Classification!A:D,4,0)</f>
        <v>Adrenoceptors</v>
      </c>
      <c r="BB84" s="27" t="b">
        <f t="shared" si="224"/>
        <v>1</v>
      </c>
      <c r="BC84" s="23">
        <f t="shared" si="169"/>
        <v>250</v>
      </c>
      <c r="BD84" s="4" t="s">
        <v>23</v>
      </c>
      <c r="BE84" s="3" t="s">
        <v>1381</v>
      </c>
      <c r="BF84" s="119">
        <v>3.2</v>
      </c>
      <c r="BG84" s="49" t="s">
        <v>1384</v>
      </c>
      <c r="BH84" s="49" t="s">
        <v>1384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170"/>
        <v>33</v>
      </c>
      <c r="BW84" s="71">
        <f t="shared" si="171"/>
        <v>70</v>
      </c>
      <c r="BX84" s="72">
        <f t="shared" si="172"/>
        <v>74</v>
      </c>
      <c r="BY84" s="71">
        <f t="shared" si="173"/>
        <v>106</v>
      </c>
      <c r="BZ84" s="72">
        <f t="shared" si="174"/>
        <v>110</v>
      </c>
      <c r="CA84" s="71">
        <f t="shared" si="175"/>
        <v>146</v>
      </c>
      <c r="CB84" s="72">
        <f t="shared" si="176"/>
        <v>154</v>
      </c>
      <c r="CC84" s="71">
        <f t="shared" si="177"/>
        <v>199</v>
      </c>
      <c r="CD84" s="72">
        <f t="shared" si="178"/>
        <v>204</v>
      </c>
      <c r="CE84" s="71">
        <f t="shared" si="179"/>
        <v>288</v>
      </c>
      <c r="CF84" s="72">
        <f t="shared" si="180"/>
        <v>321</v>
      </c>
      <c r="CG84" s="71">
        <f t="shared" si="181"/>
        <v>346</v>
      </c>
      <c r="CH84" s="70">
        <f t="shared" si="182"/>
        <v>69</v>
      </c>
      <c r="CI84" s="71">
        <f t="shared" si="183"/>
        <v>73</v>
      </c>
      <c r="CJ84" s="72">
        <f t="shared" si="184"/>
        <v>104</v>
      </c>
      <c r="CK84" s="72">
        <f t="shared" si="185"/>
        <v>109</v>
      </c>
      <c r="CL84" s="72">
        <f t="shared" si="186"/>
        <v>145</v>
      </c>
      <c r="CM84" s="72">
        <f t="shared" si="187"/>
        <v>153</v>
      </c>
      <c r="CN84" s="72">
        <f t="shared" si="188"/>
        <v>180</v>
      </c>
      <c r="CO84" s="72">
        <f t="shared" si="189"/>
        <v>201</v>
      </c>
      <c r="CP84" s="72">
        <f t="shared" si="190"/>
        <v>236</v>
      </c>
      <c r="CQ84" s="72">
        <f t="shared" si="191"/>
        <v>316</v>
      </c>
      <c r="CR84" s="72">
        <f t="shared" si="192"/>
        <v>345</v>
      </c>
      <c r="CS84" s="72">
        <f t="shared" si="193"/>
        <v>358</v>
      </c>
      <c r="CT84" s="23">
        <f t="shared" si="194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223"/>
        <v>adrb1_melga_4AMJ</v>
      </c>
      <c r="B85" s="3" t="s">
        <v>912</v>
      </c>
      <c r="C85" s="3" t="s">
        <v>1041</v>
      </c>
      <c r="D85" s="3" t="str">
        <f>IFERROR(MID(VLOOKUP($B85,Seqs!$A:$B,2,0),E85,1),"")</f>
        <v>A</v>
      </c>
      <c r="E85" s="3">
        <v>33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I</v>
      </c>
      <c r="AM85" s="3">
        <v>238</v>
      </c>
      <c r="AN85" s="3" t="str">
        <f>IFERROR(MID(VLOOKUP($B85,Seqs!$A:$B,2,0),AO85,1),"")</f>
        <v>R</v>
      </c>
      <c r="AO85" s="3">
        <v>275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224"/>
        <v>1</v>
      </c>
      <c r="BC85" s="23">
        <f t="shared" si="169"/>
        <v>265</v>
      </c>
      <c r="BD85" s="2" t="s">
        <v>1383</v>
      </c>
      <c r="BE85" s="3" t="s">
        <v>1381</v>
      </c>
      <c r="BF85" s="119">
        <v>2.2999999999999998</v>
      </c>
      <c r="BG85" s="49" t="s">
        <v>1384</v>
      </c>
      <c r="BH85" s="49" t="s">
        <v>1384</v>
      </c>
      <c r="BI85" s="1"/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170"/>
        <v>33</v>
      </c>
      <c r="BW85" s="71">
        <f t="shared" si="171"/>
        <v>70</v>
      </c>
      <c r="BX85" s="72">
        <f t="shared" si="172"/>
        <v>74</v>
      </c>
      <c r="BY85" s="71">
        <f t="shared" si="173"/>
        <v>106</v>
      </c>
      <c r="BZ85" s="72">
        <f t="shared" si="174"/>
        <v>110</v>
      </c>
      <c r="CA85" s="71">
        <f t="shared" si="175"/>
        <v>146</v>
      </c>
      <c r="CB85" s="72">
        <f t="shared" si="176"/>
        <v>154</v>
      </c>
      <c r="CC85" s="71">
        <f t="shared" si="177"/>
        <v>199</v>
      </c>
      <c r="CD85" s="72">
        <f t="shared" si="178"/>
        <v>204</v>
      </c>
      <c r="CE85" s="71">
        <f t="shared" si="179"/>
        <v>275</v>
      </c>
      <c r="CF85" s="72">
        <f t="shared" si="180"/>
        <v>321</v>
      </c>
      <c r="CG85" s="71">
        <f t="shared" si="181"/>
        <v>346</v>
      </c>
      <c r="CH85" s="70">
        <f t="shared" si="182"/>
        <v>69</v>
      </c>
      <c r="CI85" s="71">
        <f t="shared" si="183"/>
        <v>73</v>
      </c>
      <c r="CJ85" s="72">
        <f t="shared" si="184"/>
        <v>104</v>
      </c>
      <c r="CK85" s="72">
        <f t="shared" si="185"/>
        <v>109</v>
      </c>
      <c r="CL85" s="72">
        <f t="shared" si="186"/>
        <v>145</v>
      </c>
      <c r="CM85" s="72">
        <f t="shared" si="187"/>
        <v>153</v>
      </c>
      <c r="CN85" s="72">
        <f t="shared" si="188"/>
        <v>180</v>
      </c>
      <c r="CO85" s="72">
        <f t="shared" si="189"/>
        <v>201</v>
      </c>
      <c r="CP85" s="72">
        <f t="shared" si="190"/>
        <v>238</v>
      </c>
      <c r="CQ85" s="72">
        <f t="shared" si="191"/>
        <v>316</v>
      </c>
      <c r="CR85" s="72">
        <f t="shared" si="192"/>
        <v>345</v>
      </c>
      <c r="CS85" s="72">
        <f t="shared" si="193"/>
        <v>358</v>
      </c>
      <c r="CT85" s="23">
        <f t="shared" si="194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223"/>
        <v>adrb1_melga_4BVN</v>
      </c>
      <c r="B86" s="3" t="s">
        <v>912</v>
      </c>
      <c r="C86" s="3" t="s">
        <v>82</v>
      </c>
      <c r="D86" s="3" t="str">
        <f>IFERROR(MID(VLOOKUP($B86,Seqs!$A:$B,2,0),E86,1),"")</f>
        <v>S</v>
      </c>
      <c r="E86" s="3">
        <v>37</v>
      </c>
      <c r="F86" s="3" t="str">
        <f>IFERROR(MID(VLOOKUP($B86,Seqs!$A:$B,2,0),G86,1),"")</f>
        <v>T</v>
      </c>
      <c r="G86" s="3">
        <v>69</v>
      </c>
      <c r="H86" s="3" t="str">
        <f>IFERROR(MID(VLOOKUP($B86,Seqs!$A:$B,2,0),I86,1),"")</f>
        <v>Q</v>
      </c>
      <c r="I86" s="23">
        <v>70</v>
      </c>
      <c r="J86" s="3" t="str">
        <f>IFERROR(MID(VLOOKUP($B86,Seqs!$A:$B,2,0),K86,1),"")</f>
        <v>Q</v>
      </c>
      <c r="K86" s="23">
        <v>73</v>
      </c>
      <c r="L86" s="3" t="str">
        <f>IFERROR(MID(VLOOKUP($B86,Seqs!$A:$B,2,0),M86,1),"")</f>
        <v>T</v>
      </c>
      <c r="M86" s="3">
        <v>74</v>
      </c>
      <c r="N86" s="3" t="str">
        <f>IFERROR(MID(VLOOKUP($B86,Seqs!$A:$B,2,0),O86,1),"")</f>
        <v>R</v>
      </c>
      <c r="O86" s="3">
        <v>104</v>
      </c>
      <c r="P86" s="3" t="str">
        <f>IFERROR(MID(VLOOKUP($B86,Seqs!$A:$B,2,0),Q86,1),"")</f>
        <v>T</v>
      </c>
      <c r="Q86" s="3">
        <v>106</v>
      </c>
      <c r="R86" s="3" t="str">
        <f>IFERROR(MID(VLOOKUP($B86,Seqs!$A:$B,2,0),S86,1),"")</f>
        <v>W</v>
      </c>
      <c r="S86" s="3">
        <v>109</v>
      </c>
      <c r="T86" s="3" t="str">
        <f>IFERROR(MID(VLOOKUP($B86,Seqs!$A:$B,2,0),U86,1),"")</f>
        <v>G</v>
      </c>
      <c r="U86" s="3">
        <v>110</v>
      </c>
      <c r="V86" s="3" t="str">
        <f>IFERROR(MID(VLOOKUP($B86,Seqs!$A:$B,2,0),W86,1),"")</f>
        <v>S</v>
      </c>
      <c r="W86" s="3">
        <v>145</v>
      </c>
      <c r="X86" s="3" t="str">
        <f>IFERROR(MID(VLOOKUP($B86,Seqs!$A:$B,2,0),Y86,1),"")</f>
        <v>P</v>
      </c>
      <c r="Y86" s="3">
        <v>146</v>
      </c>
      <c r="Z86" s="3" t="str">
        <f>IFERROR(MID(VLOOKUP($B86,Seqs!$A:$B,2,0),AA86,1),"")</f>
        <v>M</v>
      </c>
      <c r="AA86" s="3">
        <v>153</v>
      </c>
      <c r="AB86" s="3" t="str">
        <f>IFERROR(MID(VLOOKUP($B86,Seqs!$A:$B,2,0),AC86,1),"")</f>
        <v>T</v>
      </c>
      <c r="AC86" s="9">
        <v>154</v>
      </c>
      <c r="AD86" s="3" t="str">
        <f>IFERROR(MID(VLOOKUP($B86,Seqs!$A:$B,2,0),AE86,1),"")</f>
        <v>H</v>
      </c>
      <c r="AE86" s="3">
        <v>180</v>
      </c>
      <c r="AF86" s="3" t="str">
        <f>IFERROR(MID(VLOOKUP($B86,Seqs!$A:$B,2,0),AG86,1),"")</f>
        <v>C</v>
      </c>
      <c r="AG86" s="3">
        <v>199</v>
      </c>
      <c r="AH86" s="3" t="str">
        <f>IFERROR(MID(VLOOKUP($B86,Seqs!$A:$B,2,0),AI86,1),"")</f>
        <v>F</v>
      </c>
      <c r="AI86" s="3">
        <v>201</v>
      </c>
      <c r="AJ86" s="3" t="str">
        <f>IFERROR(MID(VLOOKUP($B86,Seqs!$A:$B,2,0),AK86,1),"")</f>
        <v>N</v>
      </c>
      <c r="AK86" s="3">
        <v>204</v>
      </c>
      <c r="AL86" s="3" t="str">
        <f>IFERROR(MID(VLOOKUP($B86,Seqs!$A:$B,2,0),AM86,1),"")</f>
        <v>R</v>
      </c>
      <c r="AM86" s="3">
        <v>239</v>
      </c>
      <c r="AN86" s="3" t="str">
        <f>IFERROR(MID(VLOOKUP($B86,Seqs!$A:$B,2,0),AO86,1),"")</f>
        <v>R</v>
      </c>
      <c r="AO86" s="3">
        <v>279</v>
      </c>
      <c r="AP86" s="3" t="str">
        <f>IFERROR(MID(VLOOKUP($B86,Seqs!$A:$B,2,0),AQ86,1),"")</f>
        <v>N</v>
      </c>
      <c r="AQ86" s="3">
        <v>316</v>
      </c>
      <c r="AR86" s="3" t="str">
        <f>IFERROR(MID(VLOOKUP($B86,Seqs!$A:$B,2,0),AS86,1),"")</f>
        <v>P</v>
      </c>
      <c r="AS86" s="3">
        <v>321</v>
      </c>
      <c r="AT86" s="3" t="str">
        <f>IFERROR(MID(VLOOKUP($B86,Seqs!$A:$B,2,0),AU86,1),"")</f>
        <v>R</v>
      </c>
      <c r="AU86" s="3">
        <v>345</v>
      </c>
      <c r="AV86" s="3" t="str">
        <f>IFERROR(MID(VLOOKUP($B86,Seqs!$A:$B,2,0),AW86,1),"")</f>
        <v>S</v>
      </c>
      <c r="AW86" s="3">
        <v>346</v>
      </c>
      <c r="AX86" s="3" t="str">
        <f>IFERROR(MID(VLOOKUP($B86,Seqs!$A:$B,2,0),AY86,1),"")</f>
        <v>C</v>
      </c>
      <c r="AY86" s="3">
        <v>358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224"/>
        <v>1</v>
      </c>
      <c r="BC86" s="23">
        <f t="shared" ref="BC86:BC140" si="225">_xlfn.AGGREGATE(9,6,CH86:CS86)-_xlfn.AGGREGATE(9,6,BV86:CG86)+12</f>
        <v>258</v>
      </c>
      <c r="BD86" s="4" t="s">
        <v>23</v>
      </c>
      <c r="BE86" s="3" t="s">
        <v>1381</v>
      </c>
      <c r="BF86" s="119">
        <v>2.1</v>
      </c>
      <c r="BG86" s="49" t="s">
        <v>1384</v>
      </c>
      <c r="BH86" s="49" t="s">
        <v>1384</v>
      </c>
      <c r="BI86" s="1"/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ref="BV86:BV140" si="226">E86</f>
        <v>37</v>
      </c>
      <c r="BW86" s="71">
        <f t="shared" ref="BW86:BW140" si="227">I86</f>
        <v>70</v>
      </c>
      <c r="BX86" s="72">
        <f t="shared" ref="BX86:BX140" si="228">M86</f>
        <v>74</v>
      </c>
      <c r="BY86" s="71">
        <f t="shared" ref="BY86:BY140" si="229">Q86</f>
        <v>106</v>
      </c>
      <c r="BZ86" s="72">
        <f t="shared" ref="BZ86:BZ140" si="230">U86</f>
        <v>110</v>
      </c>
      <c r="CA86" s="71">
        <f t="shared" ref="CA86:CA140" si="231">Y86</f>
        <v>146</v>
      </c>
      <c r="CB86" s="72">
        <f t="shared" ref="CB86:CB140" si="232">AC86</f>
        <v>154</v>
      </c>
      <c r="CC86" s="71">
        <f t="shared" ref="CC86:CC140" si="233">AG86</f>
        <v>199</v>
      </c>
      <c r="CD86" s="72">
        <f t="shared" ref="CD86:CD140" si="234">AK86</f>
        <v>204</v>
      </c>
      <c r="CE86" s="71">
        <f t="shared" ref="CE86:CE140" si="235">AO86</f>
        <v>279</v>
      </c>
      <c r="CF86" s="72">
        <f t="shared" ref="CF86:CF140" si="236">AS86</f>
        <v>321</v>
      </c>
      <c r="CG86" s="71">
        <f t="shared" ref="CG86:CG140" si="237">AW86</f>
        <v>346</v>
      </c>
      <c r="CH86" s="70">
        <f t="shared" ref="CH86:CH140" si="238">G86</f>
        <v>69</v>
      </c>
      <c r="CI86" s="71">
        <f t="shared" ref="CI86:CI140" si="239">K86</f>
        <v>73</v>
      </c>
      <c r="CJ86" s="72">
        <f t="shared" ref="CJ86:CJ140" si="240">O86</f>
        <v>104</v>
      </c>
      <c r="CK86" s="72">
        <f t="shared" ref="CK86:CK140" si="241">S86</f>
        <v>109</v>
      </c>
      <c r="CL86" s="72">
        <f t="shared" ref="CL86:CL140" si="242">W86</f>
        <v>145</v>
      </c>
      <c r="CM86" s="72">
        <f t="shared" ref="CM86:CM140" si="243">AA86</f>
        <v>153</v>
      </c>
      <c r="CN86" s="72">
        <f t="shared" ref="CN86:CN140" si="244">AE86</f>
        <v>180</v>
      </c>
      <c r="CO86" s="72">
        <f t="shared" ref="CO86:CO140" si="245">AI86</f>
        <v>201</v>
      </c>
      <c r="CP86" s="72">
        <f t="shared" ref="CP86:CP140" si="246">AM86</f>
        <v>239</v>
      </c>
      <c r="CQ86" s="72">
        <f t="shared" ref="CQ86:CQ140" si="247">AQ86</f>
        <v>316</v>
      </c>
      <c r="CR86" s="72">
        <f t="shared" ref="CR86:CR140" si="248">AU86</f>
        <v>345</v>
      </c>
      <c r="CS86" s="72">
        <f t="shared" ref="CS86:CS140" si="249">AY86</f>
        <v>358</v>
      </c>
      <c r="CT86" s="23">
        <f t="shared" ref="CT86:CT140" si="250">M86-K86</f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223"/>
        <v>adrb1_melga_4GPO</v>
      </c>
      <c r="B87" s="3" t="s">
        <v>912</v>
      </c>
      <c r="C87" s="3" t="s">
        <v>1042</v>
      </c>
      <c r="D87" s="3" t="str">
        <f>IFERROR(MID(VLOOKUP($B87,Seqs!$A:$B,2,0),E87,1),"")</f>
        <v>S</v>
      </c>
      <c r="E87" s="3">
        <v>37</v>
      </c>
      <c r="F87" s="3" t="str">
        <f>IFERROR(MID(VLOOKUP($B87,Seqs!$A:$B,2,0),G87,1),"")</f>
        <v>T</v>
      </c>
      <c r="G87" s="3">
        <v>69</v>
      </c>
      <c r="H87" s="3" t="str">
        <f>IFERROR(MID(VLOOKUP($B87,Seqs!$A:$B,2,0),I87,1),"")</f>
        <v>Q</v>
      </c>
      <c r="I87" s="23">
        <v>70</v>
      </c>
      <c r="J87" s="3" t="str">
        <f>IFERROR(MID(VLOOKUP($B87,Seqs!$A:$B,2,0),K87,1),"")</f>
        <v>Q</v>
      </c>
      <c r="K87" s="23">
        <v>73</v>
      </c>
      <c r="L87" s="3" t="str">
        <f>IFERROR(MID(VLOOKUP($B87,Seqs!$A:$B,2,0),M87,1),"")</f>
        <v>T</v>
      </c>
      <c r="M87" s="3">
        <v>74</v>
      </c>
      <c r="N87" s="3" t="str">
        <f>IFERROR(MID(VLOOKUP($B87,Seqs!$A:$B,2,0),O87,1),"")</f>
        <v>R</v>
      </c>
      <c r="O87" s="3">
        <v>104</v>
      </c>
      <c r="P87" s="3" t="str">
        <f>IFERROR(MID(VLOOKUP($B87,Seqs!$A:$B,2,0),Q87,1),"")</f>
        <v>T</v>
      </c>
      <c r="Q87" s="3">
        <v>106</v>
      </c>
      <c r="R87" s="3" t="str">
        <f>IFERROR(MID(VLOOKUP($B87,Seqs!$A:$B,2,0),S87,1),"")</f>
        <v>W</v>
      </c>
      <c r="S87" s="3">
        <v>109</v>
      </c>
      <c r="T87" s="3" t="str">
        <f>IFERROR(MID(VLOOKUP($B87,Seqs!$A:$B,2,0),U87,1),"")</f>
        <v>G</v>
      </c>
      <c r="U87" s="3">
        <v>110</v>
      </c>
      <c r="V87" s="3" t="str">
        <f>IFERROR(MID(VLOOKUP($B87,Seqs!$A:$B,2,0),W87,1),"")</f>
        <v>S</v>
      </c>
      <c r="W87" s="3">
        <v>145</v>
      </c>
      <c r="X87" s="3" t="str">
        <f>IFERROR(MID(VLOOKUP($B87,Seqs!$A:$B,2,0),Y87,1),"")</f>
        <v>P</v>
      </c>
      <c r="Y87" s="3">
        <v>146</v>
      </c>
      <c r="Z87" s="3" t="str">
        <f>IFERROR(MID(VLOOKUP($B87,Seqs!$A:$B,2,0),AA87,1),"")</f>
        <v>M</v>
      </c>
      <c r="AA87" s="3">
        <v>153</v>
      </c>
      <c r="AB87" s="3" t="str">
        <f>IFERROR(MID(VLOOKUP($B87,Seqs!$A:$B,2,0),AC87,1),"")</f>
        <v>T</v>
      </c>
      <c r="AC87" s="9">
        <v>154</v>
      </c>
      <c r="AD87" s="3" t="str">
        <f>IFERROR(MID(VLOOKUP($B87,Seqs!$A:$B,2,0),AE87,1),"")</f>
        <v>H</v>
      </c>
      <c r="AE87" s="3">
        <v>180</v>
      </c>
      <c r="AF87" s="3" t="str">
        <f>IFERROR(MID(VLOOKUP($B87,Seqs!$A:$B,2,0),AG87,1),"")</f>
        <v>C</v>
      </c>
      <c r="AG87" s="3">
        <v>199</v>
      </c>
      <c r="AH87" s="3" t="str">
        <f>IFERROR(MID(VLOOKUP($B87,Seqs!$A:$B,2,0),AI87,1),"")</f>
        <v>F</v>
      </c>
      <c r="AI87" s="3">
        <v>201</v>
      </c>
      <c r="AJ87" s="3" t="str">
        <f>IFERROR(MID(VLOOKUP($B87,Seqs!$A:$B,2,0),AK87,1),"")</f>
        <v>N</v>
      </c>
      <c r="AK87" s="3">
        <v>204</v>
      </c>
      <c r="AL87" s="3" t="str">
        <f>IFERROR(MID(VLOOKUP($B87,Seqs!$A:$B,2,0),AM87,1),"")</f>
        <v>E</v>
      </c>
      <c r="AM87" s="3">
        <v>233</v>
      </c>
      <c r="AN87" s="3" t="str">
        <f>IFERROR(MID(VLOOKUP($B87,Seqs!$A:$B,2,0),AO87,1),"")</f>
        <v>M</v>
      </c>
      <c r="AO87" s="3">
        <v>283</v>
      </c>
      <c r="AP87" s="3" t="str">
        <f>IFERROR(MID(VLOOKUP($B87,Seqs!$A:$B,2,0),AQ87,1),"")</f>
        <v>N</v>
      </c>
      <c r="AQ87" s="3">
        <v>316</v>
      </c>
      <c r="AR87" s="3" t="str">
        <f>IFERROR(MID(VLOOKUP($B87,Seqs!$A:$B,2,0),AS87,1),"")</f>
        <v>P</v>
      </c>
      <c r="AS87" s="3">
        <v>321</v>
      </c>
      <c r="AT87" s="3" t="str">
        <f>IFERROR(MID(VLOOKUP($B87,Seqs!$A:$B,2,0),AU87,1),"")</f>
        <v>R</v>
      </c>
      <c r="AU87" s="3">
        <v>345</v>
      </c>
      <c r="AV87" s="3" t="str">
        <f>IFERROR(MID(VLOOKUP($B87,Seqs!$A:$B,2,0),AW87,1),"")</f>
        <v>S</v>
      </c>
      <c r="AW87" s="3">
        <v>346</v>
      </c>
      <c r="AX87" s="3" t="str">
        <f>IFERROR(MID(VLOOKUP($B87,Seqs!$A:$B,2,0),AY87,1),"")</f>
        <v>L</v>
      </c>
      <c r="AY87" s="3">
        <v>356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224"/>
        <v>1</v>
      </c>
      <c r="BC87" s="23">
        <f t="shared" si="225"/>
        <v>246</v>
      </c>
      <c r="BD87" s="4" t="s">
        <v>23</v>
      </c>
      <c r="BE87" s="3" t="s">
        <v>1381</v>
      </c>
      <c r="BF87" s="119">
        <v>3.5</v>
      </c>
      <c r="BG87" s="49" t="s">
        <v>1384</v>
      </c>
      <c r="BH87" s="49" t="s">
        <v>1384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226"/>
        <v>37</v>
      </c>
      <c r="BW87" s="71">
        <f t="shared" si="227"/>
        <v>70</v>
      </c>
      <c r="BX87" s="72">
        <f t="shared" si="228"/>
        <v>74</v>
      </c>
      <c r="BY87" s="71">
        <f t="shared" si="229"/>
        <v>106</v>
      </c>
      <c r="BZ87" s="72">
        <f t="shared" si="230"/>
        <v>110</v>
      </c>
      <c r="CA87" s="71">
        <f t="shared" si="231"/>
        <v>146</v>
      </c>
      <c r="CB87" s="72">
        <f t="shared" si="232"/>
        <v>154</v>
      </c>
      <c r="CC87" s="71">
        <f t="shared" si="233"/>
        <v>199</v>
      </c>
      <c r="CD87" s="72">
        <f t="shared" si="234"/>
        <v>204</v>
      </c>
      <c r="CE87" s="71">
        <f t="shared" si="235"/>
        <v>283</v>
      </c>
      <c r="CF87" s="72">
        <f t="shared" si="236"/>
        <v>321</v>
      </c>
      <c r="CG87" s="71">
        <f t="shared" si="237"/>
        <v>346</v>
      </c>
      <c r="CH87" s="70">
        <f t="shared" si="238"/>
        <v>69</v>
      </c>
      <c r="CI87" s="71">
        <f t="shared" si="239"/>
        <v>73</v>
      </c>
      <c r="CJ87" s="72">
        <f t="shared" si="240"/>
        <v>104</v>
      </c>
      <c r="CK87" s="72">
        <f t="shared" si="241"/>
        <v>109</v>
      </c>
      <c r="CL87" s="72">
        <f t="shared" si="242"/>
        <v>145</v>
      </c>
      <c r="CM87" s="72">
        <f t="shared" si="243"/>
        <v>153</v>
      </c>
      <c r="CN87" s="72">
        <f t="shared" si="244"/>
        <v>180</v>
      </c>
      <c r="CO87" s="72">
        <f t="shared" si="245"/>
        <v>201</v>
      </c>
      <c r="CP87" s="72">
        <f t="shared" si="246"/>
        <v>233</v>
      </c>
      <c r="CQ87" s="72">
        <f t="shared" si="247"/>
        <v>316</v>
      </c>
      <c r="CR87" s="72">
        <f t="shared" si="248"/>
        <v>345</v>
      </c>
      <c r="CS87" s="72">
        <f t="shared" si="249"/>
        <v>356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223"/>
        <v>adrb1_melga_5A8E</v>
      </c>
      <c r="B88" s="3" t="s">
        <v>912</v>
      </c>
      <c r="C88" s="3" t="s">
        <v>1059</v>
      </c>
      <c r="D88" s="3" t="str">
        <f>IFERROR(MID(VLOOKUP($B88,Seqs!$A:$B,2,0),E88,1),"")</f>
        <v>S</v>
      </c>
      <c r="E88" s="3">
        <v>37</v>
      </c>
      <c r="F88" s="3" t="str">
        <f>IFERROR(MID(VLOOKUP($B88,Seqs!$A:$B,2,0),G88,1),"")</f>
        <v>T</v>
      </c>
      <c r="G88" s="3">
        <v>69</v>
      </c>
      <c r="H88" s="3" t="str">
        <f>IFERROR(MID(VLOOKUP($B88,Seqs!$A:$B,2,0),I88,1),"")</f>
        <v>Q</v>
      </c>
      <c r="I88" s="23">
        <v>70</v>
      </c>
      <c r="J88" s="3" t="str">
        <f>IFERROR(MID(VLOOKUP($B88,Seqs!$A:$B,2,0),K88,1),"")</f>
        <v>Q</v>
      </c>
      <c r="K88" s="23">
        <v>73</v>
      </c>
      <c r="L88" s="3" t="str">
        <f>IFERROR(MID(VLOOKUP($B88,Seqs!$A:$B,2,0),M88,1),"")</f>
        <v>T</v>
      </c>
      <c r="M88" s="3">
        <v>74</v>
      </c>
      <c r="N88" s="3" t="str">
        <f>IFERROR(MID(VLOOKUP($B88,Seqs!$A:$B,2,0),O88,1),"")</f>
        <v>R</v>
      </c>
      <c r="O88" s="3">
        <v>104</v>
      </c>
      <c r="P88" s="3" t="str">
        <f>IFERROR(MID(VLOOKUP($B88,Seqs!$A:$B,2,0),Q88,1),"")</f>
        <v>T</v>
      </c>
      <c r="Q88" s="3">
        <v>106</v>
      </c>
      <c r="R88" s="3" t="str">
        <f>IFERROR(MID(VLOOKUP($B88,Seqs!$A:$B,2,0),S88,1),"")</f>
        <v>W</v>
      </c>
      <c r="S88" s="3">
        <v>109</v>
      </c>
      <c r="T88" s="3" t="str">
        <f>IFERROR(MID(VLOOKUP($B88,Seqs!$A:$B,2,0),U88,1),"")</f>
        <v>G</v>
      </c>
      <c r="U88" s="3">
        <v>110</v>
      </c>
      <c r="V88" s="3" t="str">
        <f>IFERROR(MID(VLOOKUP($B88,Seqs!$A:$B,2,0),W88,1),"")</f>
        <v>S</v>
      </c>
      <c r="W88" s="3">
        <v>145</v>
      </c>
      <c r="X88" s="3" t="str">
        <f>IFERROR(MID(VLOOKUP($B88,Seqs!$A:$B,2,0),Y88,1),"")</f>
        <v>P</v>
      </c>
      <c r="Y88" s="3">
        <v>146</v>
      </c>
      <c r="Z88" s="3" t="str">
        <f>IFERROR(MID(VLOOKUP($B88,Seqs!$A:$B,2,0),AA88,1),"")</f>
        <v>M</v>
      </c>
      <c r="AA88" s="3">
        <v>153</v>
      </c>
      <c r="AB88" s="3" t="str">
        <f>IFERROR(MID(VLOOKUP($B88,Seqs!$A:$B,2,0),AC88,1),"")</f>
        <v>T</v>
      </c>
      <c r="AC88" s="9">
        <v>154</v>
      </c>
      <c r="AD88" s="3" t="str">
        <f>IFERROR(MID(VLOOKUP($B88,Seqs!$A:$B,2,0),AE88,1),"")</f>
        <v>H</v>
      </c>
      <c r="AE88" s="3">
        <v>180</v>
      </c>
      <c r="AF88" s="3" t="str">
        <f>IFERROR(MID(VLOOKUP($B88,Seqs!$A:$B,2,0),AG88,1),"")</f>
        <v>C</v>
      </c>
      <c r="AG88" s="3">
        <v>199</v>
      </c>
      <c r="AH88" s="3" t="str">
        <f>IFERROR(MID(VLOOKUP($B88,Seqs!$A:$B,2,0),AI88,1),"")</f>
        <v>F</v>
      </c>
      <c r="AI88" s="3">
        <v>201</v>
      </c>
      <c r="AJ88" s="3" t="str">
        <f>IFERROR(MID(VLOOKUP($B88,Seqs!$A:$B,2,0),AK88,1),"")</f>
        <v>N</v>
      </c>
      <c r="AK88" s="3">
        <v>204</v>
      </c>
      <c r="AL88" s="3" t="str">
        <f>IFERROR(MID(VLOOKUP($B88,Seqs!$A:$B,2,0),AM88,1),"")</f>
        <v>R</v>
      </c>
      <c r="AM88" s="3">
        <v>239</v>
      </c>
      <c r="AN88" s="3" t="str">
        <f>IFERROR(MID(VLOOKUP($B88,Seqs!$A:$B,2,0),AO88,1),"")</f>
        <v>R</v>
      </c>
      <c r="AO88" s="3">
        <v>279</v>
      </c>
      <c r="AP88" s="3" t="str">
        <f>IFERROR(MID(VLOOKUP($B88,Seqs!$A:$B,2,0),AQ88,1),"")</f>
        <v>N</v>
      </c>
      <c r="AQ88" s="3">
        <v>316</v>
      </c>
      <c r="AR88" s="3" t="str">
        <f>IFERROR(MID(VLOOKUP($B88,Seqs!$A:$B,2,0),AS88,1),"")</f>
        <v>P</v>
      </c>
      <c r="AS88" s="3">
        <v>321</v>
      </c>
      <c r="AT88" s="3" t="str">
        <f>IFERROR(MID(VLOOKUP($B88,Seqs!$A:$B,2,0),AU88,1),"")</f>
        <v>R</v>
      </c>
      <c r="AU88" s="3">
        <v>345</v>
      </c>
      <c r="AV88" s="3" t="str">
        <f>IFERROR(MID(VLOOKUP($B88,Seqs!$A:$B,2,0),AW88,1),"")</f>
        <v>S</v>
      </c>
      <c r="AW88" s="3">
        <v>346</v>
      </c>
      <c r="AX88" s="3" t="str">
        <f>IFERROR(MID(VLOOKUP($B88,Seqs!$A:$B,2,0),AY88,1),"")</f>
        <v>K</v>
      </c>
      <c r="AY88" s="3">
        <v>354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224"/>
        <v>1</v>
      </c>
      <c r="BC88" s="23">
        <f t="shared" si="225"/>
        <v>254</v>
      </c>
      <c r="BD88" s="4" t="s">
        <v>23</v>
      </c>
      <c r="BE88" s="3" t="s">
        <v>1381</v>
      </c>
      <c r="BF88" s="119">
        <v>2.42</v>
      </c>
      <c r="BG88" s="49" t="s">
        <v>1384</v>
      </c>
      <c r="BH88" s="49" t="s">
        <v>1384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226"/>
        <v>37</v>
      </c>
      <c r="BW88" s="71">
        <f t="shared" si="227"/>
        <v>70</v>
      </c>
      <c r="BX88" s="72">
        <f t="shared" si="228"/>
        <v>74</v>
      </c>
      <c r="BY88" s="71">
        <f t="shared" si="229"/>
        <v>106</v>
      </c>
      <c r="BZ88" s="72">
        <f t="shared" si="230"/>
        <v>110</v>
      </c>
      <c r="CA88" s="71">
        <f t="shared" si="231"/>
        <v>146</v>
      </c>
      <c r="CB88" s="72">
        <f t="shared" si="232"/>
        <v>154</v>
      </c>
      <c r="CC88" s="71">
        <f t="shared" si="233"/>
        <v>199</v>
      </c>
      <c r="CD88" s="72">
        <f t="shared" si="234"/>
        <v>204</v>
      </c>
      <c r="CE88" s="71">
        <f t="shared" si="235"/>
        <v>279</v>
      </c>
      <c r="CF88" s="72">
        <f t="shared" si="236"/>
        <v>321</v>
      </c>
      <c r="CG88" s="71">
        <f t="shared" si="237"/>
        <v>346</v>
      </c>
      <c r="CH88" s="70">
        <f t="shared" si="238"/>
        <v>69</v>
      </c>
      <c r="CI88" s="71">
        <f t="shared" si="239"/>
        <v>73</v>
      </c>
      <c r="CJ88" s="72">
        <f t="shared" si="240"/>
        <v>104</v>
      </c>
      <c r="CK88" s="72">
        <f t="shared" si="241"/>
        <v>109</v>
      </c>
      <c r="CL88" s="72">
        <f t="shared" si="242"/>
        <v>145</v>
      </c>
      <c r="CM88" s="72">
        <f t="shared" si="243"/>
        <v>153</v>
      </c>
      <c r="CN88" s="72">
        <f t="shared" si="244"/>
        <v>180</v>
      </c>
      <c r="CO88" s="72">
        <f t="shared" si="245"/>
        <v>201</v>
      </c>
      <c r="CP88" s="72">
        <f t="shared" si="246"/>
        <v>239</v>
      </c>
      <c r="CQ88" s="72">
        <f t="shared" si="247"/>
        <v>316</v>
      </c>
      <c r="CR88" s="72">
        <f t="shared" si="248"/>
        <v>345</v>
      </c>
      <c r="CS88" s="72">
        <f t="shared" si="249"/>
        <v>354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223"/>
        <v>adrb1_melga_5F8U</v>
      </c>
      <c r="B89" s="3" t="s">
        <v>912</v>
      </c>
      <c r="C89" s="3" t="s">
        <v>1360</v>
      </c>
      <c r="D89" s="3" t="str">
        <f>IFERROR(MID(VLOOKUP($B89,Seqs!$A:$B,2,0),E89,1),"")</f>
        <v>W</v>
      </c>
      <c r="E89" s="3">
        <v>40</v>
      </c>
      <c r="F89" s="3" t="str">
        <f>IFERROR(MID(VLOOKUP($B89,Seqs!$A:$B,2,0),G89,1),"")</f>
        <v>T</v>
      </c>
      <c r="G89" s="3">
        <v>69</v>
      </c>
      <c r="H89" s="3" t="str">
        <f>IFERROR(MID(VLOOKUP($B89,Seqs!$A:$B,2,0),I89,1),"")</f>
        <v>Q</v>
      </c>
      <c r="I89" s="23">
        <v>70</v>
      </c>
      <c r="J89" s="3" t="str">
        <f>IFERROR(MID(VLOOKUP($B89,Seqs!$A:$B,2,0),K89,1),"")</f>
        <v>Q</v>
      </c>
      <c r="K89" s="23">
        <v>73</v>
      </c>
      <c r="L89" s="3" t="str">
        <f>IFERROR(MID(VLOOKUP($B89,Seqs!$A:$B,2,0),M89,1),"")</f>
        <v>T</v>
      </c>
      <c r="M89" s="3">
        <v>74</v>
      </c>
      <c r="N89" s="3" t="str">
        <f>IFERROR(MID(VLOOKUP($B89,Seqs!$A:$B,2,0),O89,1),"")</f>
        <v>R</v>
      </c>
      <c r="O89" s="3">
        <v>104</v>
      </c>
      <c r="P89" s="3" t="str">
        <f>IFERROR(MID(VLOOKUP($B89,Seqs!$A:$B,2,0),Q89,1),"")</f>
        <v>T</v>
      </c>
      <c r="Q89" s="3">
        <v>106</v>
      </c>
      <c r="R89" s="3" t="str">
        <f>IFERROR(MID(VLOOKUP($B89,Seqs!$A:$B,2,0),S89,1),"")</f>
        <v>W</v>
      </c>
      <c r="S89" s="3">
        <v>109</v>
      </c>
      <c r="T89" s="3" t="str">
        <f>IFERROR(MID(VLOOKUP($B89,Seqs!$A:$B,2,0),U89,1),"")</f>
        <v>G</v>
      </c>
      <c r="U89" s="3">
        <v>110</v>
      </c>
      <c r="V89" s="3" t="str">
        <f>IFERROR(MID(VLOOKUP($B89,Seqs!$A:$B,2,0),W89,1),"")</f>
        <v>S</v>
      </c>
      <c r="W89" s="3">
        <v>145</v>
      </c>
      <c r="X89" s="3" t="str">
        <f>IFERROR(MID(VLOOKUP($B89,Seqs!$A:$B,2,0),Y89,1),"")</f>
        <v>P</v>
      </c>
      <c r="Y89" s="3">
        <v>146</v>
      </c>
      <c r="Z89" s="3" t="str">
        <f>IFERROR(MID(VLOOKUP($B89,Seqs!$A:$B,2,0),AA89,1),"")</f>
        <v>M</v>
      </c>
      <c r="AA89" s="3">
        <v>153</v>
      </c>
      <c r="AB89" s="3" t="str">
        <f>IFERROR(MID(VLOOKUP($B89,Seqs!$A:$B,2,0),AC89,1),"")</f>
        <v>T</v>
      </c>
      <c r="AC89" s="9">
        <v>154</v>
      </c>
      <c r="AD89" s="3" t="str">
        <f>IFERROR(MID(VLOOKUP($B89,Seqs!$A:$B,2,0),AE89,1),"")</f>
        <v>H</v>
      </c>
      <c r="AE89" s="3">
        <v>180</v>
      </c>
      <c r="AF89" s="3" t="str">
        <f>IFERROR(MID(VLOOKUP($B89,Seqs!$A:$B,2,0),AG89,1),"")</f>
        <v>C</v>
      </c>
      <c r="AG89" s="3">
        <v>199</v>
      </c>
      <c r="AH89" s="3" t="str">
        <f>IFERROR(MID(VLOOKUP($B89,Seqs!$A:$B,2,0),AI89,1),"")</f>
        <v>F</v>
      </c>
      <c r="AI89" s="3">
        <v>201</v>
      </c>
      <c r="AJ89" s="3" t="str">
        <f>IFERROR(MID(VLOOKUP($B89,Seqs!$A:$B,2,0),AK89,1),"")</f>
        <v>N</v>
      </c>
      <c r="AK89" s="3">
        <v>204</v>
      </c>
      <c r="AL89" s="3" t="str">
        <f>IFERROR(MID(VLOOKUP($B89,Seqs!$A:$B,2,0),AM89,1),"")</f>
        <v>Q</v>
      </c>
      <c r="AM89" s="3">
        <v>237</v>
      </c>
      <c r="AN89" s="3" t="str">
        <f>IFERROR(MID(VLOOKUP($B89,Seqs!$A:$B,2,0),AO89,1),"")</f>
        <v>R</v>
      </c>
      <c r="AO89" s="3">
        <v>284</v>
      </c>
      <c r="AP89" s="3" t="str">
        <f>IFERROR(MID(VLOOKUP($B89,Seqs!$A:$B,2,0),AQ89,1),"")</f>
        <v>N</v>
      </c>
      <c r="AQ89" s="3">
        <v>316</v>
      </c>
      <c r="AR89" s="3" t="str">
        <f>IFERROR(MID(VLOOKUP($B89,Seqs!$A:$B,2,0),AS89,1),"")</f>
        <v>P</v>
      </c>
      <c r="AS89" s="3">
        <v>321</v>
      </c>
      <c r="AT89" s="3" t="str">
        <f>IFERROR(MID(VLOOKUP($B89,Seqs!$A:$B,2,0),AU89,1),"")</f>
        <v>R</v>
      </c>
      <c r="AU89" s="3">
        <v>345</v>
      </c>
      <c r="AV89" s="3" t="str">
        <f>IFERROR(MID(VLOOKUP($B89,Seqs!$A:$B,2,0),AW89,1),"")</f>
        <v>S</v>
      </c>
      <c r="AW89" s="3">
        <v>346</v>
      </c>
      <c r="AX89" s="3" t="str">
        <f>IFERROR(MID(VLOOKUP($B89,Seqs!$A:$B,2,0),AY89,1),"")</f>
        <v>C</v>
      </c>
      <c r="AY89" s="3">
        <v>358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224"/>
        <v>1</v>
      </c>
      <c r="BC89" s="23">
        <f t="shared" si="225"/>
        <v>248</v>
      </c>
      <c r="BD89" s="5" t="s">
        <v>23</v>
      </c>
      <c r="BE89" s="3" t="s">
        <v>1381</v>
      </c>
      <c r="BF89" s="119">
        <v>3.35</v>
      </c>
      <c r="BG89" s="49" t="s">
        <v>1384</v>
      </c>
      <c r="BH89" s="49" t="s">
        <v>1384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226"/>
        <v>40</v>
      </c>
      <c r="BW89" s="71">
        <f t="shared" si="227"/>
        <v>70</v>
      </c>
      <c r="BX89" s="72">
        <f t="shared" si="228"/>
        <v>74</v>
      </c>
      <c r="BY89" s="71">
        <f t="shared" si="229"/>
        <v>106</v>
      </c>
      <c r="BZ89" s="72">
        <f t="shared" si="230"/>
        <v>110</v>
      </c>
      <c r="CA89" s="71">
        <f t="shared" si="231"/>
        <v>146</v>
      </c>
      <c r="CB89" s="72">
        <f t="shared" si="232"/>
        <v>154</v>
      </c>
      <c r="CC89" s="71">
        <f t="shared" si="233"/>
        <v>199</v>
      </c>
      <c r="CD89" s="72">
        <f t="shared" si="234"/>
        <v>204</v>
      </c>
      <c r="CE89" s="71">
        <f t="shared" si="235"/>
        <v>284</v>
      </c>
      <c r="CF89" s="72">
        <f t="shared" si="236"/>
        <v>321</v>
      </c>
      <c r="CG89" s="71">
        <f t="shared" si="237"/>
        <v>346</v>
      </c>
      <c r="CH89" s="70">
        <f t="shared" si="238"/>
        <v>69</v>
      </c>
      <c r="CI89" s="71">
        <f t="shared" si="239"/>
        <v>73</v>
      </c>
      <c r="CJ89" s="72">
        <f t="shared" si="240"/>
        <v>104</v>
      </c>
      <c r="CK89" s="72">
        <f t="shared" si="241"/>
        <v>109</v>
      </c>
      <c r="CL89" s="72">
        <f t="shared" si="242"/>
        <v>145</v>
      </c>
      <c r="CM89" s="72">
        <f t="shared" si="243"/>
        <v>153</v>
      </c>
      <c r="CN89" s="72">
        <f t="shared" si="244"/>
        <v>180</v>
      </c>
      <c r="CO89" s="72">
        <f t="shared" si="245"/>
        <v>201</v>
      </c>
      <c r="CP89" s="72">
        <f t="shared" si="246"/>
        <v>237</v>
      </c>
      <c r="CQ89" s="72">
        <f t="shared" si="247"/>
        <v>316</v>
      </c>
      <c r="CR89" s="72">
        <f t="shared" si="248"/>
        <v>345</v>
      </c>
      <c r="CS89" s="72">
        <f t="shared" si="249"/>
        <v>358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s="12" customFormat="1" x14ac:dyDescent="0.2">
      <c r="A90" s="9" t="str">
        <f t="shared" ref="A90" si="251">CONCATENATE(B90,"_",C90)</f>
        <v>adrb1_melga_6H7J</v>
      </c>
      <c r="B90" s="9" t="s">
        <v>912</v>
      </c>
      <c r="C90" s="9" t="s">
        <v>1540</v>
      </c>
      <c r="D90" s="9" t="str">
        <f>IFERROR(MID(VLOOKUP($B90,Seqs!$A:$B,2,0),E90,1),"")</f>
        <v>W</v>
      </c>
      <c r="E90" s="9">
        <v>40</v>
      </c>
      <c r="F90" s="9" t="str">
        <f>IFERROR(MID(VLOOKUP($B90,Seqs!$A:$B,2,0),G90,1),"")</f>
        <v>T</v>
      </c>
      <c r="G90" s="9">
        <v>69</v>
      </c>
      <c r="H90" s="9" t="str">
        <f>IFERROR(MID(VLOOKUP($B90,Seqs!$A:$B,2,0),I90,1),"")</f>
        <v>Q</v>
      </c>
      <c r="I90" s="109">
        <v>70</v>
      </c>
      <c r="J90" s="9" t="str">
        <f>IFERROR(MID(VLOOKUP($B90,Seqs!$A:$B,2,0),K90,1),"")</f>
        <v>Q</v>
      </c>
      <c r="K90" s="109">
        <v>73</v>
      </c>
      <c r="L90" s="9" t="str">
        <f>IFERROR(MID(VLOOKUP($B90,Seqs!$A:$B,2,0),M90,1),"")</f>
        <v>T</v>
      </c>
      <c r="M90" s="9">
        <v>74</v>
      </c>
      <c r="N90" s="9" t="str">
        <f>IFERROR(MID(VLOOKUP($B90,Seqs!$A:$B,2,0),O90,1),"")</f>
        <v>R</v>
      </c>
      <c r="O90" s="9">
        <v>104</v>
      </c>
      <c r="P90" s="9" t="str">
        <f>IFERROR(MID(VLOOKUP($B90,Seqs!$A:$B,2,0),Q90,1),"")</f>
        <v>T</v>
      </c>
      <c r="Q90" s="9">
        <v>106</v>
      </c>
      <c r="R90" s="9" t="str">
        <f>IFERROR(MID(VLOOKUP($B90,Seqs!$A:$B,2,0),S90,1),"")</f>
        <v>W</v>
      </c>
      <c r="S90" s="9">
        <v>109</v>
      </c>
      <c r="T90" s="9" t="str">
        <f>IFERROR(MID(VLOOKUP($B90,Seqs!$A:$B,2,0),U90,1),"")</f>
        <v>G</v>
      </c>
      <c r="U90" s="9">
        <v>110</v>
      </c>
      <c r="V90" s="9" t="str">
        <f>IFERROR(MID(VLOOKUP($B90,Seqs!$A:$B,2,0),W90,1),"")</f>
        <v>S</v>
      </c>
      <c r="W90" s="9">
        <v>145</v>
      </c>
      <c r="X90" s="9" t="str">
        <f>IFERROR(MID(VLOOKUP($B90,Seqs!$A:$B,2,0),Y90,1),"")</f>
        <v>P</v>
      </c>
      <c r="Y90" s="9">
        <v>146</v>
      </c>
      <c r="Z90" s="9" t="str">
        <f>IFERROR(MID(VLOOKUP($B90,Seqs!$A:$B,2,0),AA90,1),"")</f>
        <v>M</v>
      </c>
      <c r="AA90" s="9">
        <v>153</v>
      </c>
      <c r="AB90" s="9" t="str">
        <f>IFERROR(MID(VLOOKUP($B90,Seqs!$A:$B,2,0),AC90,1),"")</f>
        <v>T</v>
      </c>
      <c r="AC90" s="9">
        <v>154</v>
      </c>
      <c r="AD90" s="9" t="str">
        <f>IFERROR(MID(VLOOKUP($B90,Seqs!$A:$B,2,0),AE90,1),"")</f>
        <v>H</v>
      </c>
      <c r="AE90" s="9">
        <v>180</v>
      </c>
      <c r="AF90" s="9" t="str">
        <f>IFERROR(MID(VLOOKUP($B90,Seqs!$A:$B,2,0),AG90,1),"")</f>
        <v>C</v>
      </c>
      <c r="AG90" s="9">
        <v>199</v>
      </c>
      <c r="AH90" s="9" t="str">
        <f>IFERROR(MID(VLOOKUP($B90,Seqs!$A:$B,2,0),AI90,1),"")</f>
        <v>F</v>
      </c>
      <c r="AI90" s="9">
        <v>201</v>
      </c>
      <c r="AJ90" s="9" t="str">
        <f>IFERROR(MID(VLOOKUP($B90,Seqs!$A:$B,2,0),AK90,1),"")</f>
        <v>N</v>
      </c>
      <c r="AK90" s="9">
        <v>204</v>
      </c>
      <c r="AL90" s="9" t="str">
        <f>IFERROR(MID(VLOOKUP($B90,Seqs!$A:$B,2,0),AM90,1),"")</f>
        <v>S</v>
      </c>
      <c r="AM90" s="9">
        <v>273</v>
      </c>
      <c r="AN90" s="9" t="str">
        <f>IFERROR(MID(VLOOKUP($B90,Seqs!$A:$B,2,0),AO90,1),"")</f>
        <v>A</v>
      </c>
      <c r="AO90" s="9">
        <v>282</v>
      </c>
      <c r="AP90" s="9" t="str">
        <f>IFERROR(MID(VLOOKUP($B90,Seqs!$A:$B,2,0),AQ90,1),"")</f>
        <v>N</v>
      </c>
      <c r="AQ90" s="9">
        <v>316</v>
      </c>
      <c r="AR90" s="9" t="str">
        <f>IFERROR(MID(VLOOKUP($B90,Seqs!$A:$B,2,0),AS90,1),"")</f>
        <v>P</v>
      </c>
      <c r="AS90" s="9">
        <v>321</v>
      </c>
      <c r="AT90" s="9" t="str">
        <f>IFERROR(MID(VLOOKUP($B90,Seqs!$A:$B,2,0),AU90,1),"")</f>
        <v>R</v>
      </c>
      <c r="AU90" s="9">
        <v>345</v>
      </c>
      <c r="AV90" s="9" t="str">
        <f>IFERROR(MID(VLOOKUP($B90,Seqs!$A:$B,2,0),AW90,1),"")</f>
        <v>S</v>
      </c>
      <c r="AW90" s="9">
        <v>346</v>
      </c>
      <c r="AX90" s="9" t="str">
        <f>IFERROR(MID(VLOOKUP($B90,Seqs!$A:$B,2,0),AY90,1),"")</f>
        <v>L</v>
      </c>
      <c r="AY90" s="9">
        <v>357</v>
      </c>
      <c r="AZ90" s="110" t="str">
        <f>VLOOKUP(B90,Classification!A:D,2,0)</f>
        <v>A</v>
      </c>
      <c r="BA90" s="98" t="str">
        <f>VLOOKUP(B90,Classification!A:D,4,0)</f>
        <v>Adrenoceptors</v>
      </c>
      <c r="BB90" s="36" t="b">
        <f t="shared" ref="BB90" si="252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109">
        <f t="shared" ref="BC90" si="253">_xlfn.AGGREGATE(9,6,CH90:CS90)-_xlfn.AGGREGATE(9,6,BV90:CG90)+12</f>
        <v>285</v>
      </c>
      <c r="BD90" s="13" t="s">
        <v>23</v>
      </c>
      <c r="BE90" s="9" t="s">
        <v>1297</v>
      </c>
      <c r="BF90" s="120">
        <v>2.8</v>
      </c>
      <c r="BG90" s="51" t="s">
        <v>1</v>
      </c>
      <c r="BH90" s="51" t="s">
        <v>1</v>
      </c>
      <c r="BJ90" s="111" t="s">
        <v>1293</v>
      </c>
      <c r="BK90" s="112" t="s">
        <v>1293</v>
      </c>
      <c r="BL90" s="112" t="s">
        <v>1293</v>
      </c>
      <c r="BM90" s="112" t="s">
        <v>1293</v>
      </c>
      <c r="BN90" s="112" t="s">
        <v>1293</v>
      </c>
      <c r="BO90" s="112" t="s">
        <v>1293</v>
      </c>
      <c r="BP90" s="112" t="s">
        <v>1293</v>
      </c>
      <c r="BQ90" s="112" t="s">
        <v>1293</v>
      </c>
      <c r="BR90" s="112" t="s">
        <v>1293</v>
      </c>
      <c r="BS90" s="112" t="s">
        <v>1293</v>
      </c>
      <c r="BT90" s="112" t="s">
        <v>1293</v>
      </c>
      <c r="BU90" s="112" t="s">
        <v>1293</v>
      </c>
      <c r="BV90" s="111">
        <f t="shared" ref="BV90" si="254">E90</f>
        <v>40</v>
      </c>
      <c r="BW90" s="113">
        <f t="shared" ref="BW90" si="255">I90</f>
        <v>70</v>
      </c>
      <c r="BX90" s="114">
        <f t="shared" ref="BX90" si="256">M90</f>
        <v>74</v>
      </c>
      <c r="BY90" s="113">
        <f t="shared" ref="BY90" si="257">Q90</f>
        <v>106</v>
      </c>
      <c r="BZ90" s="114">
        <f t="shared" ref="BZ90" si="258">U90</f>
        <v>110</v>
      </c>
      <c r="CA90" s="113">
        <f t="shared" ref="CA90" si="259">Y90</f>
        <v>146</v>
      </c>
      <c r="CB90" s="114">
        <f t="shared" ref="CB90" si="260">AC90</f>
        <v>154</v>
      </c>
      <c r="CC90" s="113">
        <f t="shared" ref="CC90" si="261">AG90</f>
        <v>199</v>
      </c>
      <c r="CD90" s="114">
        <f t="shared" ref="CD90" si="262">AK90</f>
        <v>204</v>
      </c>
      <c r="CE90" s="113">
        <f t="shared" ref="CE90" si="263">AO90</f>
        <v>282</v>
      </c>
      <c r="CF90" s="114">
        <f t="shared" ref="CF90" si="264">AS90</f>
        <v>321</v>
      </c>
      <c r="CG90" s="113">
        <f t="shared" ref="CG90" si="265">AW90</f>
        <v>346</v>
      </c>
      <c r="CH90" s="111">
        <f t="shared" ref="CH90" si="266">G90</f>
        <v>69</v>
      </c>
      <c r="CI90" s="113">
        <f t="shared" ref="CI90" si="267">K90</f>
        <v>73</v>
      </c>
      <c r="CJ90" s="114">
        <f t="shared" ref="CJ90" si="268">O90</f>
        <v>104</v>
      </c>
      <c r="CK90" s="114">
        <f t="shared" ref="CK90" si="269">S90</f>
        <v>109</v>
      </c>
      <c r="CL90" s="114">
        <f t="shared" ref="CL90" si="270">W90</f>
        <v>145</v>
      </c>
      <c r="CM90" s="114">
        <f t="shared" ref="CM90" si="271">AA90</f>
        <v>153</v>
      </c>
      <c r="CN90" s="114">
        <f t="shared" ref="CN90" si="272">AE90</f>
        <v>180</v>
      </c>
      <c r="CO90" s="114">
        <f t="shared" ref="CO90" si="273">AI90</f>
        <v>201</v>
      </c>
      <c r="CP90" s="114">
        <f t="shared" ref="CP90" si="274">AM90</f>
        <v>273</v>
      </c>
      <c r="CQ90" s="114">
        <f t="shared" ref="CQ90" si="275">AQ90</f>
        <v>316</v>
      </c>
      <c r="CR90" s="114">
        <f t="shared" ref="CR90" si="276">AU90</f>
        <v>345</v>
      </c>
      <c r="CS90" s="114">
        <f t="shared" ref="CS90" si="277">AY90</f>
        <v>357</v>
      </c>
      <c r="CT90" s="109">
        <f t="shared" ref="CT90" si="278">M90-K90</f>
        <v>1</v>
      </c>
    </row>
    <row r="91" spans="1:1029" s="12" customFormat="1" x14ac:dyDescent="0.2">
      <c r="A91" s="9" t="str">
        <f t="shared" ref="A91" si="279">CONCATENATE(B91,"_",C91)</f>
        <v>adrb1_melga_6H7K</v>
      </c>
      <c r="B91" s="9" t="s">
        <v>912</v>
      </c>
      <c r="C91" s="9" t="s">
        <v>1541</v>
      </c>
      <c r="D91" s="9" t="str">
        <f>IFERROR(MID(VLOOKUP($B91,Seqs!$A:$B,2,0),E91,1),"")</f>
        <v>E</v>
      </c>
      <c r="E91" s="9">
        <v>41</v>
      </c>
      <c r="F91" s="9" t="str">
        <f>IFERROR(MID(VLOOKUP($B91,Seqs!$A:$B,2,0),G91,1),"")</f>
        <v>T</v>
      </c>
      <c r="G91" s="9">
        <v>69</v>
      </c>
      <c r="H91" s="9" t="str">
        <f>IFERROR(MID(VLOOKUP($B91,Seqs!$A:$B,2,0),I91,1),"")</f>
        <v>Q</v>
      </c>
      <c r="I91" s="109">
        <v>70</v>
      </c>
      <c r="J91" s="9" t="str">
        <f>IFERROR(MID(VLOOKUP($B91,Seqs!$A:$B,2,0),K91,1),"")</f>
        <v>Q</v>
      </c>
      <c r="K91" s="109">
        <v>73</v>
      </c>
      <c r="L91" s="9" t="str">
        <f>IFERROR(MID(VLOOKUP($B91,Seqs!$A:$B,2,0),M91,1),"")</f>
        <v>T</v>
      </c>
      <c r="M91" s="9">
        <v>74</v>
      </c>
      <c r="N91" s="9" t="str">
        <f>IFERROR(MID(VLOOKUP($B91,Seqs!$A:$B,2,0),O91,1),"")</f>
        <v>R</v>
      </c>
      <c r="O91" s="9">
        <v>104</v>
      </c>
      <c r="P91" s="9" t="str">
        <f>IFERROR(MID(VLOOKUP($B91,Seqs!$A:$B,2,0),Q91,1),"")</f>
        <v>T</v>
      </c>
      <c r="Q91" s="9">
        <v>106</v>
      </c>
      <c r="R91" s="9" t="str">
        <f>IFERROR(MID(VLOOKUP($B91,Seqs!$A:$B,2,0),S91,1),"")</f>
        <v>W</v>
      </c>
      <c r="S91" s="9">
        <v>109</v>
      </c>
      <c r="T91" s="9" t="str">
        <f>IFERROR(MID(VLOOKUP($B91,Seqs!$A:$B,2,0),U91,1),"")</f>
        <v>G</v>
      </c>
      <c r="U91" s="9">
        <v>110</v>
      </c>
      <c r="V91" s="9" t="str">
        <f>IFERROR(MID(VLOOKUP($B91,Seqs!$A:$B,2,0),W91,1),"")</f>
        <v>S</v>
      </c>
      <c r="W91" s="9">
        <v>145</v>
      </c>
      <c r="X91" s="9" t="str">
        <f>IFERROR(MID(VLOOKUP($B91,Seqs!$A:$B,2,0),Y91,1),"")</f>
        <v>P</v>
      </c>
      <c r="Y91" s="9">
        <v>146</v>
      </c>
      <c r="Z91" s="9" t="str">
        <f>IFERROR(MID(VLOOKUP($B91,Seqs!$A:$B,2,0),AA91,1),"")</f>
        <v>M</v>
      </c>
      <c r="AA91" s="9">
        <v>153</v>
      </c>
      <c r="AB91" s="9" t="str">
        <f>IFERROR(MID(VLOOKUP($B91,Seqs!$A:$B,2,0),AC91,1),"")</f>
        <v>T</v>
      </c>
      <c r="AC91" s="9">
        <v>154</v>
      </c>
      <c r="AD91" s="9" t="str">
        <f>IFERROR(MID(VLOOKUP($B91,Seqs!$A:$B,2,0),AE91,1),"")</f>
        <v>H</v>
      </c>
      <c r="AE91" s="9">
        <v>180</v>
      </c>
      <c r="AF91" s="9" t="str">
        <f>IFERROR(MID(VLOOKUP($B91,Seqs!$A:$B,2,0),AG91,1),"")</f>
        <v>C</v>
      </c>
      <c r="AG91" s="9">
        <v>199</v>
      </c>
      <c r="AH91" s="9" t="str">
        <f>IFERROR(MID(VLOOKUP($B91,Seqs!$A:$B,2,0),AI91,1),"")</f>
        <v>F</v>
      </c>
      <c r="AI91" s="9">
        <v>201</v>
      </c>
      <c r="AJ91" s="9" t="str">
        <f>IFERROR(MID(VLOOKUP($B91,Seqs!$A:$B,2,0),AK91,1),"")</f>
        <v>N</v>
      </c>
      <c r="AK91" s="9">
        <v>204</v>
      </c>
      <c r="AL91" s="9" t="str">
        <f>IFERROR(MID(VLOOKUP($B91,Seqs!$A:$B,2,0),AM91,1),"")</f>
        <v>S</v>
      </c>
      <c r="AM91" s="9">
        <v>273</v>
      </c>
      <c r="AN91" s="9" t="str">
        <f>IFERROR(MID(VLOOKUP($B91,Seqs!$A:$B,2,0),AO91,1),"")</f>
        <v>A</v>
      </c>
      <c r="AO91" s="9">
        <v>282</v>
      </c>
      <c r="AP91" s="9" t="str">
        <f>IFERROR(MID(VLOOKUP($B91,Seqs!$A:$B,2,0),AQ91,1),"")</f>
        <v>N</v>
      </c>
      <c r="AQ91" s="9">
        <v>316</v>
      </c>
      <c r="AR91" s="9" t="str">
        <f>IFERROR(MID(VLOOKUP($B91,Seqs!$A:$B,2,0),AS91,1),"")</f>
        <v>P</v>
      </c>
      <c r="AS91" s="9">
        <v>321</v>
      </c>
      <c r="AT91" s="9" t="str">
        <f>IFERROR(MID(VLOOKUP($B91,Seqs!$A:$B,2,0),AU91,1),"")</f>
        <v>R</v>
      </c>
      <c r="AU91" s="9">
        <v>345</v>
      </c>
      <c r="AV91" s="9" t="str">
        <f>IFERROR(MID(VLOOKUP($B91,Seqs!$A:$B,2,0),AW91,1),"")</f>
        <v>S</v>
      </c>
      <c r="AW91" s="9">
        <v>346</v>
      </c>
      <c r="AX91" s="9" t="str">
        <f>IFERROR(MID(VLOOKUP($B91,Seqs!$A:$B,2,0),AY91,1),"")</f>
        <v>L</v>
      </c>
      <c r="AY91" s="9">
        <v>357</v>
      </c>
      <c r="AZ91" s="110" t="str">
        <f>VLOOKUP(B91,Classification!A:D,2,0)</f>
        <v>A</v>
      </c>
      <c r="BA91" s="98" t="str">
        <f>VLOOKUP(B91,Classification!A:D,4,0)</f>
        <v>Adrenoceptors</v>
      </c>
      <c r="BB91" s="36" t="b">
        <f t="shared" ref="BB91" si="280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109">
        <f t="shared" ref="BC91" si="281">_xlfn.AGGREGATE(9,6,CH91:CS91)-_xlfn.AGGREGATE(9,6,BV91:CG91)+12</f>
        <v>284</v>
      </c>
      <c r="BD91" s="13" t="s">
        <v>23</v>
      </c>
      <c r="BE91" s="9" t="s">
        <v>1297</v>
      </c>
      <c r="BF91" s="120">
        <v>2.7</v>
      </c>
      <c r="BG91" s="51" t="s">
        <v>1</v>
      </c>
      <c r="BH91" s="51" t="s">
        <v>1</v>
      </c>
      <c r="BJ91" s="111" t="s">
        <v>1293</v>
      </c>
      <c r="BK91" s="112" t="s">
        <v>1293</v>
      </c>
      <c r="BL91" s="112" t="s">
        <v>1293</v>
      </c>
      <c r="BM91" s="112" t="s">
        <v>1293</v>
      </c>
      <c r="BN91" s="112" t="s">
        <v>1293</v>
      </c>
      <c r="BO91" s="112" t="s">
        <v>1293</v>
      </c>
      <c r="BP91" s="112" t="s">
        <v>1293</v>
      </c>
      <c r="BQ91" s="112" t="s">
        <v>1293</v>
      </c>
      <c r="BR91" s="112" t="s">
        <v>1293</v>
      </c>
      <c r="BS91" s="112" t="s">
        <v>1293</v>
      </c>
      <c r="BT91" s="112" t="s">
        <v>1293</v>
      </c>
      <c r="BU91" s="112" t="s">
        <v>1293</v>
      </c>
      <c r="BV91" s="111">
        <f t="shared" ref="BV91" si="282">E91</f>
        <v>41</v>
      </c>
      <c r="BW91" s="113">
        <f t="shared" ref="BW91" si="283">I91</f>
        <v>70</v>
      </c>
      <c r="BX91" s="114">
        <f t="shared" ref="BX91" si="284">M91</f>
        <v>74</v>
      </c>
      <c r="BY91" s="113">
        <f t="shared" ref="BY91" si="285">Q91</f>
        <v>106</v>
      </c>
      <c r="BZ91" s="114">
        <f t="shared" ref="BZ91" si="286">U91</f>
        <v>110</v>
      </c>
      <c r="CA91" s="113">
        <f t="shared" ref="CA91" si="287">Y91</f>
        <v>146</v>
      </c>
      <c r="CB91" s="114">
        <f t="shared" ref="CB91" si="288">AC91</f>
        <v>154</v>
      </c>
      <c r="CC91" s="113">
        <f t="shared" ref="CC91" si="289">AG91</f>
        <v>199</v>
      </c>
      <c r="CD91" s="114">
        <f t="shared" ref="CD91" si="290">AK91</f>
        <v>204</v>
      </c>
      <c r="CE91" s="113">
        <f t="shared" ref="CE91" si="291">AO91</f>
        <v>282</v>
      </c>
      <c r="CF91" s="114">
        <f t="shared" ref="CF91" si="292">AS91</f>
        <v>321</v>
      </c>
      <c r="CG91" s="113">
        <f t="shared" ref="CG91" si="293">AW91</f>
        <v>346</v>
      </c>
      <c r="CH91" s="111">
        <f t="shared" ref="CH91" si="294">G91</f>
        <v>69</v>
      </c>
      <c r="CI91" s="113">
        <f t="shared" ref="CI91" si="295">K91</f>
        <v>73</v>
      </c>
      <c r="CJ91" s="114">
        <f t="shared" ref="CJ91" si="296">O91</f>
        <v>104</v>
      </c>
      <c r="CK91" s="114">
        <f t="shared" ref="CK91" si="297">S91</f>
        <v>109</v>
      </c>
      <c r="CL91" s="114">
        <f t="shared" ref="CL91" si="298">W91</f>
        <v>145</v>
      </c>
      <c r="CM91" s="114">
        <f t="shared" ref="CM91" si="299">AA91</f>
        <v>153</v>
      </c>
      <c r="CN91" s="114">
        <f t="shared" ref="CN91" si="300">AE91</f>
        <v>180</v>
      </c>
      <c r="CO91" s="114">
        <f t="shared" ref="CO91" si="301">AI91</f>
        <v>201</v>
      </c>
      <c r="CP91" s="114">
        <f t="shared" ref="CP91" si="302">AM91</f>
        <v>273</v>
      </c>
      <c r="CQ91" s="114">
        <f t="shared" ref="CQ91" si="303">AQ91</f>
        <v>316</v>
      </c>
      <c r="CR91" s="114">
        <f t="shared" ref="CR91" si="304">AU91</f>
        <v>345</v>
      </c>
      <c r="CS91" s="114">
        <f t="shared" ref="CS91" si="305">AY91</f>
        <v>357</v>
      </c>
      <c r="CT91" s="109">
        <f t="shared" ref="CT91" si="306">M91-K91</f>
        <v>1</v>
      </c>
    </row>
    <row r="92" spans="1:1029" s="12" customFormat="1" x14ac:dyDescent="0.2">
      <c r="A92" s="9" t="str">
        <f t="shared" ref="A92" si="307">CONCATENATE(B92,"_",C92)</f>
        <v>adrb1_melga_6H7L</v>
      </c>
      <c r="B92" s="9" t="s">
        <v>912</v>
      </c>
      <c r="C92" s="9" t="s">
        <v>1542</v>
      </c>
      <c r="D92" s="9" t="str">
        <f>IFERROR(MID(VLOOKUP($B92,Seqs!$A:$B,2,0),E92,1),"")</f>
        <v>W</v>
      </c>
      <c r="E92" s="9">
        <v>40</v>
      </c>
      <c r="F92" s="9" t="str">
        <f>IFERROR(MID(VLOOKUP($B92,Seqs!$A:$B,2,0),G92,1),"")</f>
        <v>T</v>
      </c>
      <c r="G92" s="9">
        <v>69</v>
      </c>
      <c r="H92" s="9" t="str">
        <f>IFERROR(MID(VLOOKUP($B92,Seqs!$A:$B,2,0),I92,1),"")</f>
        <v>Q</v>
      </c>
      <c r="I92" s="109">
        <v>70</v>
      </c>
      <c r="J92" s="9" t="str">
        <f>IFERROR(MID(VLOOKUP($B92,Seqs!$A:$B,2,0),K92,1),"")</f>
        <v>Q</v>
      </c>
      <c r="K92" s="109">
        <v>73</v>
      </c>
      <c r="L92" s="9" t="str">
        <f>IFERROR(MID(VLOOKUP($B92,Seqs!$A:$B,2,0),M92,1),"")</f>
        <v>T</v>
      </c>
      <c r="M92" s="9">
        <v>74</v>
      </c>
      <c r="N92" s="9" t="str">
        <f>IFERROR(MID(VLOOKUP($B92,Seqs!$A:$B,2,0),O92,1),"")</f>
        <v>R</v>
      </c>
      <c r="O92" s="9">
        <v>104</v>
      </c>
      <c r="P92" s="9" t="str">
        <f>IFERROR(MID(VLOOKUP($B92,Seqs!$A:$B,2,0),Q92,1),"")</f>
        <v>T</v>
      </c>
      <c r="Q92" s="9">
        <v>106</v>
      </c>
      <c r="R92" s="9" t="str">
        <f>IFERROR(MID(VLOOKUP($B92,Seqs!$A:$B,2,0),S92,1),"")</f>
        <v>W</v>
      </c>
      <c r="S92" s="9">
        <v>109</v>
      </c>
      <c r="T92" s="9" t="str">
        <f>IFERROR(MID(VLOOKUP($B92,Seqs!$A:$B,2,0),U92,1),"")</f>
        <v>G</v>
      </c>
      <c r="U92" s="9">
        <v>110</v>
      </c>
      <c r="V92" s="9" t="str">
        <f>IFERROR(MID(VLOOKUP($B92,Seqs!$A:$B,2,0),W92,1),"")</f>
        <v>S</v>
      </c>
      <c r="W92" s="9">
        <v>145</v>
      </c>
      <c r="X92" s="9" t="str">
        <f>IFERROR(MID(VLOOKUP($B92,Seqs!$A:$B,2,0),Y92,1),"")</f>
        <v>P</v>
      </c>
      <c r="Y92" s="9">
        <v>146</v>
      </c>
      <c r="Z92" s="9" t="str">
        <f>IFERROR(MID(VLOOKUP($B92,Seqs!$A:$B,2,0),AA92,1),"")</f>
        <v>M</v>
      </c>
      <c r="AA92" s="9">
        <v>153</v>
      </c>
      <c r="AB92" s="9" t="str">
        <f>IFERROR(MID(VLOOKUP($B92,Seqs!$A:$B,2,0),AC92,1),"")</f>
        <v>T</v>
      </c>
      <c r="AC92" s="9">
        <v>154</v>
      </c>
      <c r="AD92" s="9" t="str">
        <f>IFERROR(MID(VLOOKUP($B92,Seqs!$A:$B,2,0),AE92,1),"")</f>
        <v>H</v>
      </c>
      <c r="AE92" s="9">
        <v>180</v>
      </c>
      <c r="AF92" s="9" t="str">
        <f>IFERROR(MID(VLOOKUP($B92,Seqs!$A:$B,2,0),AG92,1),"")</f>
        <v>C</v>
      </c>
      <c r="AG92" s="9">
        <v>199</v>
      </c>
      <c r="AH92" s="9" t="str">
        <f>IFERROR(MID(VLOOKUP($B92,Seqs!$A:$B,2,0),AI92,1),"")</f>
        <v>F</v>
      </c>
      <c r="AI92" s="9">
        <v>201</v>
      </c>
      <c r="AJ92" s="9" t="str">
        <f>IFERROR(MID(VLOOKUP($B92,Seqs!$A:$B,2,0),AK92,1),"")</f>
        <v>N</v>
      </c>
      <c r="AK92" s="9">
        <v>204</v>
      </c>
      <c r="AL92" s="9" t="str">
        <f>IFERROR(MID(VLOOKUP($B92,Seqs!$A:$B,2,0),AM92,1),"")</f>
        <v>S</v>
      </c>
      <c r="AM92" s="9">
        <v>273</v>
      </c>
      <c r="AN92" s="9" t="str">
        <f>IFERROR(MID(VLOOKUP($B92,Seqs!$A:$B,2,0),AO92,1),"")</f>
        <v>A</v>
      </c>
      <c r="AO92" s="9">
        <v>282</v>
      </c>
      <c r="AP92" s="9" t="str">
        <f>IFERROR(MID(VLOOKUP($B92,Seqs!$A:$B,2,0),AQ92,1),"")</f>
        <v>N</v>
      </c>
      <c r="AQ92" s="9">
        <v>316</v>
      </c>
      <c r="AR92" s="9" t="str">
        <f>IFERROR(MID(VLOOKUP($B92,Seqs!$A:$B,2,0),AS92,1),"")</f>
        <v>P</v>
      </c>
      <c r="AS92" s="9">
        <v>321</v>
      </c>
      <c r="AT92" s="9" t="str">
        <f>IFERROR(MID(VLOOKUP($B92,Seqs!$A:$B,2,0),AU92,1),"")</f>
        <v>R</v>
      </c>
      <c r="AU92" s="9">
        <v>345</v>
      </c>
      <c r="AV92" s="9" t="str">
        <f>IFERROR(MID(VLOOKUP($B92,Seqs!$A:$B,2,0),AW92,1),"")</f>
        <v>S</v>
      </c>
      <c r="AW92" s="9">
        <v>346</v>
      </c>
      <c r="AX92" s="9" t="str">
        <f>IFERROR(MID(VLOOKUP($B92,Seqs!$A:$B,2,0),AY92,1),"")</f>
        <v>L</v>
      </c>
      <c r="AY92" s="9">
        <v>357</v>
      </c>
      <c r="AZ92" s="110" t="str">
        <f>VLOOKUP(B92,Classification!A:D,2,0)</f>
        <v>A</v>
      </c>
      <c r="BA92" s="98" t="str">
        <f>VLOOKUP(B92,Classification!A:D,4,0)</f>
        <v>Adrenoceptors</v>
      </c>
      <c r="BB92" s="36" t="b">
        <f t="shared" ref="BB92" si="308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109">
        <f t="shared" ref="BC92" si="309">_xlfn.AGGREGATE(9,6,CH92:CS92)-_xlfn.AGGREGATE(9,6,BV92:CG92)+12</f>
        <v>285</v>
      </c>
      <c r="BD92" s="13" t="s">
        <v>23</v>
      </c>
      <c r="BE92" s="9" t="s">
        <v>1297</v>
      </c>
      <c r="BF92" s="120">
        <v>2.7</v>
      </c>
      <c r="BG92" s="51" t="s">
        <v>1</v>
      </c>
      <c r="BH92" s="51" t="s">
        <v>1</v>
      </c>
      <c r="BJ92" s="111" t="s">
        <v>1293</v>
      </c>
      <c r="BK92" s="112" t="s">
        <v>1293</v>
      </c>
      <c r="BL92" s="112" t="s">
        <v>1293</v>
      </c>
      <c r="BM92" s="112" t="s">
        <v>1293</v>
      </c>
      <c r="BN92" s="112" t="s">
        <v>1293</v>
      </c>
      <c r="BO92" s="112" t="s">
        <v>1293</v>
      </c>
      <c r="BP92" s="112" t="s">
        <v>1293</v>
      </c>
      <c r="BQ92" s="112" t="s">
        <v>1293</v>
      </c>
      <c r="BR92" s="112" t="s">
        <v>1293</v>
      </c>
      <c r="BS92" s="112" t="s">
        <v>1293</v>
      </c>
      <c r="BT92" s="112" t="s">
        <v>1293</v>
      </c>
      <c r="BU92" s="112" t="s">
        <v>1293</v>
      </c>
      <c r="BV92" s="111">
        <f t="shared" ref="BV92" si="310">E92</f>
        <v>40</v>
      </c>
      <c r="BW92" s="113">
        <f t="shared" ref="BW92" si="311">I92</f>
        <v>70</v>
      </c>
      <c r="BX92" s="114">
        <f t="shared" ref="BX92" si="312">M92</f>
        <v>74</v>
      </c>
      <c r="BY92" s="113">
        <f t="shared" ref="BY92" si="313">Q92</f>
        <v>106</v>
      </c>
      <c r="BZ92" s="114">
        <f t="shared" ref="BZ92" si="314">U92</f>
        <v>110</v>
      </c>
      <c r="CA92" s="113">
        <f t="shared" ref="CA92" si="315">Y92</f>
        <v>146</v>
      </c>
      <c r="CB92" s="114">
        <f t="shared" ref="CB92" si="316">AC92</f>
        <v>154</v>
      </c>
      <c r="CC92" s="113">
        <f t="shared" ref="CC92" si="317">AG92</f>
        <v>199</v>
      </c>
      <c r="CD92" s="114">
        <f t="shared" ref="CD92" si="318">AK92</f>
        <v>204</v>
      </c>
      <c r="CE92" s="113">
        <f t="shared" ref="CE92" si="319">AO92</f>
        <v>282</v>
      </c>
      <c r="CF92" s="114">
        <f t="shared" ref="CF92" si="320">AS92</f>
        <v>321</v>
      </c>
      <c r="CG92" s="113">
        <f t="shared" ref="CG92" si="321">AW92</f>
        <v>346</v>
      </c>
      <c r="CH92" s="111">
        <f t="shared" ref="CH92" si="322">G92</f>
        <v>69</v>
      </c>
      <c r="CI92" s="113">
        <f t="shared" ref="CI92" si="323">K92</f>
        <v>73</v>
      </c>
      <c r="CJ92" s="114">
        <f t="shared" ref="CJ92" si="324">O92</f>
        <v>104</v>
      </c>
      <c r="CK92" s="114">
        <f t="shared" ref="CK92" si="325">S92</f>
        <v>109</v>
      </c>
      <c r="CL92" s="114">
        <f t="shared" ref="CL92" si="326">W92</f>
        <v>145</v>
      </c>
      <c r="CM92" s="114">
        <f t="shared" ref="CM92" si="327">AA92</f>
        <v>153</v>
      </c>
      <c r="CN92" s="114">
        <f t="shared" ref="CN92" si="328">AE92</f>
        <v>180</v>
      </c>
      <c r="CO92" s="114">
        <f t="shared" ref="CO92" si="329">AI92</f>
        <v>201</v>
      </c>
      <c r="CP92" s="114">
        <f t="shared" ref="CP92" si="330">AM92</f>
        <v>273</v>
      </c>
      <c r="CQ92" s="114">
        <f t="shared" ref="CQ92" si="331">AQ92</f>
        <v>316</v>
      </c>
      <c r="CR92" s="114">
        <f t="shared" ref="CR92" si="332">AU92</f>
        <v>345</v>
      </c>
      <c r="CS92" s="114">
        <f t="shared" ref="CS92" si="333">AY92</f>
        <v>357</v>
      </c>
      <c r="CT92" s="109">
        <f t="shared" ref="CT92" si="334">M92-K92</f>
        <v>1</v>
      </c>
    </row>
    <row r="93" spans="1:1029" s="12" customFormat="1" x14ac:dyDescent="0.2">
      <c r="A93" s="9" t="str">
        <f t="shared" ref="A93" si="335">CONCATENATE(B93,"_",C93)</f>
        <v>adrb1_melga_6H7M</v>
      </c>
      <c r="B93" s="9" t="s">
        <v>912</v>
      </c>
      <c r="C93" s="9" t="s">
        <v>1543</v>
      </c>
      <c r="D93" s="9" t="str">
        <f>IFERROR(MID(VLOOKUP($B93,Seqs!$A:$B,2,0),E93,1),"")</f>
        <v>W</v>
      </c>
      <c r="E93" s="9">
        <v>40</v>
      </c>
      <c r="F93" s="9" t="str">
        <f>IFERROR(MID(VLOOKUP($B93,Seqs!$A:$B,2,0),G93,1),"")</f>
        <v>T</v>
      </c>
      <c r="G93" s="9">
        <v>69</v>
      </c>
      <c r="H93" s="9" t="str">
        <f>IFERROR(MID(VLOOKUP($B93,Seqs!$A:$B,2,0),I93,1),"")</f>
        <v>Q</v>
      </c>
      <c r="I93" s="109">
        <v>70</v>
      </c>
      <c r="J93" s="9" t="str">
        <f>IFERROR(MID(VLOOKUP($B93,Seqs!$A:$B,2,0),K93,1),"")</f>
        <v>Q</v>
      </c>
      <c r="K93" s="109">
        <v>73</v>
      </c>
      <c r="L93" s="9" t="str">
        <f>IFERROR(MID(VLOOKUP($B93,Seqs!$A:$B,2,0),M93,1),"")</f>
        <v>T</v>
      </c>
      <c r="M93" s="9">
        <v>74</v>
      </c>
      <c r="N93" s="9" t="str">
        <f>IFERROR(MID(VLOOKUP($B93,Seqs!$A:$B,2,0),O93,1),"")</f>
        <v>R</v>
      </c>
      <c r="O93" s="9">
        <v>104</v>
      </c>
      <c r="P93" s="9" t="str">
        <f>IFERROR(MID(VLOOKUP($B93,Seqs!$A:$B,2,0),Q93,1),"")</f>
        <v>T</v>
      </c>
      <c r="Q93" s="9">
        <v>106</v>
      </c>
      <c r="R93" s="9" t="str">
        <f>IFERROR(MID(VLOOKUP($B93,Seqs!$A:$B,2,0),S93,1),"")</f>
        <v>W</v>
      </c>
      <c r="S93" s="9">
        <v>109</v>
      </c>
      <c r="T93" s="9" t="str">
        <f>IFERROR(MID(VLOOKUP($B93,Seqs!$A:$B,2,0),U93,1),"")</f>
        <v>G</v>
      </c>
      <c r="U93" s="9">
        <v>110</v>
      </c>
      <c r="V93" s="9" t="str">
        <f>IFERROR(MID(VLOOKUP($B93,Seqs!$A:$B,2,0),W93,1),"")</f>
        <v>S</v>
      </c>
      <c r="W93" s="9">
        <v>145</v>
      </c>
      <c r="X93" s="9" t="str">
        <f>IFERROR(MID(VLOOKUP($B93,Seqs!$A:$B,2,0),Y93,1),"")</f>
        <v>P</v>
      </c>
      <c r="Y93" s="9">
        <v>146</v>
      </c>
      <c r="Z93" s="9" t="str">
        <f>IFERROR(MID(VLOOKUP($B93,Seqs!$A:$B,2,0),AA93,1),"")</f>
        <v>M</v>
      </c>
      <c r="AA93" s="9">
        <v>153</v>
      </c>
      <c r="AB93" s="9" t="str">
        <f>IFERROR(MID(VLOOKUP($B93,Seqs!$A:$B,2,0),AC93,1),"")</f>
        <v>T</v>
      </c>
      <c r="AC93" s="9">
        <v>154</v>
      </c>
      <c r="AD93" s="9" t="str">
        <f>IFERROR(MID(VLOOKUP($B93,Seqs!$A:$B,2,0),AE93,1),"")</f>
        <v>H</v>
      </c>
      <c r="AE93" s="9">
        <v>180</v>
      </c>
      <c r="AF93" s="9" t="str">
        <f>IFERROR(MID(VLOOKUP($B93,Seqs!$A:$B,2,0),AG93,1),"")</f>
        <v>C</v>
      </c>
      <c r="AG93" s="9">
        <v>199</v>
      </c>
      <c r="AH93" s="9" t="str">
        <f>IFERROR(MID(VLOOKUP($B93,Seqs!$A:$B,2,0),AI93,1),"")</f>
        <v>F</v>
      </c>
      <c r="AI93" s="9">
        <v>201</v>
      </c>
      <c r="AJ93" s="9" t="str">
        <f>IFERROR(MID(VLOOKUP($B93,Seqs!$A:$B,2,0),AK93,1),"")</f>
        <v>N</v>
      </c>
      <c r="AK93" s="9">
        <v>204</v>
      </c>
      <c r="AL93" s="9" t="str">
        <f>IFERROR(MID(VLOOKUP($B93,Seqs!$A:$B,2,0),AM93,1),"")</f>
        <v>S</v>
      </c>
      <c r="AM93" s="9">
        <v>273</v>
      </c>
      <c r="AN93" s="9" t="str">
        <f>IFERROR(MID(VLOOKUP($B93,Seqs!$A:$B,2,0),AO93,1),"")</f>
        <v>A</v>
      </c>
      <c r="AO93" s="9">
        <v>282</v>
      </c>
      <c r="AP93" s="9" t="str">
        <f>IFERROR(MID(VLOOKUP($B93,Seqs!$A:$B,2,0),AQ93,1),"")</f>
        <v>N</v>
      </c>
      <c r="AQ93" s="9">
        <v>316</v>
      </c>
      <c r="AR93" s="9" t="str">
        <f>IFERROR(MID(VLOOKUP($B93,Seqs!$A:$B,2,0),AS93,1),"")</f>
        <v>P</v>
      </c>
      <c r="AS93" s="9">
        <v>321</v>
      </c>
      <c r="AT93" s="9" t="str">
        <f>IFERROR(MID(VLOOKUP($B93,Seqs!$A:$B,2,0),AU93,1),"")</f>
        <v>R</v>
      </c>
      <c r="AU93" s="9">
        <v>345</v>
      </c>
      <c r="AV93" s="9" t="str">
        <f>IFERROR(MID(VLOOKUP($B93,Seqs!$A:$B,2,0),AW93,1),"")</f>
        <v>S</v>
      </c>
      <c r="AW93" s="9">
        <v>346</v>
      </c>
      <c r="AX93" s="9" t="str">
        <f>IFERROR(MID(VLOOKUP($B93,Seqs!$A:$B,2,0),AY93,1),"")</f>
        <v>L</v>
      </c>
      <c r="AY93" s="9">
        <v>357</v>
      </c>
      <c r="AZ93" s="110" t="str">
        <f>VLOOKUP(B93,Classification!A:D,2,0)</f>
        <v>A</v>
      </c>
      <c r="BA93" s="98" t="str">
        <f>VLOOKUP(B93,Classification!A:D,4,0)</f>
        <v>Adrenoceptors</v>
      </c>
      <c r="BB93" s="36" t="b">
        <f t="shared" ref="BB93" si="336">AND(E93&lt;G93,OR(G93&lt;I93,I93="-"),OR(I93&lt;K93,I93="-"),OR(K93&lt;M93,K93="-"),M93&lt;O93,OR(O93&lt;Q93,Q93="-"),OR(Q93&lt;S93,Q93="-"),OR(S93&lt;U93,S93="-"),U93&lt;W93,OR(W93&lt;Y93,Y93="-"),OR(Y93&lt;AA93,Y93="-"),OR(AA93&lt;AC93,AA93="-"),AC93&lt;AE93,OR(AE93&lt;AG93,AG93="-"),OR(AG93&lt;AI93,AG93="-"),OR(AI93&lt;AK93,AI93="-"),AK93&lt;AM93,AM93&lt;AO93,AO93&lt;AQ93,AQ93&lt;AS93,AS93&lt;AU93,OR(AU93&lt;AW93,AW93="-"),OR(AW93&lt;AY93,AW93="-"))</f>
        <v>1</v>
      </c>
      <c r="BC93" s="109">
        <f t="shared" ref="BC93" si="337">_xlfn.AGGREGATE(9,6,CH93:CS93)-_xlfn.AGGREGATE(9,6,BV93:CG93)+12</f>
        <v>285</v>
      </c>
      <c r="BD93" s="13" t="s">
        <v>23</v>
      </c>
      <c r="BE93" s="9" t="s">
        <v>1297</v>
      </c>
      <c r="BF93" s="120">
        <v>2.76</v>
      </c>
      <c r="BG93" s="51" t="s">
        <v>1</v>
      </c>
      <c r="BH93" s="51" t="s">
        <v>1</v>
      </c>
      <c r="BJ93" s="111" t="s">
        <v>1293</v>
      </c>
      <c r="BK93" s="112" t="s">
        <v>1293</v>
      </c>
      <c r="BL93" s="112" t="s">
        <v>1293</v>
      </c>
      <c r="BM93" s="112" t="s">
        <v>1293</v>
      </c>
      <c r="BN93" s="112" t="s">
        <v>1293</v>
      </c>
      <c r="BO93" s="112" t="s">
        <v>1293</v>
      </c>
      <c r="BP93" s="112" t="s">
        <v>1293</v>
      </c>
      <c r="BQ93" s="112" t="s">
        <v>1293</v>
      </c>
      <c r="BR93" s="112" t="s">
        <v>1293</v>
      </c>
      <c r="BS93" s="112" t="s">
        <v>1293</v>
      </c>
      <c r="BT93" s="112" t="s">
        <v>1293</v>
      </c>
      <c r="BU93" s="112" t="s">
        <v>1293</v>
      </c>
      <c r="BV93" s="111">
        <f t="shared" ref="BV93" si="338">E93</f>
        <v>40</v>
      </c>
      <c r="BW93" s="113">
        <f t="shared" ref="BW93" si="339">I93</f>
        <v>70</v>
      </c>
      <c r="BX93" s="114">
        <f t="shared" ref="BX93" si="340">M93</f>
        <v>74</v>
      </c>
      <c r="BY93" s="113">
        <f t="shared" ref="BY93" si="341">Q93</f>
        <v>106</v>
      </c>
      <c r="BZ93" s="114">
        <f t="shared" ref="BZ93" si="342">U93</f>
        <v>110</v>
      </c>
      <c r="CA93" s="113">
        <f t="shared" ref="CA93" si="343">Y93</f>
        <v>146</v>
      </c>
      <c r="CB93" s="114">
        <f t="shared" ref="CB93" si="344">AC93</f>
        <v>154</v>
      </c>
      <c r="CC93" s="113">
        <f t="shared" ref="CC93" si="345">AG93</f>
        <v>199</v>
      </c>
      <c r="CD93" s="114">
        <f t="shared" ref="CD93" si="346">AK93</f>
        <v>204</v>
      </c>
      <c r="CE93" s="113">
        <f t="shared" ref="CE93" si="347">AO93</f>
        <v>282</v>
      </c>
      <c r="CF93" s="114">
        <f t="shared" ref="CF93" si="348">AS93</f>
        <v>321</v>
      </c>
      <c r="CG93" s="113">
        <f t="shared" ref="CG93" si="349">AW93</f>
        <v>346</v>
      </c>
      <c r="CH93" s="111">
        <f t="shared" ref="CH93" si="350">G93</f>
        <v>69</v>
      </c>
      <c r="CI93" s="113">
        <f t="shared" ref="CI93" si="351">K93</f>
        <v>73</v>
      </c>
      <c r="CJ93" s="114">
        <f t="shared" ref="CJ93" si="352">O93</f>
        <v>104</v>
      </c>
      <c r="CK93" s="114">
        <f t="shared" ref="CK93" si="353">S93</f>
        <v>109</v>
      </c>
      <c r="CL93" s="114">
        <f t="shared" ref="CL93" si="354">W93</f>
        <v>145</v>
      </c>
      <c r="CM93" s="114">
        <f t="shared" ref="CM93" si="355">AA93</f>
        <v>153</v>
      </c>
      <c r="CN93" s="114">
        <f t="shared" ref="CN93" si="356">AE93</f>
        <v>180</v>
      </c>
      <c r="CO93" s="114">
        <f t="shared" ref="CO93" si="357">AI93</f>
        <v>201</v>
      </c>
      <c r="CP93" s="114">
        <f t="shared" ref="CP93" si="358">AM93</f>
        <v>273</v>
      </c>
      <c r="CQ93" s="114">
        <f t="shared" ref="CQ93" si="359">AQ93</f>
        <v>316</v>
      </c>
      <c r="CR93" s="114">
        <f t="shared" ref="CR93" si="360">AU93</f>
        <v>345</v>
      </c>
      <c r="CS93" s="114">
        <f t="shared" ref="CS93" si="361">AY93</f>
        <v>357</v>
      </c>
      <c r="CT93" s="109">
        <f t="shared" ref="CT93" si="362">M93-K93</f>
        <v>1</v>
      </c>
    </row>
    <row r="94" spans="1:1029" s="12" customFormat="1" x14ac:dyDescent="0.2">
      <c r="A94" s="9" t="str">
        <f t="shared" ref="A94" si="363">CONCATENATE(B94,"_",C94)</f>
        <v>adrb1_melga_6H7N</v>
      </c>
      <c r="B94" s="9" t="s">
        <v>912</v>
      </c>
      <c r="C94" s="9" t="s">
        <v>1544</v>
      </c>
      <c r="D94" s="9" t="str">
        <f>IFERROR(MID(VLOOKUP($B94,Seqs!$A:$B,2,0),E94,1),"")</f>
        <v>W</v>
      </c>
      <c r="E94" s="9">
        <v>40</v>
      </c>
      <c r="F94" s="9" t="str">
        <f>IFERROR(MID(VLOOKUP($B94,Seqs!$A:$B,2,0),G94,1),"")</f>
        <v>T</v>
      </c>
      <c r="G94" s="9">
        <v>69</v>
      </c>
      <c r="H94" s="9" t="str">
        <f>IFERROR(MID(VLOOKUP($B94,Seqs!$A:$B,2,0),I94,1),"")</f>
        <v>Q</v>
      </c>
      <c r="I94" s="109">
        <v>70</v>
      </c>
      <c r="J94" s="9" t="str">
        <f>IFERROR(MID(VLOOKUP($B94,Seqs!$A:$B,2,0),K94,1),"")</f>
        <v>Q</v>
      </c>
      <c r="K94" s="109">
        <v>73</v>
      </c>
      <c r="L94" s="9" t="str">
        <f>IFERROR(MID(VLOOKUP($B94,Seqs!$A:$B,2,0),M94,1),"")</f>
        <v>T</v>
      </c>
      <c r="M94" s="9">
        <v>74</v>
      </c>
      <c r="N94" s="9" t="str">
        <f>IFERROR(MID(VLOOKUP($B94,Seqs!$A:$B,2,0),O94,1),"")</f>
        <v>R</v>
      </c>
      <c r="O94" s="9">
        <v>104</v>
      </c>
      <c r="P94" s="9" t="str">
        <f>IFERROR(MID(VLOOKUP($B94,Seqs!$A:$B,2,0),Q94,1),"")</f>
        <v>T</v>
      </c>
      <c r="Q94" s="9">
        <v>106</v>
      </c>
      <c r="R94" s="9" t="str">
        <f>IFERROR(MID(VLOOKUP($B94,Seqs!$A:$B,2,0),S94,1),"")</f>
        <v>W</v>
      </c>
      <c r="S94" s="9">
        <v>109</v>
      </c>
      <c r="T94" s="9" t="str">
        <f>IFERROR(MID(VLOOKUP($B94,Seqs!$A:$B,2,0),U94,1),"")</f>
        <v>G</v>
      </c>
      <c r="U94" s="9">
        <v>110</v>
      </c>
      <c r="V94" s="9" t="str">
        <f>IFERROR(MID(VLOOKUP($B94,Seqs!$A:$B,2,0),W94,1),"")</f>
        <v>S</v>
      </c>
      <c r="W94" s="9">
        <v>145</v>
      </c>
      <c r="X94" s="9" t="str">
        <f>IFERROR(MID(VLOOKUP($B94,Seqs!$A:$B,2,0),Y94,1),"")</f>
        <v>P</v>
      </c>
      <c r="Y94" s="9">
        <v>146</v>
      </c>
      <c r="Z94" s="9" t="str">
        <f>IFERROR(MID(VLOOKUP($B94,Seqs!$A:$B,2,0),AA94,1),"")</f>
        <v>M</v>
      </c>
      <c r="AA94" s="9">
        <v>153</v>
      </c>
      <c r="AB94" s="9" t="str">
        <f>IFERROR(MID(VLOOKUP($B94,Seqs!$A:$B,2,0),AC94,1),"")</f>
        <v>T</v>
      </c>
      <c r="AC94" s="9">
        <v>154</v>
      </c>
      <c r="AD94" s="9" t="str">
        <f>IFERROR(MID(VLOOKUP($B94,Seqs!$A:$B,2,0),AE94,1),"")</f>
        <v>H</v>
      </c>
      <c r="AE94" s="9">
        <v>180</v>
      </c>
      <c r="AF94" s="9" t="str">
        <f>IFERROR(MID(VLOOKUP($B94,Seqs!$A:$B,2,0),AG94,1),"")</f>
        <v>C</v>
      </c>
      <c r="AG94" s="9">
        <v>199</v>
      </c>
      <c r="AH94" s="9" t="str">
        <f>IFERROR(MID(VLOOKUP($B94,Seqs!$A:$B,2,0),AI94,1),"")</f>
        <v>F</v>
      </c>
      <c r="AI94" s="9">
        <v>201</v>
      </c>
      <c r="AJ94" s="9" t="str">
        <f>IFERROR(MID(VLOOKUP($B94,Seqs!$A:$B,2,0),AK94,1),"")</f>
        <v>N</v>
      </c>
      <c r="AK94" s="9">
        <v>204</v>
      </c>
      <c r="AL94" s="9" t="str">
        <f>IFERROR(MID(VLOOKUP($B94,Seqs!$A:$B,2,0),AM94,1),"")</f>
        <v>S</v>
      </c>
      <c r="AM94" s="9">
        <v>273</v>
      </c>
      <c r="AN94" s="9" t="str">
        <f>IFERROR(MID(VLOOKUP($B94,Seqs!$A:$B,2,0),AO94,1),"")</f>
        <v>A</v>
      </c>
      <c r="AO94" s="9">
        <v>282</v>
      </c>
      <c r="AP94" s="9" t="str">
        <f>IFERROR(MID(VLOOKUP($B94,Seqs!$A:$B,2,0),AQ94,1),"")</f>
        <v>N</v>
      </c>
      <c r="AQ94" s="9">
        <v>316</v>
      </c>
      <c r="AR94" s="9" t="str">
        <f>IFERROR(MID(VLOOKUP($B94,Seqs!$A:$B,2,0),AS94,1),"")</f>
        <v>P</v>
      </c>
      <c r="AS94" s="9">
        <v>321</v>
      </c>
      <c r="AT94" s="9" t="str">
        <f>IFERROR(MID(VLOOKUP($B94,Seqs!$A:$B,2,0),AU94,1),"")</f>
        <v>R</v>
      </c>
      <c r="AU94" s="9">
        <v>345</v>
      </c>
      <c r="AV94" s="9" t="str">
        <f>IFERROR(MID(VLOOKUP($B94,Seqs!$A:$B,2,0),AW94,1),"")</f>
        <v>S</v>
      </c>
      <c r="AW94" s="9">
        <v>346</v>
      </c>
      <c r="AX94" s="9" t="str">
        <f>IFERROR(MID(VLOOKUP($B94,Seqs!$A:$B,2,0),AY94,1),"")</f>
        <v>L</v>
      </c>
      <c r="AY94" s="9">
        <v>357</v>
      </c>
      <c r="AZ94" s="110" t="str">
        <f>VLOOKUP(B94,Classification!A:D,2,0)</f>
        <v>A</v>
      </c>
      <c r="BA94" s="98" t="str">
        <f>VLOOKUP(B94,Classification!A:D,4,0)</f>
        <v>Adrenoceptors</v>
      </c>
      <c r="BB94" s="36" t="b">
        <f t="shared" ref="BB94" si="364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109">
        <f t="shared" ref="BC94" si="365">_xlfn.AGGREGATE(9,6,CH94:CS94)-_xlfn.AGGREGATE(9,6,BV94:CG94)+12</f>
        <v>285</v>
      </c>
      <c r="BD94" s="13" t="s">
        <v>1382</v>
      </c>
      <c r="BE94" s="9" t="s">
        <v>1297</v>
      </c>
      <c r="BF94" s="120">
        <v>2.5</v>
      </c>
      <c r="BG94" s="51" t="s">
        <v>1</v>
      </c>
      <c r="BH94" s="51" t="s">
        <v>1</v>
      </c>
      <c r="BJ94" s="111" t="s">
        <v>1293</v>
      </c>
      <c r="BK94" s="112" t="s">
        <v>1293</v>
      </c>
      <c r="BL94" s="112" t="s">
        <v>1293</v>
      </c>
      <c r="BM94" s="112" t="s">
        <v>1293</v>
      </c>
      <c r="BN94" s="112" t="s">
        <v>1293</v>
      </c>
      <c r="BO94" s="112" t="s">
        <v>1293</v>
      </c>
      <c r="BP94" s="112" t="s">
        <v>1293</v>
      </c>
      <c r="BQ94" s="112" t="s">
        <v>1293</v>
      </c>
      <c r="BR94" s="112" t="s">
        <v>1293</v>
      </c>
      <c r="BS94" s="112" t="s">
        <v>1293</v>
      </c>
      <c r="BT94" s="112" t="s">
        <v>1293</v>
      </c>
      <c r="BU94" s="112" t="s">
        <v>1293</v>
      </c>
      <c r="BV94" s="111">
        <f t="shared" ref="BV94" si="366">E94</f>
        <v>40</v>
      </c>
      <c r="BW94" s="113">
        <f t="shared" ref="BW94" si="367">I94</f>
        <v>70</v>
      </c>
      <c r="BX94" s="114">
        <f t="shared" ref="BX94" si="368">M94</f>
        <v>74</v>
      </c>
      <c r="BY94" s="113">
        <f t="shared" ref="BY94" si="369">Q94</f>
        <v>106</v>
      </c>
      <c r="BZ94" s="114">
        <f t="shared" ref="BZ94" si="370">U94</f>
        <v>110</v>
      </c>
      <c r="CA94" s="113">
        <f t="shared" ref="CA94" si="371">Y94</f>
        <v>146</v>
      </c>
      <c r="CB94" s="114">
        <f t="shared" ref="CB94" si="372">AC94</f>
        <v>154</v>
      </c>
      <c r="CC94" s="113">
        <f t="shared" ref="CC94" si="373">AG94</f>
        <v>199</v>
      </c>
      <c r="CD94" s="114">
        <f t="shared" ref="CD94" si="374">AK94</f>
        <v>204</v>
      </c>
      <c r="CE94" s="113">
        <f t="shared" ref="CE94" si="375">AO94</f>
        <v>282</v>
      </c>
      <c r="CF94" s="114">
        <f t="shared" ref="CF94" si="376">AS94</f>
        <v>321</v>
      </c>
      <c r="CG94" s="113">
        <f t="shared" ref="CG94" si="377">AW94</f>
        <v>346</v>
      </c>
      <c r="CH94" s="111">
        <f t="shared" ref="CH94" si="378">G94</f>
        <v>69</v>
      </c>
      <c r="CI94" s="113">
        <f t="shared" ref="CI94" si="379">K94</f>
        <v>73</v>
      </c>
      <c r="CJ94" s="114">
        <f t="shared" ref="CJ94" si="380">O94</f>
        <v>104</v>
      </c>
      <c r="CK94" s="114">
        <f t="shared" ref="CK94" si="381">S94</f>
        <v>109</v>
      </c>
      <c r="CL94" s="114">
        <f t="shared" ref="CL94" si="382">W94</f>
        <v>145</v>
      </c>
      <c r="CM94" s="114">
        <f t="shared" ref="CM94" si="383">AA94</f>
        <v>153</v>
      </c>
      <c r="CN94" s="114">
        <f t="shared" ref="CN94" si="384">AE94</f>
        <v>180</v>
      </c>
      <c r="CO94" s="114">
        <f t="shared" ref="CO94" si="385">AI94</f>
        <v>201</v>
      </c>
      <c r="CP94" s="114">
        <f t="shared" ref="CP94" si="386">AM94</f>
        <v>273</v>
      </c>
      <c r="CQ94" s="114">
        <f t="shared" ref="CQ94" si="387">AQ94</f>
        <v>316</v>
      </c>
      <c r="CR94" s="114">
        <f t="shared" ref="CR94" si="388">AU94</f>
        <v>345</v>
      </c>
      <c r="CS94" s="114">
        <f t="shared" ref="CS94" si="389">AY94</f>
        <v>357</v>
      </c>
      <c r="CT94" s="109">
        <f t="shared" ref="CT94" si="390">M94-K94</f>
        <v>1</v>
      </c>
    </row>
    <row r="95" spans="1:1029" s="12" customFormat="1" x14ac:dyDescent="0.2">
      <c r="A95" s="9" t="str">
        <f t="shared" ref="A95" si="391">CONCATENATE(B95,"_",C95)</f>
        <v>adrb1_melga_6H7O</v>
      </c>
      <c r="B95" s="9" t="s">
        <v>912</v>
      </c>
      <c r="C95" s="9" t="s">
        <v>1545</v>
      </c>
      <c r="D95" s="9" t="str">
        <f>IFERROR(MID(VLOOKUP($B95,Seqs!$A:$B,2,0),E95,1),"")</f>
        <v>W</v>
      </c>
      <c r="E95" s="9">
        <v>40</v>
      </c>
      <c r="F95" s="9" t="str">
        <f>IFERROR(MID(VLOOKUP($B95,Seqs!$A:$B,2,0),G95,1),"")</f>
        <v>T</v>
      </c>
      <c r="G95" s="9">
        <v>69</v>
      </c>
      <c r="H95" s="9" t="str">
        <f>IFERROR(MID(VLOOKUP($B95,Seqs!$A:$B,2,0),I95,1),"")</f>
        <v>Q</v>
      </c>
      <c r="I95" s="109">
        <v>70</v>
      </c>
      <c r="J95" s="9" t="str">
        <f>IFERROR(MID(VLOOKUP($B95,Seqs!$A:$B,2,0),K95,1),"")</f>
        <v>Q</v>
      </c>
      <c r="K95" s="109">
        <v>73</v>
      </c>
      <c r="L95" s="9" t="str">
        <f>IFERROR(MID(VLOOKUP($B95,Seqs!$A:$B,2,0),M95,1),"")</f>
        <v>T</v>
      </c>
      <c r="M95" s="9">
        <v>74</v>
      </c>
      <c r="N95" s="9" t="str">
        <f>IFERROR(MID(VLOOKUP($B95,Seqs!$A:$B,2,0),O95,1),"")</f>
        <v>R</v>
      </c>
      <c r="O95" s="9">
        <v>104</v>
      </c>
      <c r="P95" s="9" t="str">
        <f>IFERROR(MID(VLOOKUP($B95,Seqs!$A:$B,2,0),Q95,1),"")</f>
        <v>T</v>
      </c>
      <c r="Q95" s="9">
        <v>106</v>
      </c>
      <c r="R95" s="9" t="str">
        <f>IFERROR(MID(VLOOKUP($B95,Seqs!$A:$B,2,0),S95,1),"")</f>
        <v>W</v>
      </c>
      <c r="S95" s="9">
        <v>109</v>
      </c>
      <c r="T95" s="9" t="str">
        <f>IFERROR(MID(VLOOKUP($B95,Seqs!$A:$B,2,0),U95,1),"")</f>
        <v>G</v>
      </c>
      <c r="U95" s="9">
        <v>110</v>
      </c>
      <c r="V95" s="9" t="str">
        <f>IFERROR(MID(VLOOKUP($B95,Seqs!$A:$B,2,0),W95,1),"")</f>
        <v>S</v>
      </c>
      <c r="W95" s="9">
        <v>145</v>
      </c>
      <c r="X95" s="9" t="str">
        <f>IFERROR(MID(VLOOKUP($B95,Seqs!$A:$B,2,0),Y95,1),"")</f>
        <v>P</v>
      </c>
      <c r="Y95" s="9">
        <v>146</v>
      </c>
      <c r="Z95" s="9" t="str">
        <f>IFERROR(MID(VLOOKUP($B95,Seqs!$A:$B,2,0),AA95,1),"")</f>
        <v>M</v>
      </c>
      <c r="AA95" s="9">
        <v>153</v>
      </c>
      <c r="AB95" s="9" t="str">
        <f>IFERROR(MID(VLOOKUP($B95,Seqs!$A:$B,2,0),AC95,1),"")</f>
        <v>T</v>
      </c>
      <c r="AC95" s="9">
        <v>154</v>
      </c>
      <c r="AD95" s="9" t="str">
        <f>IFERROR(MID(VLOOKUP($B95,Seqs!$A:$B,2,0),AE95,1),"")</f>
        <v>H</v>
      </c>
      <c r="AE95" s="9">
        <v>180</v>
      </c>
      <c r="AF95" s="9" t="str">
        <f>IFERROR(MID(VLOOKUP($B95,Seqs!$A:$B,2,0),AG95,1),"")</f>
        <v>C</v>
      </c>
      <c r="AG95" s="9">
        <v>199</v>
      </c>
      <c r="AH95" s="9" t="str">
        <f>IFERROR(MID(VLOOKUP($B95,Seqs!$A:$B,2,0),AI95,1),"")</f>
        <v>F</v>
      </c>
      <c r="AI95" s="9">
        <v>201</v>
      </c>
      <c r="AJ95" s="9" t="str">
        <f>IFERROR(MID(VLOOKUP($B95,Seqs!$A:$B,2,0),AK95,1),"")</f>
        <v>N</v>
      </c>
      <c r="AK95" s="9">
        <v>204</v>
      </c>
      <c r="AL95" s="9" t="str">
        <f>IFERROR(MID(VLOOKUP($B95,Seqs!$A:$B,2,0),AM95,1),"")</f>
        <v>S</v>
      </c>
      <c r="AM95" s="9">
        <v>273</v>
      </c>
      <c r="AN95" s="9" t="str">
        <f>IFERROR(MID(VLOOKUP($B95,Seqs!$A:$B,2,0),AO95,1),"")</f>
        <v>A</v>
      </c>
      <c r="AO95" s="9">
        <v>282</v>
      </c>
      <c r="AP95" s="9" t="str">
        <f>IFERROR(MID(VLOOKUP($B95,Seqs!$A:$B,2,0),AQ95,1),"")</f>
        <v>N</v>
      </c>
      <c r="AQ95" s="9">
        <v>316</v>
      </c>
      <c r="AR95" s="9" t="str">
        <f>IFERROR(MID(VLOOKUP($B95,Seqs!$A:$B,2,0),AS95,1),"")</f>
        <v>P</v>
      </c>
      <c r="AS95" s="9">
        <v>321</v>
      </c>
      <c r="AT95" s="9" t="str">
        <f>IFERROR(MID(VLOOKUP($B95,Seqs!$A:$B,2,0),AU95,1),"")</f>
        <v>R</v>
      </c>
      <c r="AU95" s="9">
        <v>345</v>
      </c>
      <c r="AV95" s="9" t="str">
        <f>IFERROR(MID(VLOOKUP($B95,Seqs!$A:$B,2,0),AW95,1),"")</f>
        <v>S</v>
      </c>
      <c r="AW95" s="9">
        <v>346</v>
      </c>
      <c r="AX95" s="9" t="str">
        <f>IFERROR(MID(VLOOKUP($B95,Seqs!$A:$B,2,0),AY95,1),"")</f>
        <v>L</v>
      </c>
      <c r="AY95" s="9">
        <v>357</v>
      </c>
      <c r="AZ95" s="110" t="str">
        <f>VLOOKUP(B95,Classification!A:D,2,0)</f>
        <v>A</v>
      </c>
      <c r="BA95" s="98" t="str">
        <f>VLOOKUP(B95,Classification!A:D,4,0)</f>
        <v>Adrenoceptors</v>
      </c>
      <c r="BB95" s="36" t="b">
        <f t="shared" ref="BB95" si="392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109">
        <f t="shared" ref="BC95" si="393">_xlfn.AGGREGATE(9,6,CH95:CS95)-_xlfn.AGGREGATE(9,6,BV95:CG95)+12</f>
        <v>285</v>
      </c>
      <c r="BD95" s="13" t="s">
        <v>23</v>
      </c>
      <c r="BE95" s="9" t="s">
        <v>1297</v>
      </c>
      <c r="BF95" s="120">
        <v>2.8</v>
      </c>
      <c r="BG95" s="51" t="s">
        <v>1</v>
      </c>
      <c r="BH95" s="51" t="s">
        <v>1</v>
      </c>
      <c r="BJ95" s="111" t="s">
        <v>1293</v>
      </c>
      <c r="BK95" s="112" t="s">
        <v>1293</v>
      </c>
      <c r="BL95" s="112" t="s">
        <v>1293</v>
      </c>
      <c r="BM95" s="112" t="s">
        <v>1293</v>
      </c>
      <c r="BN95" s="112" t="s">
        <v>1293</v>
      </c>
      <c r="BO95" s="112" t="s">
        <v>1293</v>
      </c>
      <c r="BP95" s="112" t="s">
        <v>1293</v>
      </c>
      <c r="BQ95" s="112" t="s">
        <v>1293</v>
      </c>
      <c r="BR95" s="112" t="s">
        <v>1293</v>
      </c>
      <c r="BS95" s="112" t="s">
        <v>1293</v>
      </c>
      <c r="BT95" s="112" t="s">
        <v>1293</v>
      </c>
      <c r="BU95" s="112" t="s">
        <v>1293</v>
      </c>
      <c r="BV95" s="111">
        <f t="shared" ref="BV95" si="394">E95</f>
        <v>40</v>
      </c>
      <c r="BW95" s="113">
        <f t="shared" ref="BW95" si="395">I95</f>
        <v>70</v>
      </c>
      <c r="BX95" s="114">
        <f t="shared" ref="BX95" si="396">M95</f>
        <v>74</v>
      </c>
      <c r="BY95" s="113">
        <f t="shared" ref="BY95" si="397">Q95</f>
        <v>106</v>
      </c>
      <c r="BZ95" s="114">
        <f t="shared" ref="BZ95" si="398">U95</f>
        <v>110</v>
      </c>
      <c r="CA95" s="113">
        <f t="shared" ref="CA95" si="399">Y95</f>
        <v>146</v>
      </c>
      <c r="CB95" s="114">
        <f t="shared" ref="CB95" si="400">AC95</f>
        <v>154</v>
      </c>
      <c r="CC95" s="113">
        <f t="shared" ref="CC95" si="401">AG95</f>
        <v>199</v>
      </c>
      <c r="CD95" s="114">
        <f t="shared" ref="CD95" si="402">AK95</f>
        <v>204</v>
      </c>
      <c r="CE95" s="113">
        <f t="shared" ref="CE95" si="403">AO95</f>
        <v>282</v>
      </c>
      <c r="CF95" s="114">
        <f t="shared" ref="CF95" si="404">AS95</f>
        <v>321</v>
      </c>
      <c r="CG95" s="113">
        <f t="shared" ref="CG95" si="405">AW95</f>
        <v>346</v>
      </c>
      <c r="CH95" s="111">
        <f t="shared" ref="CH95" si="406">G95</f>
        <v>69</v>
      </c>
      <c r="CI95" s="113">
        <f t="shared" ref="CI95" si="407">K95</f>
        <v>73</v>
      </c>
      <c r="CJ95" s="114">
        <f t="shared" ref="CJ95" si="408">O95</f>
        <v>104</v>
      </c>
      <c r="CK95" s="114">
        <f t="shared" ref="CK95" si="409">S95</f>
        <v>109</v>
      </c>
      <c r="CL95" s="114">
        <f t="shared" ref="CL95" si="410">W95</f>
        <v>145</v>
      </c>
      <c r="CM95" s="114">
        <f t="shared" ref="CM95" si="411">AA95</f>
        <v>153</v>
      </c>
      <c r="CN95" s="114">
        <f t="shared" ref="CN95" si="412">AE95</f>
        <v>180</v>
      </c>
      <c r="CO95" s="114">
        <f t="shared" ref="CO95" si="413">AI95</f>
        <v>201</v>
      </c>
      <c r="CP95" s="114">
        <f t="shared" ref="CP95" si="414">AM95</f>
        <v>273</v>
      </c>
      <c r="CQ95" s="114">
        <f t="shared" ref="CQ95" si="415">AQ95</f>
        <v>316</v>
      </c>
      <c r="CR95" s="114">
        <f t="shared" ref="CR95" si="416">AU95</f>
        <v>345</v>
      </c>
      <c r="CS95" s="114">
        <f t="shared" ref="CS95" si="417">AY95</f>
        <v>357</v>
      </c>
      <c r="CT95" s="109">
        <f t="shared" ref="CT95" si="418">M95-K95</f>
        <v>1</v>
      </c>
    </row>
    <row r="96" spans="1:1029" x14ac:dyDescent="0.2">
      <c r="A96" s="3" t="str">
        <f t="shared" si="223"/>
        <v>adrb2_human__wt</v>
      </c>
      <c r="B96" s="3" t="s">
        <v>126</v>
      </c>
      <c r="C96" s="3" t="s">
        <v>100</v>
      </c>
      <c r="D96" s="3" t="str">
        <f>IFERROR(MID(VLOOKUP($B96,Seqs!$A:$B,2,0),E96,1),"")</f>
        <v>Q</v>
      </c>
      <c r="E96" s="3">
        <v>26</v>
      </c>
      <c r="F96" s="3" t="str">
        <f>IFERROR(MID(VLOOKUP($B96,Seqs!$A:$B,2,0),G96,1),"")</f>
        <v>F</v>
      </c>
      <c r="G96" s="3">
        <v>61</v>
      </c>
      <c r="H96" s="3" t="str">
        <f>IFERROR(MID(VLOOKUP($B96,Seqs!$A:$B,2,0),I96,1),"")</f>
        <v>E</v>
      </c>
      <c r="I96" s="23">
        <v>62</v>
      </c>
      <c r="J96" s="3" t="str">
        <f>IFERROR(MID(VLOOKUP($B96,Seqs!$A:$B,2,0),K96,1),"")</f>
        <v>Q</v>
      </c>
      <c r="K96" s="23">
        <v>65</v>
      </c>
      <c r="L96" s="3" t="str">
        <f>IFERROR(MID(VLOOKUP($B96,Seqs!$A:$B,2,0),M96,1),"")</f>
        <v>T</v>
      </c>
      <c r="M96" s="3">
        <v>66</v>
      </c>
      <c r="N96" s="3" t="str">
        <f>IFERROR(MID(VLOOKUP($B96,Seqs!$A:$B,2,0),O96,1),"")</f>
        <v>M</v>
      </c>
      <c r="O96" s="3">
        <v>96</v>
      </c>
      <c r="P96" s="3" t="str">
        <f>IFERROR(MID(VLOOKUP($B96,Seqs!$A:$B,2,0),Q96,1),"")</f>
        <v>M</v>
      </c>
      <c r="Q96" s="3">
        <v>98</v>
      </c>
      <c r="R96" s="3" t="str">
        <f>IFERROR(MID(VLOOKUP($B96,Seqs!$A:$B,2,0),S96,1),"")</f>
        <v>F</v>
      </c>
      <c r="S96" s="3">
        <v>101</v>
      </c>
      <c r="T96" s="3" t="str">
        <f>IFERROR(MID(VLOOKUP($B96,Seqs!$A:$B,2,0),U96,1),"")</f>
        <v>G</v>
      </c>
      <c r="U96" s="3">
        <v>102</v>
      </c>
      <c r="V96" s="3" t="str">
        <f>IFERROR(MID(VLOOKUP($B96,Seqs!$A:$B,2,0),W96,1),"")</f>
        <v>S</v>
      </c>
      <c r="W96" s="3">
        <v>137</v>
      </c>
      <c r="X96" s="3" t="str">
        <f>IFERROR(MID(VLOOKUP($B96,Seqs!$A:$B,2,0),Y96,1),"")</f>
        <v>P</v>
      </c>
      <c r="Y96" s="3">
        <v>138</v>
      </c>
      <c r="Z96" s="3" t="str">
        <f>IFERROR(MID(VLOOKUP($B96,Seqs!$A:$B,2,0),AA96,1),"")</f>
        <v>L</v>
      </c>
      <c r="AA96" s="3">
        <v>145</v>
      </c>
      <c r="AB96" s="3" t="str">
        <f>IFERROR(MID(VLOOKUP($B96,Seqs!$A:$B,2,0),AC96,1),"")</f>
        <v>T</v>
      </c>
      <c r="AC96" s="9">
        <v>146</v>
      </c>
      <c r="AD96" s="3" t="str">
        <f>IFERROR(MID(VLOOKUP($B96,Seqs!$A:$B,2,0),AE96,1),"")</f>
        <v>H</v>
      </c>
      <c r="AE96" s="3">
        <v>172</v>
      </c>
      <c r="AF96" s="3" t="str">
        <f>IFERROR(MID(VLOOKUP($B96,Seqs!$A:$B,2,0),AG96,1),"")</f>
        <v>C</v>
      </c>
      <c r="AG96" s="3">
        <v>191</v>
      </c>
      <c r="AH96" s="3" t="str">
        <f>IFERROR(MID(VLOOKUP($B96,Seqs!$A:$B,2,0),AI96,1),"")</f>
        <v>F</v>
      </c>
      <c r="AI96" s="3">
        <v>193</v>
      </c>
      <c r="AJ96" s="3" t="str">
        <f>IFERROR(MID(VLOOKUP($B96,Seqs!$A:$B,2,0),AK96,1),"")</f>
        <v>N</v>
      </c>
      <c r="AK96" s="3">
        <v>196</v>
      </c>
      <c r="AL96" s="3" t="str">
        <f>IFERROR(MID(VLOOKUP($B96,Seqs!$A:$B,2,0),AM96,1),"")</f>
        <v>E</v>
      </c>
      <c r="AM96" s="3">
        <v>237</v>
      </c>
      <c r="AN96" s="3" t="str">
        <f>IFERROR(MID(VLOOKUP($B96,Seqs!$A:$B,2,0),AO96,1),"")</f>
        <v>S</v>
      </c>
      <c r="AO96" s="3">
        <v>262</v>
      </c>
      <c r="AP96" s="3" t="str">
        <f>IFERROR(MID(VLOOKUP($B96,Seqs!$A:$B,2,0),AQ96,1),"")</f>
        <v>Q</v>
      </c>
      <c r="AQ96" s="3">
        <v>299</v>
      </c>
      <c r="AR96" s="3" t="str">
        <f>IFERROR(MID(VLOOKUP($B96,Seqs!$A:$B,2,0),AS96,1),"")</f>
        <v>R</v>
      </c>
      <c r="AS96" s="3">
        <v>304</v>
      </c>
      <c r="AT96" s="3" t="str">
        <f>IFERROR(MID(VLOOKUP($B96,Seqs!$A:$B,2,0),AU96,1),"")</f>
        <v>R</v>
      </c>
      <c r="AU96" s="3">
        <v>328</v>
      </c>
      <c r="AV96" s="3" t="str">
        <f>IFERROR(MID(VLOOKUP($B96,Seqs!$A:$B,2,0),AW96,1),"")</f>
        <v>S</v>
      </c>
      <c r="AW96" s="3">
        <v>329</v>
      </c>
      <c r="AX96" s="3" t="str">
        <f>IFERROR(MID(VLOOKUP($B96,Seqs!$A:$B,2,0),AY96,1),"")</f>
        <v>C</v>
      </c>
      <c r="AY96" s="3">
        <v>341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224"/>
        <v>1</v>
      </c>
      <c r="BC96" s="23">
        <f t="shared" si="225"/>
        <v>267</v>
      </c>
      <c r="BD96" s="56" t="s">
        <v>1379</v>
      </c>
      <c r="BE96" s="3" t="s">
        <v>23</v>
      </c>
      <c r="BF96" s="119" t="s">
        <v>23</v>
      </c>
      <c r="BG96" s="49" t="s">
        <v>1379</v>
      </c>
      <c r="BH96" s="49" t="s">
        <v>1384</v>
      </c>
      <c r="BI96" s="3" t="s">
        <v>1166</v>
      </c>
      <c r="BJ96" s="70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0">
        <f t="shared" si="226"/>
        <v>26</v>
      </c>
      <c r="BW96" s="71">
        <f t="shared" si="227"/>
        <v>62</v>
      </c>
      <c r="BX96" s="72">
        <f t="shared" si="228"/>
        <v>66</v>
      </c>
      <c r="BY96" s="71">
        <f t="shared" si="229"/>
        <v>98</v>
      </c>
      <c r="BZ96" s="72">
        <f t="shared" si="230"/>
        <v>102</v>
      </c>
      <c r="CA96" s="71">
        <f t="shared" si="231"/>
        <v>138</v>
      </c>
      <c r="CB96" s="72">
        <f t="shared" si="232"/>
        <v>146</v>
      </c>
      <c r="CC96" s="71">
        <f t="shared" si="233"/>
        <v>191</v>
      </c>
      <c r="CD96" s="72">
        <f t="shared" si="234"/>
        <v>196</v>
      </c>
      <c r="CE96" s="71">
        <f t="shared" si="235"/>
        <v>262</v>
      </c>
      <c r="CF96" s="72">
        <f t="shared" si="236"/>
        <v>304</v>
      </c>
      <c r="CG96" s="71">
        <f t="shared" si="237"/>
        <v>329</v>
      </c>
      <c r="CH96" s="70">
        <f t="shared" si="238"/>
        <v>61</v>
      </c>
      <c r="CI96" s="71">
        <f t="shared" si="239"/>
        <v>65</v>
      </c>
      <c r="CJ96" s="72">
        <f t="shared" si="240"/>
        <v>96</v>
      </c>
      <c r="CK96" s="72">
        <f t="shared" si="241"/>
        <v>101</v>
      </c>
      <c r="CL96" s="72">
        <f t="shared" si="242"/>
        <v>137</v>
      </c>
      <c r="CM96" s="72">
        <f t="shared" si="243"/>
        <v>145</v>
      </c>
      <c r="CN96" s="72">
        <f t="shared" si="244"/>
        <v>172</v>
      </c>
      <c r="CO96" s="72">
        <f t="shared" si="245"/>
        <v>193</v>
      </c>
      <c r="CP96" s="72">
        <f t="shared" si="246"/>
        <v>237</v>
      </c>
      <c r="CQ96" s="72">
        <f t="shared" si="247"/>
        <v>299</v>
      </c>
      <c r="CR96" s="72">
        <f t="shared" si="248"/>
        <v>328</v>
      </c>
      <c r="CS96" s="72">
        <f t="shared" si="249"/>
        <v>341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223"/>
        <v>adrb2_human_2RH1</v>
      </c>
      <c r="B97" s="3" t="s">
        <v>126</v>
      </c>
      <c r="C97" s="3" t="s">
        <v>75</v>
      </c>
      <c r="D97" s="3" t="str">
        <f>IFERROR(MID(VLOOKUP($B97,Seqs!$A:$B,2,0),E97,1),"")</f>
        <v>D</v>
      </c>
      <c r="E97" s="3">
        <v>29</v>
      </c>
      <c r="F97" s="3" t="str">
        <f>IFERROR(MID(VLOOKUP($B97,Seqs!$A:$B,2,0),G97,1),"")</f>
        <v>F</v>
      </c>
      <c r="G97" s="3">
        <v>61</v>
      </c>
      <c r="H97" s="3" t="str">
        <f>IFERROR(MID(VLOOKUP($B97,Seqs!$A:$B,2,0),I97,1),"")</f>
        <v>E</v>
      </c>
      <c r="I97" s="23">
        <v>62</v>
      </c>
      <c r="J97" s="3" t="str">
        <f>IFERROR(MID(VLOOKUP($B97,Seqs!$A:$B,2,0),K97,1),"")</f>
        <v>Q</v>
      </c>
      <c r="K97" s="23">
        <v>65</v>
      </c>
      <c r="L97" s="3" t="str">
        <f>IFERROR(MID(VLOOKUP($B97,Seqs!$A:$B,2,0),M97,1),"")</f>
        <v>T</v>
      </c>
      <c r="M97" s="3">
        <v>66</v>
      </c>
      <c r="N97" s="3" t="str">
        <f>IFERROR(MID(VLOOKUP($B97,Seqs!$A:$B,2,0),O97,1),"")</f>
        <v>M</v>
      </c>
      <c r="O97" s="3">
        <v>96</v>
      </c>
      <c r="P97" s="3" t="str">
        <f>IFERROR(MID(VLOOKUP($B97,Seqs!$A:$B,2,0),Q97,1),"")</f>
        <v>M</v>
      </c>
      <c r="Q97" s="3">
        <v>98</v>
      </c>
      <c r="R97" s="3" t="str">
        <f>IFERROR(MID(VLOOKUP($B97,Seqs!$A:$B,2,0),S97,1),"")</f>
        <v>F</v>
      </c>
      <c r="S97" s="3">
        <v>101</v>
      </c>
      <c r="T97" s="3" t="str">
        <f>IFERROR(MID(VLOOKUP($B97,Seqs!$A:$B,2,0),U97,1),"")</f>
        <v>G</v>
      </c>
      <c r="U97" s="3">
        <v>102</v>
      </c>
      <c r="V97" s="3" t="str">
        <f>IFERROR(MID(VLOOKUP($B97,Seqs!$A:$B,2,0),W97,1),"")</f>
        <v>S</v>
      </c>
      <c r="W97" s="3">
        <v>137</v>
      </c>
      <c r="X97" s="3" t="str">
        <f>IFERROR(MID(VLOOKUP($B97,Seqs!$A:$B,2,0),Y97,1),"")</f>
        <v/>
      </c>
      <c r="Y97" s="3" t="s">
        <v>23</v>
      </c>
      <c r="Z97" s="3" t="str">
        <f>IFERROR(MID(VLOOKUP($B97,Seqs!$A:$B,2,0),AA97,1),"")</f>
        <v/>
      </c>
      <c r="AA97" s="3" t="s">
        <v>23</v>
      </c>
      <c r="AB97" s="3" t="str">
        <f>IFERROR(MID(VLOOKUP($B97,Seqs!$A:$B,2,0),AC97,1),"")</f>
        <v>T</v>
      </c>
      <c r="AC97" s="9">
        <v>146</v>
      </c>
      <c r="AD97" s="3" t="str">
        <f>IFERROR(MID(VLOOKUP($B97,Seqs!$A:$B,2,0),AE97,1),"")</f>
        <v>H</v>
      </c>
      <c r="AE97" s="3">
        <v>172</v>
      </c>
      <c r="AF97" s="3" t="str">
        <f>IFERROR(MID(VLOOKUP($B97,Seqs!$A:$B,2,0),AG97,1),"")</f>
        <v>C</v>
      </c>
      <c r="AG97" s="3">
        <v>191</v>
      </c>
      <c r="AH97" s="3" t="str">
        <f>IFERROR(MID(VLOOKUP($B97,Seqs!$A:$B,2,0),AI97,1),"")</f>
        <v>F</v>
      </c>
      <c r="AI97" s="3">
        <v>193</v>
      </c>
      <c r="AJ97" s="3" t="str">
        <f>IFERROR(MID(VLOOKUP($B97,Seqs!$A:$B,2,0),AK97,1),"")</f>
        <v>N</v>
      </c>
      <c r="AK97" s="3">
        <v>196</v>
      </c>
      <c r="AL97" s="3" t="str">
        <f>IFERROR(MID(VLOOKUP($B97,Seqs!$A:$B,2,0),AM97,1),"")</f>
        <v>Q</v>
      </c>
      <c r="AM97" s="3">
        <v>229</v>
      </c>
      <c r="AN97" s="3" t="str">
        <f>IFERROR(MID(VLOOKUP($B97,Seqs!$A:$B,2,0),AO97,1),"")</f>
        <v>K</v>
      </c>
      <c r="AO97" s="3">
        <v>267</v>
      </c>
      <c r="AP97" s="3" t="str">
        <f>IFERROR(MID(VLOOKUP($B97,Seqs!$A:$B,2,0),AQ97,1),"")</f>
        <v>Q</v>
      </c>
      <c r="AQ97" s="3">
        <v>299</v>
      </c>
      <c r="AR97" s="3" t="str">
        <f>IFERROR(MID(VLOOKUP($B97,Seqs!$A:$B,2,0),AS97,1),"")</f>
        <v>R</v>
      </c>
      <c r="AS97" s="3">
        <v>304</v>
      </c>
      <c r="AT97" s="3" t="str">
        <f>IFERROR(MID(VLOOKUP($B97,Seqs!$A:$B,2,0),AU97,1),"")</f>
        <v>R</v>
      </c>
      <c r="AU97" s="3">
        <v>328</v>
      </c>
      <c r="AV97" s="3" t="str">
        <f>IFERROR(MID(VLOOKUP($B97,Seqs!$A:$B,2,0),AW97,1),"")</f>
        <v>S</v>
      </c>
      <c r="AW97" s="3">
        <v>329</v>
      </c>
      <c r="AX97" s="3" t="str">
        <f>IFERROR(MID(VLOOKUP($B97,Seqs!$A:$B,2,0),AY97,1),"")</f>
        <v>C</v>
      </c>
      <c r="AY97" s="3">
        <v>341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224"/>
        <v>1</v>
      </c>
      <c r="BC97" s="23">
        <f t="shared" si="225"/>
        <v>244</v>
      </c>
      <c r="BD97" s="4" t="s">
        <v>23</v>
      </c>
      <c r="BE97" s="3" t="s">
        <v>1381</v>
      </c>
      <c r="BF97" s="119">
        <v>2.4</v>
      </c>
      <c r="BG97" s="49" t="s">
        <v>1384</v>
      </c>
      <c r="BH97" s="49" t="s">
        <v>1384</v>
      </c>
      <c r="BI97" s="1"/>
      <c r="BJ97" s="70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0">
        <f t="shared" si="226"/>
        <v>29</v>
      </c>
      <c r="BW97" s="71">
        <f t="shared" si="227"/>
        <v>62</v>
      </c>
      <c r="BX97" s="72">
        <f t="shared" si="228"/>
        <v>66</v>
      </c>
      <c r="BY97" s="71">
        <f t="shared" si="229"/>
        <v>98</v>
      </c>
      <c r="BZ97" s="72">
        <f t="shared" si="230"/>
        <v>102</v>
      </c>
      <c r="CA97" s="71" t="str">
        <f t="shared" si="231"/>
        <v>-</v>
      </c>
      <c r="CB97" s="72">
        <f t="shared" si="232"/>
        <v>146</v>
      </c>
      <c r="CC97" s="71">
        <f t="shared" si="233"/>
        <v>191</v>
      </c>
      <c r="CD97" s="72">
        <f t="shared" si="234"/>
        <v>196</v>
      </c>
      <c r="CE97" s="71">
        <f t="shared" si="235"/>
        <v>267</v>
      </c>
      <c r="CF97" s="72">
        <f t="shared" si="236"/>
        <v>304</v>
      </c>
      <c r="CG97" s="71">
        <f t="shared" si="237"/>
        <v>329</v>
      </c>
      <c r="CH97" s="70">
        <f t="shared" si="238"/>
        <v>61</v>
      </c>
      <c r="CI97" s="71">
        <f t="shared" si="239"/>
        <v>65</v>
      </c>
      <c r="CJ97" s="72">
        <f t="shared" si="240"/>
        <v>96</v>
      </c>
      <c r="CK97" s="72">
        <f t="shared" si="241"/>
        <v>101</v>
      </c>
      <c r="CL97" s="72">
        <f t="shared" si="242"/>
        <v>137</v>
      </c>
      <c r="CM97" s="72" t="str">
        <f t="shared" si="243"/>
        <v>-</v>
      </c>
      <c r="CN97" s="72">
        <f t="shared" si="244"/>
        <v>172</v>
      </c>
      <c r="CO97" s="72">
        <f t="shared" si="245"/>
        <v>193</v>
      </c>
      <c r="CP97" s="72">
        <f t="shared" si="246"/>
        <v>229</v>
      </c>
      <c r="CQ97" s="72">
        <f t="shared" si="247"/>
        <v>299</v>
      </c>
      <c r="CR97" s="72">
        <f t="shared" si="248"/>
        <v>328</v>
      </c>
      <c r="CS97" s="72">
        <f t="shared" si="249"/>
        <v>341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223"/>
        <v>adrb2_human_3D4S</v>
      </c>
      <c r="B98" s="3" t="s">
        <v>126</v>
      </c>
      <c r="C98" s="3" t="s">
        <v>76</v>
      </c>
      <c r="D98" s="3" t="str">
        <f>IFERROR(MID(VLOOKUP($B98,Seqs!$A:$B,2,0),E98,1),"")</f>
        <v>W</v>
      </c>
      <c r="E98" s="3">
        <v>32</v>
      </c>
      <c r="F98" s="3" t="str">
        <f>IFERROR(MID(VLOOKUP($B98,Seqs!$A:$B,2,0),G98,1),"")</f>
        <v>F</v>
      </c>
      <c r="G98" s="3">
        <v>61</v>
      </c>
      <c r="H98" s="3" t="str">
        <f>IFERROR(MID(VLOOKUP($B98,Seqs!$A:$B,2,0),I98,1),"")</f>
        <v>E</v>
      </c>
      <c r="I98" s="23">
        <v>62</v>
      </c>
      <c r="J98" s="3" t="str">
        <f>IFERROR(MID(VLOOKUP($B98,Seqs!$A:$B,2,0),K98,1),"")</f>
        <v>Q</v>
      </c>
      <c r="K98" s="23">
        <v>65</v>
      </c>
      <c r="L98" s="3" t="str">
        <f>IFERROR(MID(VLOOKUP($B98,Seqs!$A:$B,2,0),M98,1),"")</f>
        <v>T</v>
      </c>
      <c r="M98" s="3">
        <v>66</v>
      </c>
      <c r="N98" s="3" t="str">
        <f>IFERROR(MID(VLOOKUP($B98,Seqs!$A:$B,2,0),O98,1),"")</f>
        <v>M</v>
      </c>
      <c r="O98" s="3">
        <v>96</v>
      </c>
      <c r="P98" s="3" t="str">
        <f>IFERROR(MID(VLOOKUP($B98,Seqs!$A:$B,2,0),Q98,1),"")</f>
        <v>M</v>
      </c>
      <c r="Q98" s="3">
        <v>98</v>
      </c>
      <c r="R98" s="3" t="str">
        <f>IFERROR(MID(VLOOKUP($B98,Seqs!$A:$B,2,0),S98,1),"")</f>
        <v>F</v>
      </c>
      <c r="S98" s="3">
        <v>101</v>
      </c>
      <c r="T98" s="3" t="str">
        <f>IFERROR(MID(VLOOKUP($B98,Seqs!$A:$B,2,0),U98,1),"")</f>
        <v>G</v>
      </c>
      <c r="U98" s="3">
        <v>102</v>
      </c>
      <c r="V98" s="3" t="str">
        <f>IFERROR(MID(VLOOKUP($B98,Seqs!$A:$B,2,0),W98,1),"")</f>
        <v>S</v>
      </c>
      <c r="W98" s="3">
        <v>137</v>
      </c>
      <c r="X98" s="3" t="str">
        <f>IFERROR(MID(VLOOKUP($B98,Seqs!$A:$B,2,0),Y98,1),"")</f>
        <v/>
      </c>
      <c r="Y98" s="3" t="s">
        <v>23</v>
      </c>
      <c r="Z98" s="3" t="str">
        <f>IFERROR(MID(VLOOKUP($B98,Seqs!$A:$B,2,0),AA98,1),"")</f>
        <v/>
      </c>
      <c r="AA98" s="3" t="s">
        <v>23</v>
      </c>
      <c r="AB98" s="3" t="str">
        <f>IFERROR(MID(VLOOKUP($B98,Seqs!$A:$B,2,0),AC98,1),"")</f>
        <v>T</v>
      </c>
      <c r="AC98" s="9">
        <v>146</v>
      </c>
      <c r="AD98" s="3" t="str">
        <f>IFERROR(MID(VLOOKUP($B98,Seqs!$A:$B,2,0),AE98,1),"")</f>
        <v>H</v>
      </c>
      <c r="AE98" s="3">
        <v>172</v>
      </c>
      <c r="AF98" s="3" t="str">
        <f>IFERROR(MID(VLOOKUP($B98,Seqs!$A:$B,2,0),AG98,1),"")</f>
        <v>C</v>
      </c>
      <c r="AG98" s="3">
        <v>191</v>
      </c>
      <c r="AH98" s="3" t="str">
        <f>IFERROR(MID(VLOOKUP($B98,Seqs!$A:$B,2,0),AI98,1),"")</f>
        <v>F</v>
      </c>
      <c r="AI98" s="3">
        <v>193</v>
      </c>
      <c r="AJ98" s="3" t="str">
        <f>IFERROR(MID(VLOOKUP($B98,Seqs!$A:$B,2,0),AK98,1),"")</f>
        <v>N</v>
      </c>
      <c r="AK98" s="3">
        <v>196</v>
      </c>
      <c r="AL98" s="3" t="str">
        <f>IFERROR(MID(VLOOKUP($B98,Seqs!$A:$B,2,0),AM98,1),"")</f>
        <v>Q</v>
      </c>
      <c r="AM98" s="3">
        <v>229</v>
      </c>
      <c r="AN98" s="3" t="str">
        <f>IFERROR(MID(VLOOKUP($B98,Seqs!$A:$B,2,0),AO98,1),"")</f>
        <v>K</v>
      </c>
      <c r="AO98" s="3">
        <v>267</v>
      </c>
      <c r="AP98" s="3" t="str">
        <f>IFERROR(MID(VLOOKUP($B98,Seqs!$A:$B,2,0),AQ98,1),"")</f>
        <v>Q</v>
      </c>
      <c r="AQ98" s="3">
        <v>299</v>
      </c>
      <c r="AR98" s="3" t="str">
        <f>IFERROR(MID(VLOOKUP($B98,Seqs!$A:$B,2,0),AS98,1),"")</f>
        <v>R</v>
      </c>
      <c r="AS98" s="3">
        <v>304</v>
      </c>
      <c r="AT98" s="3" t="str">
        <f>IFERROR(MID(VLOOKUP($B98,Seqs!$A:$B,2,0),AU98,1),"")</f>
        <v>R</v>
      </c>
      <c r="AU98" s="3">
        <v>328</v>
      </c>
      <c r="AV98" s="3" t="str">
        <f>IFERROR(MID(VLOOKUP($B98,Seqs!$A:$B,2,0),AW98,1),"")</f>
        <v>S</v>
      </c>
      <c r="AW98" s="3">
        <v>329</v>
      </c>
      <c r="AX98" s="3" t="str">
        <f>IFERROR(MID(VLOOKUP($B98,Seqs!$A:$B,2,0),AY98,1),"")</f>
        <v>C</v>
      </c>
      <c r="AY98" s="3">
        <v>341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224"/>
        <v>1</v>
      </c>
      <c r="BC98" s="23">
        <f t="shared" si="225"/>
        <v>241</v>
      </c>
      <c r="BD98" s="4" t="s">
        <v>23</v>
      </c>
      <c r="BE98" s="3" t="s">
        <v>1381</v>
      </c>
      <c r="BF98" s="119">
        <v>2.8</v>
      </c>
      <c r="BG98" s="49" t="s">
        <v>1384</v>
      </c>
      <c r="BH98" s="49" t="s">
        <v>1384</v>
      </c>
      <c r="BI98" s="1"/>
      <c r="BJ98" s="70" t="s">
        <v>1293</v>
      </c>
      <c r="BK98" s="57" t="s">
        <v>1293</v>
      </c>
      <c r="BL98" s="57" t="s">
        <v>1293</v>
      </c>
      <c r="BM98" s="57" t="s">
        <v>1293</v>
      </c>
      <c r="BN98" s="57" t="s">
        <v>1293</v>
      </c>
      <c r="BO98" s="57" t="s">
        <v>1293</v>
      </c>
      <c r="BP98" s="57" t="s">
        <v>1293</v>
      </c>
      <c r="BQ98" s="57" t="s">
        <v>1293</v>
      </c>
      <c r="BR98" s="57" t="s">
        <v>1293</v>
      </c>
      <c r="BS98" s="57" t="s">
        <v>1293</v>
      </c>
      <c r="BT98" s="57" t="s">
        <v>1293</v>
      </c>
      <c r="BU98" s="57" t="s">
        <v>1293</v>
      </c>
      <c r="BV98" s="70">
        <f t="shared" si="226"/>
        <v>32</v>
      </c>
      <c r="BW98" s="71">
        <f t="shared" si="227"/>
        <v>62</v>
      </c>
      <c r="BX98" s="72">
        <f t="shared" si="228"/>
        <v>66</v>
      </c>
      <c r="BY98" s="71">
        <f t="shared" si="229"/>
        <v>98</v>
      </c>
      <c r="BZ98" s="72">
        <f t="shared" si="230"/>
        <v>102</v>
      </c>
      <c r="CA98" s="71" t="str">
        <f t="shared" si="231"/>
        <v>-</v>
      </c>
      <c r="CB98" s="72">
        <f t="shared" si="232"/>
        <v>146</v>
      </c>
      <c r="CC98" s="71">
        <f t="shared" si="233"/>
        <v>191</v>
      </c>
      <c r="CD98" s="72">
        <f t="shared" si="234"/>
        <v>196</v>
      </c>
      <c r="CE98" s="71">
        <f t="shared" si="235"/>
        <v>267</v>
      </c>
      <c r="CF98" s="72">
        <f t="shared" si="236"/>
        <v>304</v>
      </c>
      <c r="CG98" s="71">
        <f t="shared" si="237"/>
        <v>329</v>
      </c>
      <c r="CH98" s="70">
        <f t="shared" si="238"/>
        <v>61</v>
      </c>
      <c r="CI98" s="71">
        <f t="shared" si="239"/>
        <v>65</v>
      </c>
      <c r="CJ98" s="72">
        <f t="shared" si="240"/>
        <v>96</v>
      </c>
      <c r="CK98" s="72">
        <f t="shared" si="241"/>
        <v>101</v>
      </c>
      <c r="CL98" s="72">
        <f t="shared" si="242"/>
        <v>137</v>
      </c>
      <c r="CM98" s="72" t="str">
        <f t="shared" si="243"/>
        <v>-</v>
      </c>
      <c r="CN98" s="72">
        <f t="shared" si="244"/>
        <v>172</v>
      </c>
      <c r="CO98" s="72">
        <f t="shared" si="245"/>
        <v>193</v>
      </c>
      <c r="CP98" s="72">
        <f t="shared" si="246"/>
        <v>229</v>
      </c>
      <c r="CQ98" s="72">
        <f t="shared" si="247"/>
        <v>299</v>
      </c>
      <c r="CR98" s="72">
        <f t="shared" si="248"/>
        <v>328</v>
      </c>
      <c r="CS98" s="72">
        <f t="shared" si="249"/>
        <v>341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223"/>
        <v>adrb2_human_3NY8</v>
      </c>
      <c r="B99" s="3" t="s">
        <v>126</v>
      </c>
      <c r="C99" s="3" t="s">
        <v>1339</v>
      </c>
      <c r="D99" s="3" t="str">
        <f>IFERROR(MID(VLOOKUP($B99,Seqs!$A:$B,2,0),E99,1),"")</f>
        <v>W</v>
      </c>
      <c r="E99" s="3">
        <v>32</v>
      </c>
      <c r="F99" s="3" t="str">
        <f>IFERROR(MID(VLOOKUP($B99,Seqs!$A:$B,2,0),G99,1),"")</f>
        <v>F</v>
      </c>
      <c r="G99" s="3">
        <v>61</v>
      </c>
      <c r="H99" s="3" t="str">
        <f>IFERROR(MID(VLOOKUP($B99,Seqs!$A:$B,2,0),I99,1),"")</f>
        <v>E</v>
      </c>
      <c r="I99" s="23">
        <v>62</v>
      </c>
      <c r="J99" s="3" t="str">
        <f>IFERROR(MID(VLOOKUP($B99,Seqs!$A:$B,2,0),K99,1),"")</f>
        <v>Q</v>
      </c>
      <c r="K99" s="23">
        <v>65</v>
      </c>
      <c r="L99" s="3" t="str">
        <f>IFERROR(MID(VLOOKUP($B99,Seqs!$A:$B,2,0),M99,1),"")</f>
        <v>T</v>
      </c>
      <c r="M99" s="3">
        <v>66</v>
      </c>
      <c r="N99" s="3" t="str">
        <f>IFERROR(MID(VLOOKUP($B99,Seqs!$A:$B,2,0),O99,1),"")</f>
        <v>M</v>
      </c>
      <c r="O99" s="3">
        <v>96</v>
      </c>
      <c r="P99" s="3" t="str">
        <f>IFERROR(MID(VLOOKUP($B99,Seqs!$A:$B,2,0),Q99,1),"")</f>
        <v>M</v>
      </c>
      <c r="Q99" s="3">
        <v>98</v>
      </c>
      <c r="R99" s="3" t="str">
        <f>IFERROR(MID(VLOOKUP($B99,Seqs!$A:$B,2,0),S99,1),"")</f>
        <v>F</v>
      </c>
      <c r="S99" s="3">
        <v>101</v>
      </c>
      <c r="T99" s="3" t="str">
        <f>IFERROR(MID(VLOOKUP($B99,Seqs!$A:$B,2,0),U99,1),"")</f>
        <v>G</v>
      </c>
      <c r="U99" s="3">
        <v>102</v>
      </c>
      <c r="V99" s="3" t="str">
        <f>IFERROR(MID(VLOOKUP($B99,Seqs!$A:$B,2,0),W99,1),"")</f>
        <v>S</v>
      </c>
      <c r="W99" s="3">
        <v>137</v>
      </c>
      <c r="X99" s="3" t="str">
        <f>IFERROR(MID(VLOOKUP($B99,Seqs!$A:$B,2,0),Y99,1),"")</f>
        <v/>
      </c>
      <c r="Y99" s="3" t="s">
        <v>23</v>
      </c>
      <c r="Z99" s="3" t="str">
        <f>IFERROR(MID(VLOOKUP($B99,Seqs!$A:$B,2,0),AA99,1),"")</f>
        <v/>
      </c>
      <c r="AA99" s="3" t="s">
        <v>23</v>
      </c>
      <c r="AB99" s="3" t="str">
        <f>IFERROR(MID(VLOOKUP($B99,Seqs!$A:$B,2,0),AC99,1),"")</f>
        <v>T</v>
      </c>
      <c r="AC99" s="9">
        <v>146</v>
      </c>
      <c r="AD99" s="3" t="str">
        <f>IFERROR(MID(VLOOKUP($B99,Seqs!$A:$B,2,0),AE99,1),"")</f>
        <v>H</v>
      </c>
      <c r="AE99" s="3">
        <v>172</v>
      </c>
      <c r="AF99" s="3" t="str">
        <f>IFERROR(MID(VLOOKUP($B99,Seqs!$A:$B,2,0),AG99,1),"")</f>
        <v>C</v>
      </c>
      <c r="AG99" s="3">
        <v>191</v>
      </c>
      <c r="AH99" s="3" t="str">
        <f>IFERROR(MID(VLOOKUP($B99,Seqs!$A:$B,2,0),AI99,1),"")</f>
        <v>F</v>
      </c>
      <c r="AI99" s="3">
        <v>193</v>
      </c>
      <c r="AJ99" s="3" t="str">
        <f>IFERROR(MID(VLOOKUP($B99,Seqs!$A:$B,2,0),AK99,1),"")</f>
        <v>N</v>
      </c>
      <c r="AK99" s="3">
        <v>196</v>
      </c>
      <c r="AL99" s="3" t="str">
        <f>IFERROR(MID(VLOOKUP($B99,Seqs!$A:$B,2,0),AM99,1),"")</f>
        <v>Q</v>
      </c>
      <c r="AM99" s="3">
        <v>229</v>
      </c>
      <c r="AN99" s="3" t="str">
        <f>IFERROR(MID(VLOOKUP($B99,Seqs!$A:$B,2,0),AO99,1),"")</f>
        <v>K</v>
      </c>
      <c r="AO99" s="3">
        <v>267</v>
      </c>
      <c r="AP99" s="3" t="str">
        <f>IFERROR(MID(VLOOKUP($B99,Seqs!$A:$B,2,0),AQ99,1),"")</f>
        <v>Q</v>
      </c>
      <c r="AQ99" s="3">
        <v>299</v>
      </c>
      <c r="AR99" s="3" t="str">
        <f>IFERROR(MID(VLOOKUP($B99,Seqs!$A:$B,2,0),AS99,1),"")</f>
        <v>R</v>
      </c>
      <c r="AS99" s="3">
        <v>304</v>
      </c>
      <c r="AT99" s="3" t="str">
        <f>IFERROR(MID(VLOOKUP($B99,Seqs!$A:$B,2,0),AU99,1),"")</f>
        <v>R</v>
      </c>
      <c r="AU99" s="3">
        <v>328</v>
      </c>
      <c r="AV99" s="3" t="str">
        <f>IFERROR(MID(VLOOKUP($B99,Seqs!$A:$B,2,0),AW99,1),"")</f>
        <v>S</v>
      </c>
      <c r="AW99" s="3">
        <v>329</v>
      </c>
      <c r="AX99" s="3" t="str">
        <f>IFERROR(MID(VLOOKUP($B99,Seqs!$A:$B,2,0),AY99,1),"")</f>
        <v>C</v>
      </c>
      <c r="AY99" s="3">
        <v>341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224"/>
        <v>1</v>
      </c>
      <c r="BC99" s="23">
        <f t="shared" si="225"/>
        <v>241</v>
      </c>
      <c r="BD99" s="4" t="s">
        <v>23</v>
      </c>
      <c r="BE99" s="3" t="s">
        <v>1381</v>
      </c>
      <c r="BF99" s="119">
        <v>2.84</v>
      </c>
      <c r="BG99" s="49" t="s">
        <v>1384</v>
      </c>
      <c r="BH99" s="49" t="s">
        <v>1384</v>
      </c>
      <c r="BI99" s="1"/>
      <c r="BJ99" s="70" t="s">
        <v>1293</v>
      </c>
      <c r="BK99" s="57" t="s">
        <v>1293</v>
      </c>
      <c r="BL99" s="57" t="s">
        <v>1293</v>
      </c>
      <c r="BM99" s="57" t="s">
        <v>1293</v>
      </c>
      <c r="BN99" s="57" t="s">
        <v>1293</v>
      </c>
      <c r="BO99" s="57" t="s">
        <v>1293</v>
      </c>
      <c r="BP99" s="57" t="s">
        <v>1293</v>
      </c>
      <c r="BQ99" s="57" t="s">
        <v>1293</v>
      </c>
      <c r="BR99" s="57" t="s">
        <v>1293</v>
      </c>
      <c r="BS99" s="57" t="s">
        <v>1293</v>
      </c>
      <c r="BT99" s="57" t="s">
        <v>1293</v>
      </c>
      <c r="BU99" s="57" t="s">
        <v>1293</v>
      </c>
      <c r="BV99" s="70">
        <f t="shared" si="226"/>
        <v>32</v>
      </c>
      <c r="BW99" s="71">
        <f t="shared" si="227"/>
        <v>62</v>
      </c>
      <c r="BX99" s="72">
        <f t="shared" si="228"/>
        <v>66</v>
      </c>
      <c r="BY99" s="71">
        <f t="shared" si="229"/>
        <v>98</v>
      </c>
      <c r="BZ99" s="72">
        <f t="shared" si="230"/>
        <v>102</v>
      </c>
      <c r="CA99" s="71" t="str">
        <f t="shared" si="231"/>
        <v>-</v>
      </c>
      <c r="CB99" s="72">
        <f t="shared" si="232"/>
        <v>146</v>
      </c>
      <c r="CC99" s="71">
        <f t="shared" si="233"/>
        <v>191</v>
      </c>
      <c r="CD99" s="72">
        <f t="shared" si="234"/>
        <v>196</v>
      </c>
      <c r="CE99" s="71">
        <f t="shared" si="235"/>
        <v>267</v>
      </c>
      <c r="CF99" s="72">
        <f t="shared" si="236"/>
        <v>304</v>
      </c>
      <c r="CG99" s="71">
        <f t="shared" si="237"/>
        <v>329</v>
      </c>
      <c r="CH99" s="70">
        <f t="shared" si="238"/>
        <v>61</v>
      </c>
      <c r="CI99" s="71">
        <f t="shared" si="239"/>
        <v>65</v>
      </c>
      <c r="CJ99" s="72">
        <f t="shared" si="240"/>
        <v>96</v>
      </c>
      <c r="CK99" s="72">
        <f t="shared" si="241"/>
        <v>101</v>
      </c>
      <c r="CL99" s="72">
        <f t="shared" si="242"/>
        <v>137</v>
      </c>
      <c r="CM99" s="72" t="str">
        <f t="shared" si="243"/>
        <v>-</v>
      </c>
      <c r="CN99" s="72">
        <f t="shared" si="244"/>
        <v>172</v>
      </c>
      <c r="CO99" s="72">
        <f t="shared" si="245"/>
        <v>193</v>
      </c>
      <c r="CP99" s="72">
        <f t="shared" si="246"/>
        <v>229</v>
      </c>
      <c r="CQ99" s="72">
        <f t="shared" si="247"/>
        <v>299</v>
      </c>
      <c r="CR99" s="72">
        <f t="shared" si="248"/>
        <v>328</v>
      </c>
      <c r="CS99" s="72">
        <f t="shared" si="249"/>
        <v>341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223"/>
        <v>adrb2_human_3NY9</v>
      </c>
      <c r="B100" s="3" t="s">
        <v>126</v>
      </c>
      <c r="C100" s="3" t="s">
        <v>1030</v>
      </c>
      <c r="D100" s="3" t="str">
        <f>IFERROR(MID(VLOOKUP($B100,Seqs!$A:$B,2,0),E100,1),"")</f>
        <v>W</v>
      </c>
      <c r="E100" s="3">
        <v>32</v>
      </c>
      <c r="F100" s="3" t="str">
        <f>IFERROR(MID(VLOOKUP($B100,Seqs!$A:$B,2,0),G100,1),"")</f>
        <v>F</v>
      </c>
      <c r="G100" s="3">
        <v>61</v>
      </c>
      <c r="H100" s="3" t="str">
        <f>IFERROR(MID(VLOOKUP($B100,Seqs!$A:$B,2,0),I100,1),"")</f>
        <v>E</v>
      </c>
      <c r="I100" s="23">
        <v>62</v>
      </c>
      <c r="J100" s="3" t="str">
        <f>IFERROR(MID(VLOOKUP($B100,Seqs!$A:$B,2,0),K100,1),"")</f>
        <v>Q</v>
      </c>
      <c r="K100" s="23">
        <v>65</v>
      </c>
      <c r="L100" s="3" t="str">
        <f>IFERROR(MID(VLOOKUP($B100,Seqs!$A:$B,2,0),M100,1),"")</f>
        <v>T</v>
      </c>
      <c r="M100" s="3">
        <v>66</v>
      </c>
      <c r="N100" s="3" t="str">
        <f>IFERROR(MID(VLOOKUP($B100,Seqs!$A:$B,2,0),O100,1),"")</f>
        <v>M</v>
      </c>
      <c r="O100" s="3">
        <v>96</v>
      </c>
      <c r="P100" s="3" t="str">
        <f>IFERROR(MID(VLOOKUP($B100,Seqs!$A:$B,2,0),Q100,1),"")</f>
        <v>M</v>
      </c>
      <c r="Q100" s="3">
        <v>98</v>
      </c>
      <c r="R100" s="3" t="str">
        <f>IFERROR(MID(VLOOKUP($B100,Seqs!$A:$B,2,0),S100,1),"")</f>
        <v>F</v>
      </c>
      <c r="S100" s="3">
        <v>101</v>
      </c>
      <c r="T100" s="3" t="str">
        <f>IFERROR(MID(VLOOKUP($B100,Seqs!$A:$B,2,0),U100,1),"")</f>
        <v>G</v>
      </c>
      <c r="U100" s="3">
        <v>102</v>
      </c>
      <c r="V100" s="3" t="str">
        <f>IFERROR(MID(VLOOKUP($B100,Seqs!$A:$B,2,0),W100,1),"")</f>
        <v>S</v>
      </c>
      <c r="W100" s="3">
        <v>137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T</v>
      </c>
      <c r="AC100" s="9">
        <v>146</v>
      </c>
      <c r="AD100" s="3" t="str">
        <f>IFERROR(MID(VLOOKUP($B100,Seqs!$A:$B,2,0),AE100,1),"")</f>
        <v>H</v>
      </c>
      <c r="AE100" s="3">
        <v>172</v>
      </c>
      <c r="AF100" s="3" t="str">
        <f>IFERROR(MID(VLOOKUP($B100,Seqs!$A:$B,2,0),AG100,1),"")</f>
        <v>C</v>
      </c>
      <c r="AG100" s="3">
        <v>191</v>
      </c>
      <c r="AH100" s="3" t="str">
        <f>IFERROR(MID(VLOOKUP($B100,Seqs!$A:$B,2,0),AI100,1),"")</f>
        <v>F</v>
      </c>
      <c r="AI100" s="3">
        <v>193</v>
      </c>
      <c r="AJ100" s="3" t="str">
        <f>IFERROR(MID(VLOOKUP($B100,Seqs!$A:$B,2,0),AK100,1),"")</f>
        <v>N</v>
      </c>
      <c r="AK100" s="3">
        <v>196</v>
      </c>
      <c r="AL100" s="3" t="str">
        <f>IFERROR(MID(VLOOKUP($B100,Seqs!$A:$B,2,0),AM100,1),"")</f>
        <v>Q</v>
      </c>
      <c r="AM100" s="3">
        <v>229</v>
      </c>
      <c r="AN100" s="3" t="str">
        <f>IFERROR(MID(VLOOKUP($B100,Seqs!$A:$B,2,0),AO100,1),"")</f>
        <v>K</v>
      </c>
      <c r="AO100" s="3">
        <v>267</v>
      </c>
      <c r="AP100" s="3" t="str">
        <f>IFERROR(MID(VLOOKUP($B100,Seqs!$A:$B,2,0),AQ100,1),"")</f>
        <v>Q</v>
      </c>
      <c r="AQ100" s="3">
        <v>299</v>
      </c>
      <c r="AR100" s="3" t="str">
        <f>IFERROR(MID(VLOOKUP($B100,Seqs!$A:$B,2,0),AS100,1),"")</f>
        <v>R</v>
      </c>
      <c r="AS100" s="3">
        <v>304</v>
      </c>
      <c r="AT100" s="3" t="str">
        <f>IFERROR(MID(VLOOKUP($B100,Seqs!$A:$B,2,0),AU100,1),"")</f>
        <v>R</v>
      </c>
      <c r="AU100" s="3">
        <v>328</v>
      </c>
      <c r="AV100" s="3" t="str">
        <f>IFERROR(MID(VLOOKUP($B100,Seqs!$A:$B,2,0),AW100,1),"")</f>
        <v>S</v>
      </c>
      <c r="AW100" s="3">
        <v>329</v>
      </c>
      <c r="AX100" s="3" t="str">
        <f>IFERROR(MID(VLOOKUP($B100,Seqs!$A:$B,2,0),AY100,1),"")</f>
        <v>C</v>
      </c>
      <c r="AY100" s="3">
        <v>341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224"/>
        <v>1</v>
      </c>
      <c r="BC100" s="23">
        <f t="shared" si="225"/>
        <v>241</v>
      </c>
      <c r="BD100" s="4" t="s">
        <v>23</v>
      </c>
      <c r="BE100" s="3" t="s">
        <v>1381</v>
      </c>
      <c r="BF100" s="119">
        <v>2.84</v>
      </c>
      <c r="BG100" s="49" t="s">
        <v>1384</v>
      </c>
      <c r="BH100" s="49" t="s">
        <v>1384</v>
      </c>
      <c r="BI100" s="1"/>
      <c r="BJ100" s="70" t="s">
        <v>1293</v>
      </c>
      <c r="BK100" s="57" t="s">
        <v>1293</v>
      </c>
      <c r="BL100" s="57" t="s">
        <v>1293</v>
      </c>
      <c r="BM100" s="57" t="s">
        <v>1293</v>
      </c>
      <c r="BN100" s="57" t="s">
        <v>1293</v>
      </c>
      <c r="BO100" s="57" t="s">
        <v>1293</v>
      </c>
      <c r="BP100" s="57" t="s">
        <v>1293</v>
      </c>
      <c r="BQ100" s="57" t="s">
        <v>1293</v>
      </c>
      <c r="BR100" s="57" t="s">
        <v>1293</v>
      </c>
      <c r="BS100" s="57" t="s">
        <v>1293</v>
      </c>
      <c r="BT100" s="57" t="s">
        <v>1293</v>
      </c>
      <c r="BU100" s="57" t="s">
        <v>1293</v>
      </c>
      <c r="BV100" s="70">
        <f t="shared" si="226"/>
        <v>32</v>
      </c>
      <c r="BW100" s="71">
        <f t="shared" si="227"/>
        <v>62</v>
      </c>
      <c r="BX100" s="72">
        <f t="shared" si="228"/>
        <v>66</v>
      </c>
      <c r="BY100" s="71">
        <f t="shared" si="229"/>
        <v>98</v>
      </c>
      <c r="BZ100" s="72">
        <f t="shared" si="230"/>
        <v>102</v>
      </c>
      <c r="CA100" s="71" t="str">
        <f t="shared" si="231"/>
        <v>-</v>
      </c>
      <c r="CB100" s="72">
        <f t="shared" si="232"/>
        <v>146</v>
      </c>
      <c r="CC100" s="71">
        <f t="shared" si="233"/>
        <v>191</v>
      </c>
      <c r="CD100" s="72">
        <f t="shared" si="234"/>
        <v>196</v>
      </c>
      <c r="CE100" s="71">
        <f t="shared" si="235"/>
        <v>267</v>
      </c>
      <c r="CF100" s="72">
        <f t="shared" si="236"/>
        <v>304</v>
      </c>
      <c r="CG100" s="71">
        <f t="shared" si="237"/>
        <v>329</v>
      </c>
      <c r="CH100" s="70">
        <f t="shared" si="238"/>
        <v>61</v>
      </c>
      <c r="CI100" s="71">
        <f t="shared" si="239"/>
        <v>65</v>
      </c>
      <c r="CJ100" s="72">
        <f t="shared" si="240"/>
        <v>96</v>
      </c>
      <c r="CK100" s="72">
        <f t="shared" si="241"/>
        <v>101</v>
      </c>
      <c r="CL100" s="72">
        <f t="shared" si="242"/>
        <v>137</v>
      </c>
      <c r="CM100" s="72" t="str">
        <f t="shared" si="243"/>
        <v>-</v>
      </c>
      <c r="CN100" s="72">
        <f t="shared" si="244"/>
        <v>172</v>
      </c>
      <c r="CO100" s="72">
        <f t="shared" si="245"/>
        <v>193</v>
      </c>
      <c r="CP100" s="72">
        <f t="shared" si="246"/>
        <v>229</v>
      </c>
      <c r="CQ100" s="72">
        <f t="shared" si="247"/>
        <v>299</v>
      </c>
      <c r="CR100" s="72">
        <f t="shared" si="248"/>
        <v>328</v>
      </c>
      <c r="CS100" s="72">
        <f t="shared" si="249"/>
        <v>341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223"/>
        <v>adrb2_human_3NYA</v>
      </c>
      <c r="B101" s="3" t="s">
        <v>126</v>
      </c>
      <c r="C101" s="3" t="s">
        <v>1340</v>
      </c>
      <c r="D101" s="3" t="str">
        <f>IFERROR(MID(VLOOKUP($B101,Seqs!$A:$B,2,0),E101,1),"")</f>
        <v>W</v>
      </c>
      <c r="E101" s="3">
        <v>32</v>
      </c>
      <c r="F101" s="3" t="str">
        <f>IFERROR(MID(VLOOKUP($B101,Seqs!$A:$B,2,0),G101,1),"")</f>
        <v>F</v>
      </c>
      <c r="G101" s="3">
        <v>61</v>
      </c>
      <c r="H101" s="3" t="str">
        <f>IFERROR(MID(VLOOKUP($B101,Seqs!$A:$B,2,0),I101,1),"")</f>
        <v>E</v>
      </c>
      <c r="I101" s="23">
        <v>62</v>
      </c>
      <c r="J101" s="3" t="str">
        <f>IFERROR(MID(VLOOKUP($B101,Seqs!$A:$B,2,0),K101,1),"")</f>
        <v>Q</v>
      </c>
      <c r="K101" s="23">
        <v>65</v>
      </c>
      <c r="L101" s="3" t="str">
        <f>IFERROR(MID(VLOOKUP($B101,Seqs!$A:$B,2,0),M101,1),"")</f>
        <v>T</v>
      </c>
      <c r="M101" s="3">
        <v>66</v>
      </c>
      <c r="N101" s="3" t="str">
        <f>IFERROR(MID(VLOOKUP($B101,Seqs!$A:$B,2,0),O101,1),"")</f>
        <v>M</v>
      </c>
      <c r="O101" s="3">
        <v>96</v>
      </c>
      <c r="P101" s="3" t="str">
        <f>IFERROR(MID(VLOOKUP($B101,Seqs!$A:$B,2,0),Q101,1),"")</f>
        <v>M</v>
      </c>
      <c r="Q101" s="3">
        <v>98</v>
      </c>
      <c r="R101" s="3" t="str">
        <f>IFERROR(MID(VLOOKUP($B101,Seqs!$A:$B,2,0),S101,1),"")</f>
        <v>F</v>
      </c>
      <c r="S101" s="3">
        <v>101</v>
      </c>
      <c r="T101" s="3" t="str">
        <f>IFERROR(MID(VLOOKUP($B101,Seqs!$A:$B,2,0),U101,1),"")</f>
        <v>G</v>
      </c>
      <c r="U101" s="3">
        <v>102</v>
      </c>
      <c r="V101" s="3" t="str">
        <f>IFERROR(MID(VLOOKUP($B101,Seqs!$A:$B,2,0),W101,1),"")</f>
        <v>S</v>
      </c>
      <c r="W101" s="3">
        <v>137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T</v>
      </c>
      <c r="AC101" s="9">
        <v>146</v>
      </c>
      <c r="AD101" s="3" t="str">
        <f>IFERROR(MID(VLOOKUP($B101,Seqs!$A:$B,2,0),AE101,1),"")</f>
        <v>H</v>
      </c>
      <c r="AE101" s="3">
        <v>172</v>
      </c>
      <c r="AF101" s="3" t="str">
        <f>IFERROR(MID(VLOOKUP($B101,Seqs!$A:$B,2,0),AG101,1),"")</f>
        <v>C</v>
      </c>
      <c r="AG101" s="3">
        <v>191</v>
      </c>
      <c r="AH101" s="3" t="str">
        <f>IFERROR(MID(VLOOKUP($B101,Seqs!$A:$B,2,0),AI101,1),"")</f>
        <v>F</v>
      </c>
      <c r="AI101" s="3">
        <v>193</v>
      </c>
      <c r="AJ101" s="3" t="str">
        <f>IFERROR(MID(VLOOKUP($B101,Seqs!$A:$B,2,0),AK101,1),"")</f>
        <v>N</v>
      </c>
      <c r="AK101" s="3">
        <v>196</v>
      </c>
      <c r="AL101" s="3" t="str">
        <f>IFERROR(MID(VLOOKUP($B101,Seqs!$A:$B,2,0),AM101,1),"")</f>
        <v>Q</v>
      </c>
      <c r="AM101" s="3">
        <v>229</v>
      </c>
      <c r="AN101" s="3" t="str">
        <f>IFERROR(MID(VLOOKUP($B101,Seqs!$A:$B,2,0),AO101,1),"")</f>
        <v>K</v>
      </c>
      <c r="AO101" s="3">
        <v>267</v>
      </c>
      <c r="AP101" s="3" t="str">
        <f>IFERROR(MID(VLOOKUP($B101,Seqs!$A:$B,2,0),AQ101,1),"")</f>
        <v>Q</v>
      </c>
      <c r="AQ101" s="3">
        <v>299</v>
      </c>
      <c r="AR101" s="3" t="str">
        <f>IFERROR(MID(VLOOKUP($B101,Seqs!$A:$B,2,0),AS101,1),"")</f>
        <v>R</v>
      </c>
      <c r="AS101" s="3">
        <v>304</v>
      </c>
      <c r="AT101" s="3" t="str">
        <f>IFERROR(MID(VLOOKUP($B101,Seqs!$A:$B,2,0),AU101,1),"")</f>
        <v>R</v>
      </c>
      <c r="AU101" s="3">
        <v>328</v>
      </c>
      <c r="AV101" s="3" t="str">
        <f>IFERROR(MID(VLOOKUP($B101,Seqs!$A:$B,2,0),AW101,1),"")</f>
        <v>S</v>
      </c>
      <c r="AW101" s="3">
        <v>329</v>
      </c>
      <c r="AX101" s="3" t="str">
        <f>IFERROR(MID(VLOOKUP($B101,Seqs!$A:$B,2,0),AY101,1),"")</f>
        <v>C</v>
      </c>
      <c r="AY101" s="3">
        <v>341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224"/>
        <v>1</v>
      </c>
      <c r="BC101" s="23">
        <f t="shared" si="225"/>
        <v>241</v>
      </c>
      <c r="BD101" s="4" t="s">
        <v>23</v>
      </c>
      <c r="BE101" s="3" t="s">
        <v>1381</v>
      </c>
      <c r="BF101" s="119">
        <v>3.16</v>
      </c>
      <c r="BG101" s="49" t="s">
        <v>1384</v>
      </c>
      <c r="BH101" s="49" t="s">
        <v>1384</v>
      </c>
      <c r="BI101" s="1"/>
      <c r="BJ101" s="70" t="s">
        <v>1293</v>
      </c>
      <c r="BK101" s="57" t="s">
        <v>1293</v>
      </c>
      <c r="BL101" s="57" t="s">
        <v>1293</v>
      </c>
      <c r="BM101" s="57" t="s">
        <v>1293</v>
      </c>
      <c r="BN101" s="57" t="s">
        <v>1293</v>
      </c>
      <c r="BO101" s="57" t="s">
        <v>1293</v>
      </c>
      <c r="BP101" s="57" t="s">
        <v>1293</v>
      </c>
      <c r="BQ101" s="57" t="s">
        <v>1293</v>
      </c>
      <c r="BR101" s="57" t="s">
        <v>1293</v>
      </c>
      <c r="BS101" s="57" t="s">
        <v>1293</v>
      </c>
      <c r="BT101" s="57" t="s">
        <v>1293</v>
      </c>
      <c r="BU101" s="57" t="s">
        <v>1293</v>
      </c>
      <c r="BV101" s="70">
        <f t="shared" si="226"/>
        <v>32</v>
      </c>
      <c r="BW101" s="71">
        <f t="shared" si="227"/>
        <v>62</v>
      </c>
      <c r="BX101" s="72">
        <f t="shared" si="228"/>
        <v>66</v>
      </c>
      <c r="BY101" s="71">
        <f t="shared" si="229"/>
        <v>98</v>
      </c>
      <c r="BZ101" s="72">
        <f t="shared" si="230"/>
        <v>102</v>
      </c>
      <c r="CA101" s="71" t="str">
        <f t="shared" si="231"/>
        <v>-</v>
      </c>
      <c r="CB101" s="72">
        <f t="shared" si="232"/>
        <v>146</v>
      </c>
      <c r="CC101" s="71">
        <f t="shared" si="233"/>
        <v>191</v>
      </c>
      <c r="CD101" s="72">
        <f t="shared" si="234"/>
        <v>196</v>
      </c>
      <c r="CE101" s="71">
        <f t="shared" si="235"/>
        <v>267</v>
      </c>
      <c r="CF101" s="72">
        <f t="shared" si="236"/>
        <v>304</v>
      </c>
      <c r="CG101" s="71">
        <f t="shared" si="237"/>
        <v>329</v>
      </c>
      <c r="CH101" s="70">
        <f t="shared" si="238"/>
        <v>61</v>
      </c>
      <c r="CI101" s="71">
        <f t="shared" si="239"/>
        <v>65</v>
      </c>
      <c r="CJ101" s="72">
        <f t="shared" si="240"/>
        <v>96</v>
      </c>
      <c r="CK101" s="72">
        <f t="shared" si="241"/>
        <v>101</v>
      </c>
      <c r="CL101" s="72">
        <f t="shared" si="242"/>
        <v>137</v>
      </c>
      <c r="CM101" s="72" t="str">
        <f t="shared" si="243"/>
        <v>-</v>
      </c>
      <c r="CN101" s="72">
        <f t="shared" si="244"/>
        <v>172</v>
      </c>
      <c r="CO101" s="72">
        <f t="shared" si="245"/>
        <v>193</v>
      </c>
      <c r="CP101" s="72">
        <f t="shared" si="246"/>
        <v>229</v>
      </c>
      <c r="CQ101" s="72">
        <f t="shared" si="247"/>
        <v>299</v>
      </c>
      <c r="CR101" s="72">
        <f t="shared" si="248"/>
        <v>328</v>
      </c>
      <c r="CS101" s="72">
        <f t="shared" si="249"/>
        <v>341</v>
      </c>
      <c r="CT101" s="23">
        <f t="shared" si="25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223"/>
        <v>adrb2_human_3P0G</v>
      </c>
      <c r="B102" s="3" t="s">
        <v>126</v>
      </c>
      <c r="C102" s="3" t="s">
        <v>66</v>
      </c>
      <c r="D102" s="3" t="str">
        <f>IFERROR(MID(VLOOKUP($B102,Seqs!$A:$B,2,0),E102,1),"")</f>
        <v>Q</v>
      </c>
      <c r="E102" s="3">
        <v>26</v>
      </c>
      <c r="F102" s="3" t="str">
        <f>IFERROR(MID(VLOOKUP($B102,Seqs!$A:$B,2,0),G102,1),"")</f>
        <v>F</v>
      </c>
      <c r="G102" s="3">
        <v>61</v>
      </c>
      <c r="H102" s="3" t="str">
        <f>IFERROR(MID(VLOOKUP($B102,Seqs!$A:$B,2,0),I102,1),"")</f>
        <v>E</v>
      </c>
      <c r="I102" s="23">
        <v>62</v>
      </c>
      <c r="J102" s="3" t="str">
        <f>IFERROR(MID(VLOOKUP($B102,Seqs!$A:$B,2,0),K102,1),"")</f>
        <v>Q</v>
      </c>
      <c r="K102" s="23">
        <v>65</v>
      </c>
      <c r="L102" s="3" t="str">
        <f>IFERROR(MID(VLOOKUP($B102,Seqs!$A:$B,2,0),M102,1),"")</f>
        <v>T</v>
      </c>
      <c r="M102" s="3">
        <v>66</v>
      </c>
      <c r="N102" s="3" t="str">
        <f>IFERROR(MID(VLOOKUP($B102,Seqs!$A:$B,2,0),O102,1),"")</f>
        <v>M</v>
      </c>
      <c r="O102" s="3">
        <v>96</v>
      </c>
      <c r="P102" s="3" t="str">
        <f>IFERROR(MID(VLOOKUP($B102,Seqs!$A:$B,2,0),Q102,1),"")</f>
        <v>M</v>
      </c>
      <c r="Q102" s="3">
        <v>98</v>
      </c>
      <c r="R102" s="3" t="str">
        <f>IFERROR(MID(VLOOKUP($B102,Seqs!$A:$B,2,0),S102,1),"")</f>
        <v>F</v>
      </c>
      <c r="S102" s="3">
        <v>101</v>
      </c>
      <c r="T102" s="3" t="str">
        <f>IFERROR(MID(VLOOKUP($B102,Seqs!$A:$B,2,0),U102,1),"")</f>
        <v>G</v>
      </c>
      <c r="U102" s="3">
        <v>102</v>
      </c>
      <c r="V102" s="3" t="str">
        <f>IFERROR(MID(VLOOKUP($B102,Seqs!$A:$B,2,0),W102,1),"")</f>
        <v>S</v>
      </c>
      <c r="W102" s="3">
        <v>137</v>
      </c>
      <c r="X102" s="3" t="str">
        <f>IFERROR(MID(VLOOKUP($B102,Seqs!$A:$B,2,0),Y102,1),"")</f>
        <v>P</v>
      </c>
      <c r="Y102" s="3">
        <v>138</v>
      </c>
      <c r="Z102" s="3" t="str">
        <f>IFERROR(MID(VLOOKUP($B102,Seqs!$A:$B,2,0),AA102,1),"")</f>
        <v>L</v>
      </c>
      <c r="AA102" s="3">
        <v>145</v>
      </c>
      <c r="AB102" s="3" t="str">
        <f>IFERROR(MID(VLOOKUP($B102,Seqs!$A:$B,2,0),AC102,1),"")</f>
        <v>T</v>
      </c>
      <c r="AC102" s="9">
        <v>146</v>
      </c>
      <c r="AD102" s="3" t="str">
        <f>IFERROR(MID(VLOOKUP($B102,Seqs!$A:$B,2,0),AE102,1),"")</f>
        <v>H</v>
      </c>
      <c r="AE102" s="3">
        <v>172</v>
      </c>
      <c r="AF102" s="3" t="str">
        <f>IFERROR(MID(VLOOKUP($B102,Seqs!$A:$B,2,0),AG102,1),"")</f>
        <v>C</v>
      </c>
      <c r="AG102" s="3">
        <v>191</v>
      </c>
      <c r="AH102" s="3" t="str">
        <f>IFERROR(MID(VLOOKUP($B102,Seqs!$A:$B,2,0),AI102,1),"")</f>
        <v>F</v>
      </c>
      <c r="AI102" s="3">
        <v>193</v>
      </c>
      <c r="AJ102" s="3" t="str">
        <f>IFERROR(MID(VLOOKUP($B102,Seqs!$A:$B,2,0),AK102,1),"")</f>
        <v>N</v>
      </c>
      <c r="AK102" s="3">
        <v>196</v>
      </c>
      <c r="AL102" s="3" t="str">
        <f>IFERROR(MID(VLOOKUP($B102,Seqs!$A:$B,2,0),AM102,1),"")</f>
        <v>A</v>
      </c>
      <c r="AM102" s="3">
        <v>226</v>
      </c>
      <c r="AN102" s="3" t="str">
        <f>IFERROR(MID(VLOOKUP($B102,Seqs!$A:$B,2,0),AO102,1),"")</f>
        <v>H</v>
      </c>
      <c r="AO102" s="3">
        <v>269</v>
      </c>
      <c r="AP102" s="3" t="str">
        <f>IFERROR(MID(VLOOKUP($B102,Seqs!$A:$B,2,0),AQ102,1),"")</f>
        <v>Q</v>
      </c>
      <c r="AQ102" s="3">
        <v>299</v>
      </c>
      <c r="AR102" s="3" t="str">
        <f>IFERROR(MID(VLOOKUP($B102,Seqs!$A:$B,2,0),AS102,1),"")</f>
        <v>R</v>
      </c>
      <c r="AS102" s="3">
        <v>304</v>
      </c>
      <c r="AT102" s="3" t="str">
        <f>IFERROR(MID(VLOOKUP($B102,Seqs!$A:$B,2,0),AU102,1),"")</f>
        <v>R</v>
      </c>
      <c r="AU102" s="3">
        <v>328</v>
      </c>
      <c r="AV102" s="3" t="str">
        <f>IFERROR(MID(VLOOKUP($B102,Seqs!$A:$B,2,0),AW102,1),"")</f>
        <v>S</v>
      </c>
      <c r="AW102" s="3">
        <v>329</v>
      </c>
      <c r="AX102" s="3" t="str">
        <f>IFERROR(MID(VLOOKUP($B102,Seqs!$A:$B,2,0),AY102,1),"")</f>
        <v>C</v>
      </c>
      <c r="AY102" s="3">
        <v>341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224"/>
        <v>1</v>
      </c>
      <c r="BC102" s="23">
        <f t="shared" si="225"/>
        <v>249</v>
      </c>
      <c r="BD102" s="16" t="s">
        <v>23</v>
      </c>
      <c r="BE102" s="3" t="s">
        <v>1297</v>
      </c>
      <c r="BF102" s="119">
        <v>3.5</v>
      </c>
      <c r="BG102" s="49" t="s">
        <v>1384</v>
      </c>
      <c r="BH102" s="49" t="s">
        <v>1384</v>
      </c>
      <c r="BI102" s="1"/>
      <c r="BJ102" s="70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0">
        <f t="shared" si="226"/>
        <v>26</v>
      </c>
      <c r="BW102" s="71">
        <f t="shared" si="227"/>
        <v>62</v>
      </c>
      <c r="BX102" s="72">
        <f t="shared" si="228"/>
        <v>66</v>
      </c>
      <c r="BY102" s="71">
        <f t="shared" si="229"/>
        <v>98</v>
      </c>
      <c r="BZ102" s="72">
        <f t="shared" si="230"/>
        <v>102</v>
      </c>
      <c r="CA102" s="71">
        <f t="shared" si="231"/>
        <v>138</v>
      </c>
      <c r="CB102" s="72">
        <f t="shared" si="232"/>
        <v>146</v>
      </c>
      <c r="CC102" s="71">
        <f t="shared" si="233"/>
        <v>191</v>
      </c>
      <c r="CD102" s="72">
        <f t="shared" si="234"/>
        <v>196</v>
      </c>
      <c r="CE102" s="71">
        <f t="shared" si="235"/>
        <v>269</v>
      </c>
      <c r="CF102" s="72">
        <f t="shared" si="236"/>
        <v>304</v>
      </c>
      <c r="CG102" s="71">
        <f t="shared" si="237"/>
        <v>329</v>
      </c>
      <c r="CH102" s="70">
        <f t="shared" si="238"/>
        <v>61</v>
      </c>
      <c r="CI102" s="71">
        <f t="shared" si="239"/>
        <v>65</v>
      </c>
      <c r="CJ102" s="72">
        <f t="shared" si="240"/>
        <v>96</v>
      </c>
      <c r="CK102" s="72">
        <f t="shared" si="241"/>
        <v>101</v>
      </c>
      <c r="CL102" s="72">
        <f t="shared" si="242"/>
        <v>137</v>
      </c>
      <c r="CM102" s="72">
        <f t="shared" si="243"/>
        <v>145</v>
      </c>
      <c r="CN102" s="72">
        <f t="shared" si="244"/>
        <v>172</v>
      </c>
      <c r="CO102" s="72">
        <f t="shared" si="245"/>
        <v>193</v>
      </c>
      <c r="CP102" s="72">
        <f t="shared" si="246"/>
        <v>226</v>
      </c>
      <c r="CQ102" s="72">
        <f t="shared" si="247"/>
        <v>299</v>
      </c>
      <c r="CR102" s="72">
        <f t="shared" si="248"/>
        <v>328</v>
      </c>
      <c r="CS102" s="72">
        <f t="shared" si="249"/>
        <v>341</v>
      </c>
      <c r="CT102" s="23">
        <f t="shared" si="25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223"/>
        <v>adrb2_human_3PDS</v>
      </c>
      <c r="B103" s="3" t="s">
        <v>126</v>
      </c>
      <c r="C103" s="3" t="s">
        <v>1341</v>
      </c>
      <c r="D103" s="3" t="str">
        <f>IFERROR(MID(VLOOKUP($B103,Seqs!$A:$B,2,0),E103,1),"")</f>
        <v>D</v>
      </c>
      <c r="E103" s="3">
        <v>29</v>
      </c>
      <c r="F103" s="3" t="str">
        <f>IFERROR(MID(VLOOKUP($B103,Seqs!$A:$B,2,0),G103,1),"")</f>
        <v>F</v>
      </c>
      <c r="G103" s="3">
        <v>61</v>
      </c>
      <c r="H103" s="3" t="str">
        <f>IFERROR(MID(VLOOKUP($B103,Seqs!$A:$B,2,0),I103,1),"")</f>
        <v>E</v>
      </c>
      <c r="I103" s="23">
        <v>62</v>
      </c>
      <c r="J103" s="3" t="str">
        <f>IFERROR(MID(VLOOKUP($B103,Seqs!$A:$B,2,0),K103,1),"")</f>
        <v>Q</v>
      </c>
      <c r="K103" s="23">
        <v>65</v>
      </c>
      <c r="L103" s="3" t="str">
        <f>IFERROR(MID(VLOOKUP($B103,Seqs!$A:$B,2,0),M103,1),"")</f>
        <v>T</v>
      </c>
      <c r="M103" s="3">
        <v>66</v>
      </c>
      <c r="N103" s="3" t="str">
        <f>IFERROR(MID(VLOOKUP($B103,Seqs!$A:$B,2,0),O103,1),"")</f>
        <v>M</v>
      </c>
      <c r="O103" s="3">
        <v>96</v>
      </c>
      <c r="P103" s="3" t="str">
        <f>IFERROR(MID(VLOOKUP($B103,Seqs!$A:$B,2,0),Q103,1),"")</f>
        <v>M</v>
      </c>
      <c r="Q103" s="3">
        <v>98</v>
      </c>
      <c r="R103" s="3" t="str">
        <f>IFERROR(MID(VLOOKUP($B103,Seqs!$A:$B,2,0),S103,1),"")</f>
        <v>F</v>
      </c>
      <c r="S103" s="3">
        <v>101</v>
      </c>
      <c r="T103" s="3" t="str">
        <f>IFERROR(MID(VLOOKUP($B103,Seqs!$A:$B,2,0),U103,1),"")</f>
        <v>G</v>
      </c>
      <c r="U103" s="3">
        <v>102</v>
      </c>
      <c r="V103" s="3" t="str">
        <f>IFERROR(MID(VLOOKUP($B103,Seqs!$A:$B,2,0),W103,1),"")</f>
        <v>S</v>
      </c>
      <c r="W103" s="3">
        <v>137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T</v>
      </c>
      <c r="AC103" s="9">
        <v>146</v>
      </c>
      <c r="AD103" s="3" t="str">
        <f>IFERROR(MID(VLOOKUP($B103,Seqs!$A:$B,2,0),AE103,1),"")</f>
        <v>H</v>
      </c>
      <c r="AE103" s="3">
        <v>172</v>
      </c>
      <c r="AF103" s="3" t="str">
        <f>IFERROR(MID(VLOOKUP($B103,Seqs!$A:$B,2,0),AG103,1),"")</f>
        <v>C</v>
      </c>
      <c r="AG103" s="3">
        <v>191</v>
      </c>
      <c r="AH103" s="3" t="str">
        <f>IFERROR(MID(VLOOKUP($B103,Seqs!$A:$B,2,0),AI103,1),"")</f>
        <v>F</v>
      </c>
      <c r="AI103" s="3">
        <v>193</v>
      </c>
      <c r="AJ103" s="3" t="str">
        <f>IFERROR(MID(VLOOKUP($B103,Seqs!$A:$B,2,0),AK103,1),"")</f>
        <v>N</v>
      </c>
      <c r="AK103" s="3">
        <v>196</v>
      </c>
      <c r="AL103" s="3" t="str">
        <f>IFERROR(MID(VLOOKUP($B103,Seqs!$A:$B,2,0),AM103,1),"")</f>
        <v>Q</v>
      </c>
      <c r="AM103" s="3">
        <v>229</v>
      </c>
      <c r="AN103" s="3" t="str">
        <f>IFERROR(MID(VLOOKUP($B103,Seqs!$A:$B,2,0),AO103,1),"")</f>
        <v>L</v>
      </c>
      <c r="AO103" s="3">
        <v>266</v>
      </c>
      <c r="AP103" s="3" t="str">
        <f>IFERROR(MID(VLOOKUP($B103,Seqs!$A:$B,2,0),AQ103,1),"")</f>
        <v>Q</v>
      </c>
      <c r="AQ103" s="3">
        <v>299</v>
      </c>
      <c r="AR103" s="3" t="str">
        <f>IFERROR(MID(VLOOKUP($B103,Seqs!$A:$B,2,0),AS103,1),"")</f>
        <v>R</v>
      </c>
      <c r="AS103" s="3">
        <v>304</v>
      </c>
      <c r="AT103" s="3" t="str">
        <f>IFERROR(MID(VLOOKUP($B103,Seqs!$A:$B,2,0),AU103,1),"")</f>
        <v>R</v>
      </c>
      <c r="AU103" s="3">
        <v>328</v>
      </c>
      <c r="AV103" s="3" t="str">
        <f>IFERROR(MID(VLOOKUP($B103,Seqs!$A:$B,2,0),AW103,1),"")</f>
        <v>S</v>
      </c>
      <c r="AW103" s="3">
        <v>329</v>
      </c>
      <c r="AX103" s="3" t="str">
        <f>IFERROR(MID(VLOOKUP($B103,Seqs!$A:$B,2,0),AY103,1),"")</f>
        <v>C</v>
      </c>
      <c r="AY103" s="3">
        <v>341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224"/>
        <v>1</v>
      </c>
      <c r="BC103" s="23">
        <f t="shared" si="225"/>
        <v>245</v>
      </c>
      <c r="BD103" s="5" t="s">
        <v>23</v>
      </c>
      <c r="BE103" s="3" t="s">
        <v>1381</v>
      </c>
      <c r="BF103" s="119">
        <v>3.5</v>
      </c>
      <c r="BG103" s="49" t="s">
        <v>1384</v>
      </c>
      <c r="BH103" s="49" t="s">
        <v>1384</v>
      </c>
      <c r="BI103" s="1"/>
      <c r="BJ103" s="70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0">
        <f t="shared" si="226"/>
        <v>29</v>
      </c>
      <c r="BW103" s="71">
        <f t="shared" si="227"/>
        <v>62</v>
      </c>
      <c r="BX103" s="72">
        <f t="shared" si="228"/>
        <v>66</v>
      </c>
      <c r="BY103" s="71">
        <f t="shared" si="229"/>
        <v>98</v>
      </c>
      <c r="BZ103" s="72">
        <f t="shared" si="230"/>
        <v>102</v>
      </c>
      <c r="CA103" s="71" t="str">
        <f t="shared" si="231"/>
        <v>-</v>
      </c>
      <c r="CB103" s="72">
        <f t="shared" si="232"/>
        <v>146</v>
      </c>
      <c r="CC103" s="71">
        <f t="shared" si="233"/>
        <v>191</v>
      </c>
      <c r="CD103" s="72">
        <f t="shared" si="234"/>
        <v>196</v>
      </c>
      <c r="CE103" s="71">
        <f t="shared" si="235"/>
        <v>266</v>
      </c>
      <c r="CF103" s="72">
        <f t="shared" si="236"/>
        <v>304</v>
      </c>
      <c r="CG103" s="71">
        <f t="shared" si="237"/>
        <v>329</v>
      </c>
      <c r="CH103" s="70">
        <f t="shared" si="238"/>
        <v>61</v>
      </c>
      <c r="CI103" s="71">
        <f t="shared" si="239"/>
        <v>65</v>
      </c>
      <c r="CJ103" s="72">
        <f t="shared" si="240"/>
        <v>96</v>
      </c>
      <c r="CK103" s="72">
        <f t="shared" si="241"/>
        <v>101</v>
      </c>
      <c r="CL103" s="72">
        <f t="shared" si="242"/>
        <v>137</v>
      </c>
      <c r="CM103" s="72" t="str">
        <f t="shared" si="243"/>
        <v>-</v>
      </c>
      <c r="CN103" s="72">
        <f t="shared" si="244"/>
        <v>172</v>
      </c>
      <c r="CO103" s="72">
        <f t="shared" si="245"/>
        <v>193</v>
      </c>
      <c r="CP103" s="72">
        <f t="shared" si="246"/>
        <v>229</v>
      </c>
      <c r="CQ103" s="72">
        <f t="shared" si="247"/>
        <v>299</v>
      </c>
      <c r="CR103" s="72">
        <f t="shared" si="248"/>
        <v>328</v>
      </c>
      <c r="CS103" s="72">
        <f t="shared" si="249"/>
        <v>341</v>
      </c>
      <c r="CT103" s="23">
        <f t="shared" si="25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ht="17" customHeight="1" x14ac:dyDescent="0.2">
      <c r="A104" s="3" t="str">
        <f t="shared" si="223"/>
        <v>adrb2_human_3SN6</v>
      </c>
      <c r="B104" s="3" t="s">
        <v>126</v>
      </c>
      <c r="C104" s="3" t="s">
        <v>85</v>
      </c>
      <c r="D104" s="3" t="str">
        <f>IFERROR(MID(VLOOKUP($B104,Seqs!$A:$B,2,0),E104,1),"")</f>
        <v>D</v>
      </c>
      <c r="E104" s="3">
        <v>29</v>
      </c>
      <c r="F104" s="3" t="str">
        <f>IFERROR(MID(VLOOKUP($B104,Seqs!$A:$B,2,0),G104,1),"")</f>
        <v>F</v>
      </c>
      <c r="G104" s="3">
        <v>61</v>
      </c>
      <c r="H104" s="3" t="str">
        <f>IFERROR(MID(VLOOKUP($B104,Seqs!$A:$B,2,0),I104,1),"")</f>
        <v>E</v>
      </c>
      <c r="I104" s="23">
        <v>62</v>
      </c>
      <c r="J104" s="3" t="str">
        <f>IFERROR(MID(VLOOKUP($B104,Seqs!$A:$B,2,0),K104,1),"")</f>
        <v>Q</v>
      </c>
      <c r="K104" s="23">
        <v>65</v>
      </c>
      <c r="L104" s="3" t="str">
        <f>IFERROR(MID(VLOOKUP($B104,Seqs!$A:$B,2,0),M104,1),"")</f>
        <v>T</v>
      </c>
      <c r="M104" s="3">
        <v>66</v>
      </c>
      <c r="N104" s="3" t="str">
        <f>IFERROR(MID(VLOOKUP($B104,Seqs!$A:$B,2,0),O104,1),"")</f>
        <v>M</v>
      </c>
      <c r="O104" s="3">
        <v>96</v>
      </c>
      <c r="P104" s="3" t="str">
        <f>IFERROR(MID(VLOOKUP($B104,Seqs!$A:$B,2,0),Q104,1),"")</f>
        <v>M</v>
      </c>
      <c r="Q104" s="3">
        <v>98</v>
      </c>
      <c r="R104" s="3" t="str">
        <f>IFERROR(MID(VLOOKUP($B104,Seqs!$A:$B,2,0),S104,1),"")</f>
        <v>F</v>
      </c>
      <c r="S104" s="3">
        <v>101</v>
      </c>
      <c r="T104" s="3" t="str">
        <f>IFERROR(MID(VLOOKUP($B104,Seqs!$A:$B,2,0),U104,1),"")</f>
        <v>G</v>
      </c>
      <c r="U104" s="3">
        <v>102</v>
      </c>
      <c r="V104" s="3" t="str">
        <f>IFERROR(MID(VLOOKUP($B104,Seqs!$A:$B,2,0),W104,1),"")</f>
        <v>S</v>
      </c>
      <c r="W104" s="3">
        <v>137</v>
      </c>
      <c r="X104" s="3" t="str">
        <f>IFERROR(MID(VLOOKUP($B104,Seqs!$A:$B,2,0),Y104,1),"")</f>
        <v>P</v>
      </c>
      <c r="Y104" s="3">
        <v>138</v>
      </c>
      <c r="Z104" s="3" t="str">
        <f>IFERROR(MID(VLOOKUP($B104,Seqs!$A:$B,2,0),AA104,1),"")</f>
        <v>L</v>
      </c>
      <c r="AA104" s="3">
        <v>145</v>
      </c>
      <c r="AB104" s="3" t="str">
        <f>IFERROR(MID(VLOOKUP($B104,Seqs!$A:$B,2,0),AC104,1),"")</f>
        <v>T</v>
      </c>
      <c r="AC104" s="9">
        <v>146</v>
      </c>
      <c r="AD104" s="3" t="str">
        <f>IFERROR(MID(VLOOKUP($B104,Seqs!$A:$B,2,0),AE104,1),"")</f>
        <v>H</v>
      </c>
      <c r="AE104" s="3">
        <v>172</v>
      </c>
      <c r="AF104" s="3" t="str">
        <f>IFERROR(MID(VLOOKUP($B104,Seqs!$A:$B,2,0),AG104,1),"")</f>
        <v>C</v>
      </c>
      <c r="AG104" s="3">
        <v>191</v>
      </c>
      <c r="AH104" s="3" t="str">
        <f>IFERROR(MID(VLOOKUP($B104,Seqs!$A:$B,2,0),AI104,1),"")</f>
        <v>F</v>
      </c>
      <c r="AI104" s="3">
        <v>193</v>
      </c>
      <c r="AJ104" s="3" t="str">
        <f>IFERROR(MID(VLOOKUP($B104,Seqs!$A:$B,2,0),AK104,1),"")</f>
        <v>N</v>
      </c>
      <c r="AK104" s="3">
        <v>196</v>
      </c>
      <c r="AL104" s="3" t="str">
        <f>IFERROR(MID(VLOOKUP($B104,Seqs!$A:$B,2,0),AM104,1),"")</f>
        <v>E</v>
      </c>
      <c r="AM104" s="3">
        <v>237</v>
      </c>
      <c r="AN104" s="3" t="str">
        <f>IFERROR(MID(VLOOKUP($B104,Seqs!$A:$B,2,0),AO104,1),"")</f>
        <v>C</v>
      </c>
      <c r="AO104" s="3">
        <v>265</v>
      </c>
      <c r="AP104" s="3" t="str">
        <f>IFERROR(MID(VLOOKUP($B104,Seqs!$A:$B,2,0),AQ104,1),"")</f>
        <v>Q</v>
      </c>
      <c r="AQ104" s="3">
        <v>299</v>
      </c>
      <c r="AR104" s="3" t="str">
        <f>IFERROR(MID(VLOOKUP($B104,Seqs!$A:$B,2,0),AS104,1),"")</f>
        <v>R</v>
      </c>
      <c r="AS104" s="3">
        <v>304</v>
      </c>
      <c r="AT104" s="3" t="str">
        <f>IFERROR(MID(VLOOKUP($B104,Seqs!$A:$B,2,0),AU104,1),"")</f>
        <v>R</v>
      </c>
      <c r="AU104" s="3">
        <v>328</v>
      </c>
      <c r="AV104" s="3" t="str">
        <f>IFERROR(MID(VLOOKUP($B104,Seqs!$A:$B,2,0),AW104,1),"")</f>
        <v>S</v>
      </c>
      <c r="AW104" s="3">
        <v>329</v>
      </c>
      <c r="AX104" s="3" t="str">
        <f>IFERROR(MID(VLOOKUP($B104,Seqs!$A:$B,2,0),AY104,1),"")</f>
        <v>C</v>
      </c>
      <c r="AY104" s="3">
        <v>341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224"/>
        <v>1</v>
      </c>
      <c r="BC104" s="23">
        <f t="shared" si="225"/>
        <v>261</v>
      </c>
      <c r="BD104" s="4" t="s">
        <v>1382</v>
      </c>
      <c r="BE104" s="3" t="s">
        <v>1297</v>
      </c>
      <c r="BF104" s="119">
        <v>3.2</v>
      </c>
      <c r="BG104" s="49" t="s">
        <v>1384</v>
      </c>
      <c r="BH104" s="49" t="s">
        <v>1384</v>
      </c>
      <c r="BI104" s="1"/>
      <c r="BJ104" s="70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0">
        <f t="shared" si="226"/>
        <v>29</v>
      </c>
      <c r="BW104" s="71">
        <f t="shared" si="227"/>
        <v>62</v>
      </c>
      <c r="BX104" s="72">
        <f t="shared" si="228"/>
        <v>66</v>
      </c>
      <c r="BY104" s="71">
        <f t="shared" si="229"/>
        <v>98</v>
      </c>
      <c r="BZ104" s="72">
        <f t="shared" si="230"/>
        <v>102</v>
      </c>
      <c r="CA104" s="71">
        <f t="shared" si="231"/>
        <v>138</v>
      </c>
      <c r="CB104" s="72">
        <f t="shared" si="232"/>
        <v>146</v>
      </c>
      <c r="CC104" s="71">
        <f t="shared" si="233"/>
        <v>191</v>
      </c>
      <c r="CD104" s="72">
        <f t="shared" si="234"/>
        <v>196</v>
      </c>
      <c r="CE104" s="71">
        <f t="shared" si="235"/>
        <v>265</v>
      </c>
      <c r="CF104" s="72">
        <f t="shared" si="236"/>
        <v>304</v>
      </c>
      <c r="CG104" s="71">
        <f t="shared" si="237"/>
        <v>329</v>
      </c>
      <c r="CH104" s="70">
        <f t="shared" si="238"/>
        <v>61</v>
      </c>
      <c r="CI104" s="71">
        <f t="shared" si="239"/>
        <v>65</v>
      </c>
      <c r="CJ104" s="72">
        <f t="shared" si="240"/>
        <v>96</v>
      </c>
      <c r="CK104" s="72">
        <f t="shared" si="241"/>
        <v>101</v>
      </c>
      <c r="CL104" s="72">
        <f t="shared" si="242"/>
        <v>137</v>
      </c>
      <c r="CM104" s="72">
        <f t="shared" si="243"/>
        <v>145</v>
      </c>
      <c r="CN104" s="72">
        <f t="shared" si="244"/>
        <v>172</v>
      </c>
      <c r="CO104" s="72">
        <f t="shared" si="245"/>
        <v>193</v>
      </c>
      <c r="CP104" s="72">
        <f t="shared" si="246"/>
        <v>237</v>
      </c>
      <c r="CQ104" s="72">
        <f t="shared" si="247"/>
        <v>299</v>
      </c>
      <c r="CR104" s="72">
        <f t="shared" si="248"/>
        <v>328</v>
      </c>
      <c r="CS104" s="72">
        <f t="shared" si="249"/>
        <v>341</v>
      </c>
      <c r="CT104" s="23">
        <f t="shared" si="25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ref="A105:A165" si="419">CONCATENATE(B105,"_",C105)</f>
        <v>adrb2_human_4LDE</v>
      </c>
      <c r="B105" s="3" t="s">
        <v>126</v>
      </c>
      <c r="C105" s="3" t="s">
        <v>77</v>
      </c>
      <c r="D105" s="3" t="str">
        <f>IFERROR(MID(VLOOKUP($B105,Seqs!$A:$B,2,0),E105,1),"")</f>
        <v>D</v>
      </c>
      <c r="E105" s="3">
        <v>29</v>
      </c>
      <c r="F105" s="3" t="str">
        <f>IFERROR(MID(VLOOKUP($B105,Seqs!$A:$B,2,0),G105,1),"")</f>
        <v>F</v>
      </c>
      <c r="G105" s="3">
        <v>61</v>
      </c>
      <c r="H105" s="3" t="str">
        <f>IFERROR(MID(VLOOKUP($B105,Seqs!$A:$B,2,0),I105,1),"")</f>
        <v>E</v>
      </c>
      <c r="I105" s="23">
        <v>62</v>
      </c>
      <c r="J105" s="3" t="str">
        <f>IFERROR(MID(VLOOKUP($B105,Seqs!$A:$B,2,0),K105,1),"")</f>
        <v>Q</v>
      </c>
      <c r="K105" s="23">
        <v>65</v>
      </c>
      <c r="L105" s="3" t="str">
        <f>IFERROR(MID(VLOOKUP($B105,Seqs!$A:$B,2,0),M105,1),"")</f>
        <v>T</v>
      </c>
      <c r="M105" s="3">
        <v>66</v>
      </c>
      <c r="N105" s="3" t="str">
        <f>IFERROR(MID(VLOOKUP($B105,Seqs!$A:$B,2,0),O105,1),"")</f>
        <v>M</v>
      </c>
      <c r="O105" s="3">
        <v>96</v>
      </c>
      <c r="P105" s="3" t="str">
        <f>IFERROR(MID(VLOOKUP($B105,Seqs!$A:$B,2,0),Q105,1),"")</f>
        <v>M</v>
      </c>
      <c r="Q105" s="3">
        <v>98</v>
      </c>
      <c r="R105" s="3" t="str">
        <f>IFERROR(MID(VLOOKUP($B105,Seqs!$A:$B,2,0),S105,1),"")</f>
        <v>F</v>
      </c>
      <c r="S105" s="3">
        <v>101</v>
      </c>
      <c r="T105" s="3" t="str">
        <f>IFERROR(MID(VLOOKUP($B105,Seqs!$A:$B,2,0),U105,1),"")</f>
        <v>G</v>
      </c>
      <c r="U105" s="3">
        <v>102</v>
      </c>
      <c r="V105" s="3" t="str">
        <f>IFERROR(MID(VLOOKUP($B105,Seqs!$A:$B,2,0),W105,1),"")</f>
        <v>S</v>
      </c>
      <c r="W105" s="3">
        <v>137</v>
      </c>
      <c r="X105" s="3" t="str">
        <f>IFERROR(MID(VLOOKUP($B105,Seqs!$A:$B,2,0),Y105,1),"")</f>
        <v>P</v>
      </c>
      <c r="Y105" s="3">
        <v>138</v>
      </c>
      <c r="Z105" s="3" t="str">
        <f>IFERROR(MID(VLOOKUP($B105,Seqs!$A:$B,2,0),AA105,1),"")</f>
        <v>L</v>
      </c>
      <c r="AA105" s="3">
        <v>145</v>
      </c>
      <c r="AB105" s="3" t="str">
        <f>IFERROR(MID(VLOOKUP($B105,Seqs!$A:$B,2,0),AC105,1),"")</f>
        <v>T</v>
      </c>
      <c r="AC105" s="9">
        <v>146</v>
      </c>
      <c r="AD105" s="3" t="str">
        <f>IFERROR(MID(VLOOKUP($B105,Seqs!$A:$B,2,0),AE105,1),"")</f>
        <v>H</v>
      </c>
      <c r="AE105" s="3">
        <v>172</v>
      </c>
      <c r="AF105" s="3" t="str">
        <f>IFERROR(MID(VLOOKUP($B105,Seqs!$A:$B,2,0),AG105,1),"")</f>
        <v>C</v>
      </c>
      <c r="AG105" s="3">
        <v>191</v>
      </c>
      <c r="AH105" s="3" t="str">
        <f>IFERROR(MID(VLOOKUP($B105,Seqs!$A:$B,2,0),AI105,1),"")</f>
        <v>F</v>
      </c>
      <c r="AI105" s="3">
        <v>193</v>
      </c>
      <c r="AJ105" s="3" t="str">
        <f>IFERROR(MID(VLOOKUP($B105,Seqs!$A:$B,2,0),AK105,1),"")</f>
        <v>N</v>
      </c>
      <c r="AK105" s="3">
        <v>196</v>
      </c>
      <c r="AL105" s="3" t="str">
        <f>IFERROR(MID(VLOOKUP($B105,Seqs!$A:$B,2,0),AM105,1),"")</f>
        <v>E</v>
      </c>
      <c r="AM105" s="3">
        <v>225</v>
      </c>
      <c r="AN105" s="3" t="str">
        <f>IFERROR(MID(VLOOKUP($B105,Seqs!$A:$B,2,0),AO105,1),"")</f>
        <v>L</v>
      </c>
      <c r="AO105" s="3">
        <v>266</v>
      </c>
      <c r="AP105" s="3" t="str">
        <f>IFERROR(MID(VLOOKUP($B105,Seqs!$A:$B,2,0),AQ105,1),"")</f>
        <v>Q</v>
      </c>
      <c r="AQ105" s="3">
        <v>299</v>
      </c>
      <c r="AR105" s="3" t="str">
        <f>IFERROR(MID(VLOOKUP($B105,Seqs!$A:$B,2,0),AS105,1),"")</f>
        <v>R</v>
      </c>
      <c r="AS105" s="3">
        <v>304</v>
      </c>
      <c r="AT105" s="3" t="str">
        <f>IFERROR(MID(VLOOKUP($B105,Seqs!$A:$B,2,0),AU105,1),"")</f>
        <v>R</v>
      </c>
      <c r="AU105" s="3">
        <v>328</v>
      </c>
      <c r="AV105" s="3" t="str">
        <f>IFERROR(MID(VLOOKUP($B105,Seqs!$A:$B,2,0),AW105,1),"")</f>
        <v>S</v>
      </c>
      <c r="AW105" s="3">
        <v>329</v>
      </c>
      <c r="AX105" s="3" t="str">
        <f>IFERROR(MID(VLOOKUP($B105,Seqs!$A:$B,2,0),AY105,1),"")</f>
        <v>C</v>
      </c>
      <c r="AY105" s="3">
        <v>341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ref="BB105:BB165" si="420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23">
        <f t="shared" si="225"/>
        <v>248</v>
      </c>
      <c r="BD105" s="4" t="s">
        <v>23</v>
      </c>
      <c r="BE105" s="3" t="s">
        <v>1297</v>
      </c>
      <c r="BF105" s="119">
        <v>2.79</v>
      </c>
      <c r="BG105" s="49" t="s">
        <v>1384</v>
      </c>
      <c r="BH105" s="49" t="s">
        <v>1384</v>
      </c>
      <c r="BI105" s="1"/>
      <c r="BJ105" s="70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0">
        <f t="shared" si="226"/>
        <v>29</v>
      </c>
      <c r="BW105" s="71">
        <f t="shared" si="227"/>
        <v>62</v>
      </c>
      <c r="BX105" s="72">
        <f t="shared" si="228"/>
        <v>66</v>
      </c>
      <c r="BY105" s="71">
        <f t="shared" si="229"/>
        <v>98</v>
      </c>
      <c r="BZ105" s="72">
        <f t="shared" si="230"/>
        <v>102</v>
      </c>
      <c r="CA105" s="71">
        <f t="shared" si="231"/>
        <v>138</v>
      </c>
      <c r="CB105" s="72">
        <f t="shared" si="232"/>
        <v>146</v>
      </c>
      <c r="CC105" s="71">
        <f t="shared" si="233"/>
        <v>191</v>
      </c>
      <c r="CD105" s="72">
        <f t="shared" si="234"/>
        <v>196</v>
      </c>
      <c r="CE105" s="71">
        <f t="shared" si="235"/>
        <v>266</v>
      </c>
      <c r="CF105" s="72">
        <f t="shared" si="236"/>
        <v>304</v>
      </c>
      <c r="CG105" s="71">
        <f t="shared" si="237"/>
        <v>329</v>
      </c>
      <c r="CH105" s="70">
        <f t="shared" si="238"/>
        <v>61</v>
      </c>
      <c r="CI105" s="71">
        <f t="shared" si="239"/>
        <v>65</v>
      </c>
      <c r="CJ105" s="72">
        <f t="shared" si="240"/>
        <v>96</v>
      </c>
      <c r="CK105" s="72">
        <f t="shared" si="241"/>
        <v>101</v>
      </c>
      <c r="CL105" s="72">
        <f t="shared" si="242"/>
        <v>137</v>
      </c>
      <c r="CM105" s="72">
        <f t="shared" si="243"/>
        <v>145</v>
      </c>
      <c r="CN105" s="72">
        <f t="shared" si="244"/>
        <v>172</v>
      </c>
      <c r="CO105" s="72">
        <f t="shared" si="245"/>
        <v>193</v>
      </c>
      <c r="CP105" s="72">
        <f t="shared" si="246"/>
        <v>225</v>
      </c>
      <c r="CQ105" s="72">
        <f t="shared" si="247"/>
        <v>299</v>
      </c>
      <c r="CR105" s="72">
        <f t="shared" si="248"/>
        <v>328</v>
      </c>
      <c r="CS105" s="72">
        <f t="shared" si="249"/>
        <v>341</v>
      </c>
      <c r="CT105" s="23">
        <f t="shared" si="25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419"/>
        <v>adrb2_human_4LDL</v>
      </c>
      <c r="B106" s="3" t="s">
        <v>126</v>
      </c>
      <c r="C106" s="3" t="s">
        <v>1045</v>
      </c>
      <c r="D106" s="3" t="str">
        <f>IFERROR(MID(VLOOKUP($B106,Seqs!$A:$B,2,0),E106,1),"")</f>
        <v>D</v>
      </c>
      <c r="E106" s="3">
        <v>29</v>
      </c>
      <c r="F106" s="3" t="str">
        <f>IFERROR(MID(VLOOKUP($B106,Seqs!$A:$B,2,0),G106,1),"")</f>
        <v>F</v>
      </c>
      <c r="G106" s="3">
        <v>61</v>
      </c>
      <c r="H106" s="3" t="str">
        <f>IFERROR(MID(VLOOKUP($B106,Seqs!$A:$B,2,0),I106,1),"")</f>
        <v>E</v>
      </c>
      <c r="I106" s="23">
        <v>62</v>
      </c>
      <c r="J106" s="3" t="str">
        <f>IFERROR(MID(VLOOKUP($B106,Seqs!$A:$B,2,0),K106,1),"")</f>
        <v>Q</v>
      </c>
      <c r="K106" s="23">
        <v>65</v>
      </c>
      <c r="L106" s="3" t="str">
        <f>IFERROR(MID(VLOOKUP($B106,Seqs!$A:$B,2,0),M106,1),"")</f>
        <v>T</v>
      </c>
      <c r="M106" s="3">
        <v>66</v>
      </c>
      <c r="N106" s="3" t="str">
        <f>IFERROR(MID(VLOOKUP($B106,Seqs!$A:$B,2,0),O106,1),"")</f>
        <v>M</v>
      </c>
      <c r="O106" s="3">
        <v>96</v>
      </c>
      <c r="P106" s="3" t="str">
        <f>IFERROR(MID(VLOOKUP($B106,Seqs!$A:$B,2,0),Q106,1),"")</f>
        <v>M</v>
      </c>
      <c r="Q106" s="3">
        <v>98</v>
      </c>
      <c r="R106" s="3" t="str">
        <f>IFERROR(MID(VLOOKUP($B106,Seqs!$A:$B,2,0),S106,1),"")</f>
        <v>F</v>
      </c>
      <c r="S106" s="3">
        <v>101</v>
      </c>
      <c r="T106" s="3" t="str">
        <f>IFERROR(MID(VLOOKUP($B106,Seqs!$A:$B,2,0),U106,1),"")</f>
        <v>G</v>
      </c>
      <c r="U106" s="3">
        <v>102</v>
      </c>
      <c r="V106" s="3" t="str">
        <f>IFERROR(MID(VLOOKUP($B106,Seqs!$A:$B,2,0),W106,1),"")</f>
        <v>S</v>
      </c>
      <c r="W106" s="3">
        <v>137</v>
      </c>
      <c r="X106" s="3" t="str">
        <f>IFERROR(MID(VLOOKUP($B106,Seqs!$A:$B,2,0),Y106,1),"")</f>
        <v>P</v>
      </c>
      <c r="Y106" s="3">
        <v>138</v>
      </c>
      <c r="Z106" s="3" t="str">
        <f>IFERROR(MID(VLOOKUP($B106,Seqs!$A:$B,2,0),AA106,1),"")</f>
        <v>L</v>
      </c>
      <c r="AA106" s="3">
        <v>145</v>
      </c>
      <c r="AB106" s="3" t="str">
        <f>IFERROR(MID(VLOOKUP($B106,Seqs!$A:$B,2,0),AC106,1),"")</f>
        <v>T</v>
      </c>
      <c r="AC106" s="9">
        <v>146</v>
      </c>
      <c r="AD106" s="3" t="str">
        <f>IFERROR(MID(VLOOKUP($B106,Seqs!$A:$B,2,0),AE106,1),"")</f>
        <v>H</v>
      </c>
      <c r="AE106" s="3">
        <v>172</v>
      </c>
      <c r="AF106" s="3" t="str">
        <f>IFERROR(MID(VLOOKUP($B106,Seqs!$A:$B,2,0),AG106,1),"")</f>
        <v>C</v>
      </c>
      <c r="AG106" s="3">
        <v>191</v>
      </c>
      <c r="AH106" s="3" t="str">
        <f>IFERROR(MID(VLOOKUP($B106,Seqs!$A:$B,2,0),AI106,1),"")</f>
        <v>F</v>
      </c>
      <c r="AI106" s="3">
        <v>193</v>
      </c>
      <c r="AJ106" s="3" t="str">
        <f>IFERROR(MID(VLOOKUP($B106,Seqs!$A:$B,2,0),AK106,1),"")</f>
        <v>N</v>
      </c>
      <c r="AK106" s="3">
        <v>196</v>
      </c>
      <c r="AL106" s="3" t="str">
        <f>IFERROR(MID(VLOOKUP($B106,Seqs!$A:$B,2,0),AM106,1),"")</f>
        <v>E</v>
      </c>
      <c r="AM106" s="3">
        <v>225</v>
      </c>
      <c r="AN106" s="3" t="str">
        <f>IFERROR(MID(VLOOKUP($B106,Seqs!$A:$B,2,0),AO106,1),"")</f>
        <v>L</v>
      </c>
      <c r="AO106" s="3">
        <v>266</v>
      </c>
      <c r="AP106" s="3" t="str">
        <f>IFERROR(MID(VLOOKUP($B106,Seqs!$A:$B,2,0),AQ106,1),"")</f>
        <v>Q</v>
      </c>
      <c r="AQ106" s="3">
        <v>299</v>
      </c>
      <c r="AR106" s="3" t="str">
        <f>IFERROR(MID(VLOOKUP($B106,Seqs!$A:$B,2,0),AS106,1),"")</f>
        <v>R</v>
      </c>
      <c r="AS106" s="3">
        <v>304</v>
      </c>
      <c r="AT106" s="3" t="str">
        <f>IFERROR(MID(VLOOKUP($B106,Seqs!$A:$B,2,0),AU106,1),"")</f>
        <v>R</v>
      </c>
      <c r="AU106" s="3">
        <v>328</v>
      </c>
      <c r="AV106" s="3" t="str">
        <f>IFERROR(MID(VLOOKUP($B106,Seqs!$A:$B,2,0),AW106,1),"")</f>
        <v>S</v>
      </c>
      <c r="AW106" s="3">
        <v>329</v>
      </c>
      <c r="AX106" s="3" t="str">
        <f>IFERROR(MID(VLOOKUP($B106,Seqs!$A:$B,2,0),AY106,1),"")</f>
        <v>C</v>
      </c>
      <c r="AY106" s="3">
        <v>341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420"/>
        <v>1</v>
      </c>
      <c r="BC106" s="23">
        <f t="shared" si="225"/>
        <v>248</v>
      </c>
      <c r="BD106" s="4" t="s">
        <v>23</v>
      </c>
      <c r="BE106" s="3" t="s">
        <v>1297</v>
      </c>
      <c r="BF106" s="119">
        <v>3.1</v>
      </c>
      <c r="BG106" s="49" t="s">
        <v>1384</v>
      </c>
      <c r="BH106" s="49" t="s">
        <v>1384</v>
      </c>
      <c r="BI106" s="1"/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si="226"/>
        <v>29</v>
      </c>
      <c r="BW106" s="71">
        <f t="shared" si="227"/>
        <v>62</v>
      </c>
      <c r="BX106" s="72">
        <f t="shared" si="228"/>
        <v>66</v>
      </c>
      <c r="BY106" s="71">
        <f t="shared" si="229"/>
        <v>98</v>
      </c>
      <c r="BZ106" s="72">
        <f t="shared" si="230"/>
        <v>102</v>
      </c>
      <c r="CA106" s="71">
        <f t="shared" si="231"/>
        <v>138</v>
      </c>
      <c r="CB106" s="72">
        <f t="shared" si="232"/>
        <v>146</v>
      </c>
      <c r="CC106" s="71">
        <f t="shared" si="233"/>
        <v>191</v>
      </c>
      <c r="CD106" s="72">
        <f t="shared" si="234"/>
        <v>196</v>
      </c>
      <c r="CE106" s="71">
        <f t="shared" si="235"/>
        <v>266</v>
      </c>
      <c r="CF106" s="72">
        <f t="shared" si="236"/>
        <v>304</v>
      </c>
      <c r="CG106" s="71">
        <f t="shared" si="237"/>
        <v>329</v>
      </c>
      <c r="CH106" s="70">
        <f t="shared" si="238"/>
        <v>61</v>
      </c>
      <c r="CI106" s="71">
        <f t="shared" si="239"/>
        <v>65</v>
      </c>
      <c r="CJ106" s="72">
        <f t="shared" si="240"/>
        <v>96</v>
      </c>
      <c r="CK106" s="72">
        <f t="shared" si="241"/>
        <v>101</v>
      </c>
      <c r="CL106" s="72">
        <f t="shared" si="242"/>
        <v>137</v>
      </c>
      <c r="CM106" s="72">
        <f t="shared" si="243"/>
        <v>145</v>
      </c>
      <c r="CN106" s="72">
        <f t="shared" si="244"/>
        <v>172</v>
      </c>
      <c r="CO106" s="72">
        <f t="shared" si="245"/>
        <v>193</v>
      </c>
      <c r="CP106" s="72">
        <f t="shared" si="246"/>
        <v>225</v>
      </c>
      <c r="CQ106" s="72">
        <f t="shared" si="247"/>
        <v>299</v>
      </c>
      <c r="CR106" s="72">
        <f t="shared" si="248"/>
        <v>328</v>
      </c>
      <c r="CS106" s="72">
        <f t="shared" si="249"/>
        <v>341</v>
      </c>
      <c r="CT106" s="23">
        <f t="shared" si="250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ht="17" customHeight="1" x14ac:dyDescent="0.2">
      <c r="A107" s="3" t="str">
        <f t="shared" si="419"/>
        <v>adrb2_human_4LDO</v>
      </c>
      <c r="B107" s="3" t="s">
        <v>126</v>
      </c>
      <c r="C107" s="3" t="s">
        <v>1046</v>
      </c>
      <c r="D107" s="3" t="str">
        <f>IFERROR(MID(VLOOKUP($B107,Seqs!$A:$B,2,0),E107,1),"")</f>
        <v>D</v>
      </c>
      <c r="E107" s="3">
        <v>29</v>
      </c>
      <c r="F107" s="3" t="str">
        <f>IFERROR(MID(VLOOKUP($B107,Seqs!$A:$B,2,0),G107,1),"")</f>
        <v>F</v>
      </c>
      <c r="G107" s="3">
        <v>61</v>
      </c>
      <c r="H107" s="3" t="str">
        <f>IFERROR(MID(VLOOKUP($B107,Seqs!$A:$B,2,0),I107,1),"")</f>
        <v>E</v>
      </c>
      <c r="I107" s="23">
        <v>62</v>
      </c>
      <c r="J107" s="3" t="str">
        <f>IFERROR(MID(VLOOKUP($B107,Seqs!$A:$B,2,0),K107,1),"")</f>
        <v>Q</v>
      </c>
      <c r="K107" s="23">
        <v>65</v>
      </c>
      <c r="L107" s="3" t="str">
        <f>IFERROR(MID(VLOOKUP($B107,Seqs!$A:$B,2,0),M107,1),"")</f>
        <v>T</v>
      </c>
      <c r="M107" s="3">
        <v>66</v>
      </c>
      <c r="N107" s="3" t="str">
        <f>IFERROR(MID(VLOOKUP($B107,Seqs!$A:$B,2,0),O107,1),"")</f>
        <v>M</v>
      </c>
      <c r="O107" s="3">
        <v>96</v>
      </c>
      <c r="P107" s="3" t="str">
        <f>IFERROR(MID(VLOOKUP($B107,Seqs!$A:$B,2,0),Q107,1),"")</f>
        <v>M</v>
      </c>
      <c r="Q107" s="3">
        <v>98</v>
      </c>
      <c r="R107" s="3" t="str">
        <f>IFERROR(MID(VLOOKUP($B107,Seqs!$A:$B,2,0),S107,1),"")</f>
        <v>F</v>
      </c>
      <c r="S107" s="3">
        <v>101</v>
      </c>
      <c r="T107" s="3" t="str">
        <f>IFERROR(MID(VLOOKUP($B107,Seqs!$A:$B,2,0),U107,1),"")</f>
        <v>G</v>
      </c>
      <c r="U107" s="3">
        <v>102</v>
      </c>
      <c r="V107" s="3" t="str">
        <f>IFERROR(MID(VLOOKUP($B107,Seqs!$A:$B,2,0),W107,1),"")</f>
        <v>S</v>
      </c>
      <c r="W107" s="3">
        <v>137</v>
      </c>
      <c r="X107" s="3" t="str">
        <f>IFERROR(MID(VLOOKUP($B107,Seqs!$A:$B,2,0),Y107,1),"")</f>
        <v>P</v>
      </c>
      <c r="Y107" s="3">
        <v>138</v>
      </c>
      <c r="Z107" s="3" t="str">
        <f>IFERROR(MID(VLOOKUP($B107,Seqs!$A:$B,2,0),AA107,1),"")</f>
        <v>L</v>
      </c>
      <c r="AA107" s="3">
        <v>145</v>
      </c>
      <c r="AB107" s="3" t="str">
        <f>IFERROR(MID(VLOOKUP($B107,Seqs!$A:$B,2,0),AC107,1),"")</f>
        <v>T</v>
      </c>
      <c r="AC107" s="9">
        <v>146</v>
      </c>
      <c r="AD107" s="3" t="str">
        <f>IFERROR(MID(VLOOKUP($B107,Seqs!$A:$B,2,0),AE107,1),"")</f>
        <v>H</v>
      </c>
      <c r="AE107" s="3">
        <v>172</v>
      </c>
      <c r="AF107" s="3" t="str">
        <f>IFERROR(MID(VLOOKUP($B107,Seqs!$A:$B,2,0),AG107,1),"")</f>
        <v>C</v>
      </c>
      <c r="AG107" s="3">
        <v>191</v>
      </c>
      <c r="AH107" s="3" t="str">
        <f>IFERROR(MID(VLOOKUP($B107,Seqs!$A:$B,2,0),AI107,1),"")</f>
        <v>F</v>
      </c>
      <c r="AI107" s="3">
        <v>193</v>
      </c>
      <c r="AJ107" s="3" t="str">
        <f>IFERROR(MID(VLOOKUP($B107,Seqs!$A:$B,2,0),AK107,1),"")</f>
        <v>N</v>
      </c>
      <c r="AK107" s="3">
        <v>196</v>
      </c>
      <c r="AL107" s="3" t="str">
        <f>IFERROR(MID(VLOOKUP($B107,Seqs!$A:$B,2,0),AM107,1),"")</f>
        <v>E</v>
      </c>
      <c r="AM107" s="3">
        <v>225</v>
      </c>
      <c r="AN107" s="3" t="str">
        <f>IFERROR(MID(VLOOKUP($B107,Seqs!$A:$B,2,0),AO107,1),"")</f>
        <v>L</v>
      </c>
      <c r="AO107" s="3">
        <v>266</v>
      </c>
      <c r="AP107" s="3" t="str">
        <f>IFERROR(MID(VLOOKUP($B107,Seqs!$A:$B,2,0),AQ107,1),"")</f>
        <v>Q</v>
      </c>
      <c r="AQ107" s="3">
        <v>299</v>
      </c>
      <c r="AR107" s="3" t="str">
        <f>IFERROR(MID(VLOOKUP($B107,Seqs!$A:$B,2,0),AS107,1),"")</f>
        <v>R</v>
      </c>
      <c r="AS107" s="3">
        <v>304</v>
      </c>
      <c r="AT107" s="3" t="str">
        <f>IFERROR(MID(VLOOKUP($B107,Seqs!$A:$B,2,0),AU107,1),"")</f>
        <v>R</v>
      </c>
      <c r="AU107" s="3">
        <v>328</v>
      </c>
      <c r="AV107" s="3" t="str">
        <f>IFERROR(MID(VLOOKUP($B107,Seqs!$A:$B,2,0),AW107,1),"")</f>
        <v>S</v>
      </c>
      <c r="AW107" s="3">
        <v>329</v>
      </c>
      <c r="AX107" s="3" t="str">
        <f>IFERROR(MID(VLOOKUP($B107,Seqs!$A:$B,2,0),AY107,1),"")</f>
        <v>C</v>
      </c>
      <c r="AY107" s="3">
        <v>341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420"/>
        <v>1</v>
      </c>
      <c r="BC107" s="23">
        <f t="shared" si="225"/>
        <v>248</v>
      </c>
      <c r="BD107" s="4" t="s">
        <v>23</v>
      </c>
      <c r="BE107" s="3" t="s">
        <v>1297</v>
      </c>
      <c r="BF107" s="119">
        <v>3.2</v>
      </c>
      <c r="BG107" s="49" t="s">
        <v>1384</v>
      </c>
      <c r="BH107" s="49" t="s">
        <v>1384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226"/>
        <v>29</v>
      </c>
      <c r="BW107" s="71">
        <f t="shared" si="227"/>
        <v>62</v>
      </c>
      <c r="BX107" s="72">
        <f t="shared" si="228"/>
        <v>66</v>
      </c>
      <c r="BY107" s="71">
        <f t="shared" si="229"/>
        <v>98</v>
      </c>
      <c r="BZ107" s="72">
        <f t="shared" si="230"/>
        <v>102</v>
      </c>
      <c r="CA107" s="71">
        <f t="shared" si="231"/>
        <v>138</v>
      </c>
      <c r="CB107" s="72">
        <f t="shared" si="232"/>
        <v>146</v>
      </c>
      <c r="CC107" s="71">
        <f t="shared" si="233"/>
        <v>191</v>
      </c>
      <c r="CD107" s="72">
        <f t="shared" si="234"/>
        <v>196</v>
      </c>
      <c r="CE107" s="71">
        <f t="shared" si="235"/>
        <v>266</v>
      </c>
      <c r="CF107" s="72">
        <f t="shared" si="236"/>
        <v>304</v>
      </c>
      <c r="CG107" s="71">
        <f t="shared" si="237"/>
        <v>329</v>
      </c>
      <c r="CH107" s="70">
        <f t="shared" si="238"/>
        <v>61</v>
      </c>
      <c r="CI107" s="71">
        <f t="shared" si="239"/>
        <v>65</v>
      </c>
      <c r="CJ107" s="72">
        <f t="shared" si="240"/>
        <v>96</v>
      </c>
      <c r="CK107" s="72">
        <f t="shared" si="241"/>
        <v>101</v>
      </c>
      <c r="CL107" s="72">
        <f t="shared" si="242"/>
        <v>137</v>
      </c>
      <c r="CM107" s="72">
        <f t="shared" si="243"/>
        <v>145</v>
      </c>
      <c r="CN107" s="72">
        <f t="shared" si="244"/>
        <v>172</v>
      </c>
      <c r="CO107" s="72">
        <f t="shared" si="245"/>
        <v>193</v>
      </c>
      <c r="CP107" s="72">
        <f t="shared" si="246"/>
        <v>225</v>
      </c>
      <c r="CQ107" s="72">
        <f t="shared" si="247"/>
        <v>299</v>
      </c>
      <c r="CR107" s="72">
        <f t="shared" si="248"/>
        <v>328</v>
      </c>
      <c r="CS107" s="72">
        <f t="shared" si="249"/>
        <v>341</v>
      </c>
      <c r="CT107" s="23">
        <f t="shared" si="250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419"/>
        <v>adrb2_human_4QKX</v>
      </c>
      <c r="B108" s="3" t="s">
        <v>126</v>
      </c>
      <c r="C108" s="3" t="s">
        <v>78</v>
      </c>
      <c r="D108" s="3" t="str">
        <f>IFERROR(MID(VLOOKUP($B108,Seqs!$A:$B,2,0),E108,1),"")</f>
        <v>D</v>
      </c>
      <c r="E108" s="3">
        <v>29</v>
      </c>
      <c r="F108" s="3" t="str">
        <f>IFERROR(MID(VLOOKUP($B108,Seqs!$A:$B,2,0),G108,1),"")</f>
        <v>F</v>
      </c>
      <c r="G108" s="3">
        <v>61</v>
      </c>
      <c r="H108" s="3" t="str">
        <f>IFERROR(MID(VLOOKUP($B108,Seqs!$A:$B,2,0),I108,1),"")</f>
        <v>E</v>
      </c>
      <c r="I108" s="23">
        <v>62</v>
      </c>
      <c r="J108" s="3" t="str">
        <f>IFERROR(MID(VLOOKUP($B108,Seqs!$A:$B,2,0),K108,1),"")</f>
        <v>Q</v>
      </c>
      <c r="K108" s="23">
        <v>65</v>
      </c>
      <c r="L108" s="3" t="str">
        <f>IFERROR(MID(VLOOKUP($B108,Seqs!$A:$B,2,0),M108,1),"")</f>
        <v>T</v>
      </c>
      <c r="M108" s="3">
        <v>66</v>
      </c>
      <c r="N108" s="3" t="str">
        <f>IFERROR(MID(VLOOKUP($B108,Seqs!$A:$B,2,0),O108,1),"")</f>
        <v>M</v>
      </c>
      <c r="O108" s="3">
        <v>96</v>
      </c>
      <c r="P108" s="3" t="str">
        <f>IFERROR(MID(VLOOKUP($B108,Seqs!$A:$B,2,0),Q108,1),"")</f>
        <v>M</v>
      </c>
      <c r="Q108" s="3">
        <v>98</v>
      </c>
      <c r="R108" s="3" t="str">
        <f>IFERROR(MID(VLOOKUP($B108,Seqs!$A:$B,2,0),S108,1),"")</f>
        <v>F</v>
      </c>
      <c r="S108" s="3">
        <v>101</v>
      </c>
      <c r="T108" s="3" t="str">
        <f>IFERROR(MID(VLOOKUP($B108,Seqs!$A:$B,2,0),U108,1),"")</f>
        <v>G</v>
      </c>
      <c r="U108" s="3">
        <v>102</v>
      </c>
      <c r="V108" s="3" t="str">
        <f>IFERROR(MID(VLOOKUP($B108,Seqs!$A:$B,2,0),W108,1),"")</f>
        <v>S</v>
      </c>
      <c r="W108" s="3">
        <v>137</v>
      </c>
      <c r="X108" s="3" t="str">
        <f>IFERROR(MID(VLOOKUP($B108,Seqs!$A:$B,2,0),Y108,1),"")</f>
        <v>P</v>
      </c>
      <c r="Y108" s="3">
        <v>138</v>
      </c>
      <c r="Z108" s="3" t="str">
        <f>IFERROR(MID(VLOOKUP($B108,Seqs!$A:$B,2,0),AA108,1),"")</f>
        <v>L</v>
      </c>
      <c r="AA108" s="3">
        <v>145</v>
      </c>
      <c r="AB108" s="3" t="str">
        <f>IFERROR(MID(VLOOKUP($B108,Seqs!$A:$B,2,0),AC108,1),"")</f>
        <v>T</v>
      </c>
      <c r="AC108" s="9">
        <v>146</v>
      </c>
      <c r="AD108" s="3" t="str">
        <f>IFERROR(MID(VLOOKUP($B108,Seqs!$A:$B,2,0),AE108,1),"")</f>
        <v>H</v>
      </c>
      <c r="AE108" s="3">
        <v>172</v>
      </c>
      <c r="AF108" s="3" t="str">
        <f>IFERROR(MID(VLOOKUP($B108,Seqs!$A:$B,2,0),AG108,1),"")</f>
        <v>C</v>
      </c>
      <c r="AG108" s="3">
        <v>191</v>
      </c>
      <c r="AH108" s="3" t="str">
        <f>IFERROR(MID(VLOOKUP($B108,Seqs!$A:$B,2,0),AI108,1),"")</f>
        <v>F</v>
      </c>
      <c r="AI108" s="3">
        <v>193</v>
      </c>
      <c r="AJ108" s="3" t="str">
        <f>IFERROR(MID(VLOOKUP($B108,Seqs!$A:$B,2,0),AK108,1),"")</f>
        <v>N</v>
      </c>
      <c r="AK108" s="3">
        <v>196</v>
      </c>
      <c r="AL108" s="3" t="str">
        <f>IFERROR(MID(VLOOKUP($B108,Seqs!$A:$B,2,0),AM108,1),"")</f>
        <v>E</v>
      </c>
      <c r="AM108" s="3">
        <v>225</v>
      </c>
      <c r="AN108" s="3" t="str">
        <f>IFERROR(MID(VLOOKUP($B108,Seqs!$A:$B,2,0),AO108,1),"")</f>
        <v>L</v>
      </c>
      <c r="AO108" s="3">
        <v>266</v>
      </c>
      <c r="AP108" s="3" t="str">
        <f>IFERROR(MID(VLOOKUP($B108,Seqs!$A:$B,2,0),AQ108,1),"")</f>
        <v>Q</v>
      </c>
      <c r="AQ108" s="3">
        <v>299</v>
      </c>
      <c r="AR108" s="3" t="str">
        <f>IFERROR(MID(VLOOKUP($B108,Seqs!$A:$B,2,0),AS108,1),"")</f>
        <v>R</v>
      </c>
      <c r="AS108" s="3">
        <v>304</v>
      </c>
      <c r="AT108" s="3" t="str">
        <f>IFERROR(MID(VLOOKUP($B108,Seqs!$A:$B,2,0),AU108,1),"")</f>
        <v>R</v>
      </c>
      <c r="AU108" s="3">
        <v>328</v>
      </c>
      <c r="AV108" s="3" t="str">
        <f>IFERROR(MID(VLOOKUP($B108,Seqs!$A:$B,2,0),AW108,1),"")</f>
        <v>S</v>
      </c>
      <c r="AW108" s="3">
        <v>329</v>
      </c>
      <c r="AX108" s="3" t="str">
        <f>IFERROR(MID(VLOOKUP($B108,Seqs!$A:$B,2,0),AY108,1),"")</f>
        <v>C</v>
      </c>
      <c r="AY108" s="3">
        <v>341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420"/>
        <v>1</v>
      </c>
      <c r="BC108" s="23">
        <f t="shared" si="225"/>
        <v>248</v>
      </c>
      <c r="BD108" s="4" t="s">
        <v>23</v>
      </c>
      <c r="BE108" s="3" t="s">
        <v>1297</v>
      </c>
      <c r="BF108" s="119">
        <v>3.3</v>
      </c>
      <c r="BG108" s="49" t="s">
        <v>1384</v>
      </c>
      <c r="BH108" s="49" t="s">
        <v>1384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226"/>
        <v>29</v>
      </c>
      <c r="BW108" s="71">
        <f t="shared" si="227"/>
        <v>62</v>
      </c>
      <c r="BX108" s="72">
        <f t="shared" si="228"/>
        <v>66</v>
      </c>
      <c r="BY108" s="71">
        <f t="shared" si="229"/>
        <v>98</v>
      </c>
      <c r="BZ108" s="72">
        <f t="shared" si="230"/>
        <v>102</v>
      </c>
      <c r="CA108" s="71">
        <f t="shared" si="231"/>
        <v>138</v>
      </c>
      <c r="CB108" s="72">
        <f t="shared" si="232"/>
        <v>146</v>
      </c>
      <c r="CC108" s="71">
        <f t="shared" si="233"/>
        <v>191</v>
      </c>
      <c r="CD108" s="72">
        <f t="shared" si="234"/>
        <v>196</v>
      </c>
      <c r="CE108" s="71">
        <f t="shared" si="235"/>
        <v>266</v>
      </c>
      <c r="CF108" s="72">
        <f t="shared" si="236"/>
        <v>304</v>
      </c>
      <c r="CG108" s="71">
        <f t="shared" si="237"/>
        <v>329</v>
      </c>
      <c r="CH108" s="70">
        <f t="shared" si="238"/>
        <v>61</v>
      </c>
      <c r="CI108" s="71">
        <f t="shared" si="239"/>
        <v>65</v>
      </c>
      <c r="CJ108" s="72">
        <f t="shared" si="240"/>
        <v>96</v>
      </c>
      <c r="CK108" s="72">
        <f t="shared" si="241"/>
        <v>101</v>
      </c>
      <c r="CL108" s="72">
        <f t="shared" si="242"/>
        <v>137</v>
      </c>
      <c r="CM108" s="72">
        <f t="shared" si="243"/>
        <v>145</v>
      </c>
      <c r="CN108" s="72">
        <f t="shared" si="244"/>
        <v>172</v>
      </c>
      <c r="CO108" s="72">
        <f t="shared" si="245"/>
        <v>193</v>
      </c>
      <c r="CP108" s="72">
        <f t="shared" si="246"/>
        <v>225</v>
      </c>
      <c r="CQ108" s="72">
        <f t="shared" si="247"/>
        <v>299</v>
      </c>
      <c r="CR108" s="72">
        <f t="shared" si="248"/>
        <v>328</v>
      </c>
      <c r="CS108" s="72">
        <f t="shared" si="249"/>
        <v>341</v>
      </c>
      <c r="CT108" s="23">
        <f t="shared" si="250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419"/>
        <v>adrb2_human_5D6L</v>
      </c>
      <c r="B109" s="3" t="s">
        <v>126</v>
      </c>
      <c r="C109" s="3" t="s">
        <v>1349</v>
      </c>
      <c r="D109" s="3" t="str">
        <f>IFERROR(MID(VLOOKUP($B109,Seqs!$A:$B,2,0),E109,1),"")</f>
        <v>D</v>
      </c>
      <c r="E109" s="3">
        <v>29</v>
      </c>
      <c r="F109" s="3" t="str">
        <f>IFERROR(MID(VLOOKUP($B109,Seqs!$A:$B,2,0),G109,1),"")</f>
        <v>F</v>
      </c>
      <c r="G109" s="3">
        <v>61</v>
      </c>
      <c r="H109" s="3" t="str">
        <f>IFERROR(MID(VLOOKUP($B109,Seqs!$A:$B,2,0),I109,1),"")</f>
        <v>E</v>
      </c>
      <c r="I109" s="23">
        <v>62</v>
      </c>
      <c r="J109" s="3" t="str">
        <f>IFERROR(MID(VLOOKUP($B109,Seqs!$A:$B,2,0),K109,1),"")</f>
        <v>Q</v>
      </c>
      <c r="K109" s="23">
        <v>65</v>
      </c>
      <c r="L109" s="3" t="str">
        <f>IFERROR(MID(VLOOKUP($B109,Seqs!$A:$B,2,0),M109,1),"")</f>
        <v>T</v>
      </c>
      <c r="M109" s="3">
        <v>66</v>
      </c>
      <c r="N109" s="3" t="str">
        <f>IFERROR(MID(VLOOKUP($B109,Seqs!$A:$B,2,0),O109,1),"")</f>
        <v>M</v>
      </c>
      <c r="O109" s="3">
        <v>96</v>
      </c>
      <c r="P109" s="3" t="str">
        <f>IFERROR(MID(VLOOKUP($B109,Seqs!$A:$B,2,0),Q109,1),"")</f>
        <v>M</v>
      </c>
      <c r="Q109" s="3">
        <v>98</v>
      </c>
      <c r="R109" s="3" t="str">
        <f>IFERROR(MID(VLOOKUP($B109,Seqs!$A:$B,2,0),S109,1),"")</f>
        <v>F</v>
      </c>
      <c r="S109" s="3">
        <v>101</v>
      </c>
      <c r="T109" s="3" t="str">
        <f>IFERROR(MID(VLOOKUP($B109,Seqs!$A:$B,2,0),U109,1),"")</f>
        <v>G</v>
      </c>
      <c r="U109" s="3">
        <v>102</v>
      </c>
      <c r="V109" s="3" t="str">
        <f>IFERROR(MID(VLOOKUP($B109,Seqs!$A:$B,2,0),W109,1),"")</f>
        <v>S</v>
      </c>
      <c r="W109" s="3">
        <v>137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T</v>
      </c>
      <c r="AC109" s="9">
        <v>146</v>
      </c>
      <c r="AD109" s="3" t="str">
        <f>IFERROR(MID(VLOOKUP($B109,Seqs!$A:$B,2,0),AE109,1),"")</f>
        <v>H</v>
      </c>
      <c r="AE109" s="3">
        <v>172</v>
      </c>
      <c r="AF109" s="3" t="str">
        <f>IFERROR(MID(VLOOKUP($B109,Seqs!$A:$B,2,0),AG109,1),"")</f>
        <v>C</v>
      </c>
      <c r="AG109" s="3">
        <v>191</v>
      </c>
      <c r="AH109" s="3" t="str">
        <f>IFERROR(MID(VLOOKUP($B109,Seqs!$A:$B,2,0),AI109,1),"")</f>
        <v>F</v>
      </c>
      <c r="AI109" s="3">
        <v>193</v>
      </c>
      <c r="AJ109" s="3" t="str">
        <f>IFERROR(MID(VLOOKUP($B109,Seqs!$A:$B,2,0),AK109,1),"")</f>
        <v>N</v>
      </c>
      <c r="AK109" s="3">
        <v>196</v>
      </c>
      <c r="AL109" s="3" t="str">
        <f>IFERROR(MID(VLOOKUP($B109,Seqs!$A:$B,2,0),AM109,1),"")</f>
        <v>Q</v>
      </c>
      <c r="AM109" s="3">
        <v>229</v>
      </c>
      <c r="AN109" s="3" t="str">
        <f>IFERROR(MID(VLOOKUP($B109,Seqs!$A:$B,2,0),AO109,1),"")</f>
        <v>K</v>
      </c>
      <c r="AO109" s="3">
        <v>267</v>
      </c>
      <c r="AP109" s="3" t="str">
        <f>IFERROR(MID(VLOOKUP($B109,Seqs!$A:$B,2,0),AQ109,1),"")</f>
        <v>Q</v>
      </c>
      <c r="AQ109" s="3">
        <v>299</v>
      </c>
      <c r="AR109" s="3" t="str">
        <f>IFERROR(MID(VLOOKUP($B109,Seqs!$A:$B,2,0),AS109,1),"")</f>
        <v>R</v>
      </c>
      <c r="AS109" s="3">
        <v>304</v>
      </c>
      <c r="AT109" s="3" t="str">
        <f>IFERROR(MID(VLOOKUP($B109,Seqs!$A:$B,2,0),AU109,1),"")</f>
        <v>R</v>
      </c>
      <c r="AU109" s="3">
        <v>328</v>
      </c>
      <c r="AV109" s="3" t="str">
        <f>IFERROR(MID(VLOOKUP($B109,Seqs!$A:$B,2,0),AW109,1),"")</f>
        <v>S</v>
      </c>
      <c r="AW109" s="3">
        <v>329</v>
      </c>
      <c r="AX109" s="3" t="str">
        <f>IFERROR(MID(VLOOKUP($B109,Seqs!$A:$B,2,0),AY109,1),"")</f>
        <v>C</v>
      </c>
      <c r="AY109" s="3">
        <v>341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420"/>
        <v>1</v>
      </c>
      <c r="BC109" s="23">
        <f t="shared" si="225"/>
        <v>244</v>
      </c>
      <c r="BD109" s="4" t="s">
        <v>23</v>
      </c>
      <c r="BE109" s="3" t="s">
        <v>1381</v>
      </c>
      <c r="BF109" s="119">
        <v>3.2</v>
      </c>
      <c r="BG109" s="49" t="s">
        <v>1</v>
      </c>
      <c r="BH109" s="49" t="s">
        <v>1384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226"/>
        <v>29</v>
      </c>
      <c r="BW109" s="71">
        <f t="shared" si="227"/>
        <v>62</v>
      </c>
      <c r="BX109" s="72">
        <f t="shared" si="228"/>
        <v>66</v>
      </c>
      <c r="BY109" s="71">
        <f t="shared" si="229"/>
        <v>98</v>
      </c>
      <c r="BZ109" s="72">
        <f t="shared" si="230"/>
        <v>102</v>
      </c>
      <c r="CA109" s="71" t="str">
        <f t="shared" si="231"/>
        <v>-</v>
      </c>
      <c r="CB109" s="72">
        <f t="shared" si="232"/>
        <v>146</v>
      </c>
      <c r="CC109" s="71">
        <f t="shared" si="233"/>
        <v>191</v>
      </c>
      <c r="CD109" s="72">
        <f t="shared" si="234"/>
        <v>196</v>
      </c>
      <c r="CE109" s="71">
        <f t="shared" si="235"/>
        <v>267</v>
      </c>
      <c r="CF109" s="72">
        <f t="shared" si="236"/>
        <v>304</v>
      </c>
      <c r="CG109" s="71">
        <f t="shared" si="237"/>
        <v>329</v>
      </c>
      <c r="CH109" s="70">
        <f t="shared" si="238"/>
        <v>61</v>
      </c>
      <c r="CI109" s="71">
        <f t="shared" si="239"/>
        <v>65</v>
      </c>
      <c r="CJ109" s="72">
        <f t="shared" si="240"/>
        <v>96</v>
      </c>
      <c r="CK109" s="72">
        <f t="shared" si="241"/>
        <v>101</v>
      </c>
      <c r="CL109" s="72">
        <f t="shared" si="242"/>
        <v>137</v>
      </c>
      <c r="CM109" s="72" t="str">
        <f t="shared" si="243"/>
        <v>-</v>
      </c>
      <c r="CN109" s="72">
        <f t="shared" si="244"/>
        <v>172</v>
      </c>
      <c r="CO109" s="72">
        <f t="shared" si="245"/>
        <v>193</v>
      </c>
      <c r="CP109" s="72">
        <f t="shared" si="246"/>
        <v>229</v>
      </c>
      <c r="CQ109" s="72">
        <f t="shared" si="247"/>
        <v>299</v>
      </c>
      <c r="CR109" s="72">
        <f t="shared" si="248"/>
        <v>328</v>
      </c>
      <c r="CS109" s="72">
        <f t="shared" si="249"/>
        <v>341</v>
      </c>
      <c r="CT109" s="23">
        <f t="shared" si="25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419"/>
        <v>adrb2_human_5JQH</v>
      </c>
      <c r="B110" s="3" t="s">
        <v>126</v>
      </c>
      <c r="C110" s="3" t="s">
        <v>1350</v>
      </c>
      <c r="D110" s="3" t="str">
        <f>IFERROR(MID(VLOOKUP($B110,Seqs!$A:$B,2,0),E110,1),"")</f>
        <v>D</v>
      </c>
      <c r="E110" s="3">
        <v>23</v>
      </c>
      <c r="F110" s="3" t="str">
        <f>IFERROR(MID(VLOOKUP($B110,Seqs!$A:$B,2,0),G110,1),"")</f>
        <v>F</v>
      </c>
      <c r="G110" s="3">
        <v>61</v>
      </c>
      <c r="H110" s="3" t="str">
        <f>IFERROR(MID(VLOOKUP($B110,Seqs!$A:$B,2,0),I110,1),"")</f>
        <v>E</v>
      </c>
      <c r="I110" s="23">
        <v>62</v>
      </c>
      <c r="J110" s="3" t="str">
        <f>IFERROR(MID(VLOOKUP($B110,Seqs!$A:$B,2,0),K110,1),"")</f>
        <v>Q</v>
      </c>
      <c r="K110" s="23">
        <v>65</v>
      </c>
      <c r="L110" s="3" t="str">
        <f>IFERROR(MID(VLOOKUP($B110,Seqs!$A:$B,2,0),M110,1),"")</f>
        <v>T</v>
      </c>
      <c r="M110" s="3">
        <v>66</v>
      </c>
      <c r="N110" s="3" t="str">
        <f>IFERROR(MID(VLOOKUP($B110,Seqs!$A:$B,2,0),O110,1),"")</f>
        <v>M</v>
      </c>
      <c r="O110" s="3">
        <v>96</v>
      </c>
      <c r="P110" s="3" t="str">
        <f>IFERROR(MID(VLOOKUP($B110,Seqs!$A:$B,2,0),Q110,1),"")</f>
        <v>M</v>
      </c>
      <c r="Q110" s="3">
        <v>98</v>
      </c>
      <c r="R110" s="3" t="str">
        <f>IFERROR(MID(VLOOKUP($B110,Seqs!$A:$B,2,0),S110,1),"")</f>
        <v>F</v>
      </c>
      <c r="S110" s="3">
        <v>101</v>
      </c>
      <c r="T110" s="3" t="str">
        <f>IFERROR(MID(VLOOKUP($B110,Seqs!$A:$B,2,0),U110,1),"")</f>
        <v>G</v>
      </c>
      <c r="U110" s="3">
        <v>102</v>
      </c>
      <c r="V110" s="3" t="str">
        <f>IFERROR(MID(VLOOKUP($B110,Seqs!$A:$B,2,0),W110,1),"")</f>
        <v>S</v>
      </c>
      <c r="W110" s="3">
        <v>137</v>
      </c>
      <c r="X110" s="3" t="str">
        <f>IFERROR(MID(VLOOKUP($B110,Seqs!$A:$B,2,0),Y110,1),"")</f>
        <v/>
      </c>
      <c r="Y110" s="3" t="s">
        <v>23</v>
      </c>
      <c r="Z110" s="3" t="str">
        <f>IFERROR(MID(VLOOKUP($B110,Seqs!$A:$B,2,0),AA110,1),"")</f>
        <v/>
      </c>
      <c r="AA110" s="3" t="s">
        <v>23</v>
      </c>
      <c r="AB110" s="3" t="str">
        <f>IFERROR(MID(VLOOKUP($B110,Seqs!$A:$B,2,0),AC110,1),"")</f>
        <v>T</v>
      </c>
      <c r="AC110" s="9">
        <v>146</v>
      </c>
      <c r="AD110" s="3" t="str">
        <f>IFERROR(MID(VLOOKUP($B110,Seqs!$A:$B,2,0),AE110,1),"")</f>
        <v>H</v>
      </c>
      <c r="AE110" s="3">
        <v>172</v>
      </c>
      <c r="AF110" s="3" t="str">
        <f>IFERROR(MID(VLOOKUP($B110,Seqs!$A:$B,2,0),AG110,1),"")</f>
        <v>C</v>
      </c>
      <c r="AG110" s="3">
        <v>191</v>
      </c>
      <c r="AH110" s="3" t="str">
        <f>IFERROR(MID(VLOOKUP($B110,Seqs!$A:$B,2,0),AI110,1),"")</f>
        <v>F</v>
      </c>
      <c r="AI110" s="3">
        <v>193</v>
      </c>
      <c r="AJ110" s="3" t="str">
        <f>IFERROR(MID(VLOOKUP($B110,Seqs!$A:$B,2,0),AK110,1),"")</f>
        <v>N</v>
      </c>
      <c r="AK110" s="3">
        <v>196</v>
      </c>
      <c r="AL110" s="3" t="str">
        <f>IFERROR(MID(VLOOKUP($B110,Seqs!$A:$B,2,0),AM110,1),"")</f>
        <v>L</v>
      </c>
      <c r="AM110" s="3">
        <v>230</v>
      </c>
      <c r="AN110" s="3" t="str">
        <f>IFERROR(MID(VLOOKUP($B110,Seqs!$A:$B,2,0),AO110,1),"")</f>
        <v>A</v>
      </c>
      <c r="AO110" s="3">
        <v>271</v>
      </c>
      <c r="AP110" s="3" t="str">
        <f>IFERROR(MID(VLOOKUP($B110,Seqs!$A:$B,2,0),AQ110,1),"")</f>
        <v>Q</v>
      </c>
      <c r="AQ110" s="3">
        <v>299</v>
      </c>
      <c r="AR110" s="3" t="str">
        <f>IFERROR(MID(VLOOKUP($B110,Seqs!$A:$B,2,0),AS110,1),"")</f>
        <v>R</v>
      </c>
      <c r="AS110" s="3">
        <v>304</v>
      </c>
      <c r="AT110" s="3" t="str">
        <f>IFERROR(MID(VLOOKUP($B110,Seqs!$A:$B,2,0),AU110,1),"")</f>
        <v>R</v>
      </c>
      <c r="AU110" s="3">
        <v>328</v>
      </c>
      <c r="AV110" s="3" t="str">
        <f>IFERROR(MID(VLOOKUP($B110,Seqs!$A:$B,2,0),AW110,1),"")</f>
        <v>S</v>
      </c>
      <c r="AW110" s="3">
        <v>329</v>
      </c>
      <c r="AX110" s="3" t="str">
        <f>IFERROR(MID(VLOOKUP($B110,Seqs!$A:$B,2,0),AY110,1),"")</f>
        <v>C</v>
      </c>
      <c r="AY110" s="3">
        <v>341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420"/>
        <v>1</v>
      </c>
      <c r="BC110" s="23">
        <f t="shared" si="225"/>
        <v>247</v>
      </c>
      <c r="BD110" s="74" t="s">
        <v>23</v>
      </c>
      <c r="BE110" s="3" t="s">
        <v>1381</v>
      </c>
      <c r="BF110" s="119">
        <v>3.2</v>
      </c>
      <c r="BG110" s="49" t="s">
        <v>1287</v>
      </c>
      <c r="BH110" s="49" t="s">
        <v>1384</v>
      </c>
      <c r="BI110" s="1"/>
      <c r="BJ110" s="70" t="s">
        <v>1293</v>
      </c>
      <c r="BK110" s="57" t="s">
        <v>1293</v>
      </c>
      <c r="BL110" s="57" t="s">
        <v>1293</v>
      </c>
      <c r="BM110" s="57" t="s">
        <v>1293</v>
      </c>
      <c r="BN110" s="57" t="s">
        <v>1293</v>
      </c>
      <c r="BO110" s="57" t="s">
        <v>1293</v>
      </c>
      <c r="BP110" s="57" t="s">
        <v>1293</v>
      </c>
      <c r="BQ110" s="57" t="s">
        <v>1293</v>
      </c>
      <c r="BR110" s="57" t="s">
        <v>1293</v>
      </c>
      <c r="BS110" s="57" t="s">
        <v>1293</v>
      </c>
      <c r="BT110" s="57" t="s">
        <v>1293</v>
      </c>
      <c r="BU110" s="57" t="s">
        <v>1293</v>
      </c>
      <c r="BV110" s="70">
        <f t="shared" si="226"/>
        <v>23</v>
      </c>
      <c r="BW110" s="71">
        <f t="shared" si="227"/>
        <v>62</v>
      </c>
      <c r="BX110" s="72">
        <f t="shared" si="228"/>
        <v>66</v>
      </c>
      <c r="BY110" s="71">
        <f t="shared" si="229"/>
        <v>98</v>
      </c>
      <c r="BZ110" s="72">
        <f t="shared" si="230"/>
        <v>102</v>
      </c>
      <c r="CA110" s="71" t="str">
        <f t="shared" si="231"/>
        <v>-</v>
      </c>
      <c r="CB110" s="72">
        <f t="shared" si="232"/>
        <v>146</v>
      </c>
      <c r="CC110" s="71">
        <f t="shared" si="233"/>
        <v>191</v>
      </c>
      <c r="CD110" s="72">
        <f t="shared" si="234"/>
        <v>196</v>
      </c>
      <c r="CE110" s="71">
        <f t="shared" si="235"/>
        <v>271</v>
      </c>
      <c r="CF110" s="72">
        <f t="shared" si="236"/>
        <v>304</v>
      </c>
      <c r="CG110" s="71">
        <f t="shared" si="237"/>
        <v>329</v>
      </c>
      <c r="CH110" s="70">
        <f t="shared" si="238"/>
        <v>61</v>
      </c>
      <c r="CI110" s="71">
        <f t="shared" si="239"/>
        <v>65</v>
      </c>
      <c r="CJ110" s="72">
        <f t="shared" si="240"/>
        <v>96</v>
      </c>
      <c r="CK110" s="72">
        <f t="shared" si="241"/>
        <v>101</v>
      </c>
      <c r="CL110" s="72">
        <f t="shared" si="242"/>
        <v>137</v>
      </c>
      <c r="CM110" s="72" t="str">
        <f t="shared" si="243"/>
        <v>-</v>
      </c>
      <c r="CN110" s="72">
        <f t="shared" si="244"/>
        <v>172</v>
      </c>
      <c r="CO110" s="72">
        <f t="shared" si="245"/>
        <v>193</v>
      </c>
      <c r="CP110" s="72">
        <f t="shared" si="246"/>
        <v>230</v>
      </c>
      <c r="CQ110" s="72">
        <f t="shared" si="247"/>
        <v>299</v>
      </c>
      <c r="CR110" s="72">
        <f t="shared" si="248"/>
        <v>328</v>
      </c>
      <c r="CS110" s="72">
        <f t="shared" si="249"/>
        <v>341</v>
      </c>
      <c r="CT110" s="23">
        <f t="shared" si="25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>CONCATENATE(B111,"_",C111)</f>
        <v>adrb2_human_5X7D</v>
      </c>
      <c r="B111" s="3" t="s">
        <v>126</v>
      </c>
      <c r="C111" s="3" t="s">
        <v>1448</v>
      </c>
      <c r="D111" s="3" t="str">
        <f>IFERROR(MID(VLOOKUP($B111,Seqs!$A:$B,2,0),E111,1),"")</f>
        <v>V</v>
      </c>
      <c r="E111" s="3">
        <v>33</v>
      </c>
      <c r="F111" s="3" t="str">
        <f>IFERROR(MID(VLOOKUP($B111,Seqs!$A:$B,2,0),G111,1),"")</f>
        <v>F</v>
      </c>
      <c r="G111" s="3">
        <v>61</v>
      </c>
      <c r="H111" s="3" t="str">
        <f>IFERROR(MID(VLOOKUP($B111,Seqs!$A:$B,2,0),I111,1),"")</f>
        <v>E</v>
      </c>
      <c r="I111" s="23">
        <v>62</v>
      </c>
      <c r="J111" s="3" t="str">
        <f>IFERROR(MID(VLOOKUP($B111,Seqs!$A:$B,2,0),K111,1),"")</f>
        <v>Q</v>
      </c>
      <c r="K111" s="23">
        <v>65</v>
      </c>
      <c r="L111" s="3" t="str">
        <f>IFERROR(MID(VLOOKUP($B111,Seqs!$A:$B,2,0),M111,1),"")</f>
        <v>T</v>
      </c>
      <c r="M111" s="3">
        <v>66</v>
      </c>
      <c r="N111" s="3" t="str">
        <f>IFERROR(MID(VLOOKUP($B111,Seqs!$A:$B,2,0),O111,1),"")</f>
        <v>M</v>
      </c>
      <c r="O111" s="3">
        <v>96</v>
      </c>
      <c r="P111" s="3" t="str">
        <f>IFERROR(MID(VLOOKUP($B111,Seqs!$A:$B,2,0),Q111,1),"")</f>
        <v>M</v>
      </c>
      <c r="Q111" s="3">
        <v>98</v>
      </c>
      <c r="R111" s="3" t="str">
        <f>IFERROR(MID(VLOOKUP($B111,Seqs!$A:$B,2,0),S111,1),"")</f>
        <v>F</v>
      </c>
      <c r="S111" s="3">
        <v>101</v>
      </c>
      <c r="T111" s="3" t="str">
        <f>IFERROR(MID(VLOOKUP($B111,Seqs!$A:$B,2,0),U111,1),"")</f>
        <v>G</v>
      </c>
      <c r="U111" s="3">
        <v>102</v>
      </c>
      <c r="V111" s="3" t="str">
        <f>IFERROR(MID(VLOOKUP($B111,Seqs!$A:$B,2,0),W111,1),"")</f>
        <v>T</v>
      </c>
      <c r="W111" s="3">
        <v>136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T</v>
      </c>
      <c r="AC111" s="3">
        <v>146</v>
      </c>
      <c r="AD111" s="3" t="str">
        <f>IFERROR(MID(VLOOKUP($B111,Seqs!$A:$B,2,0),AE111,1),"")</f>
        <v>H</v>
      </c>
      <c r="AE111" s="3">
        <v>172</v>
      </c>
      <c r="AF111" s="3" t="str">
        <f>IFERROR(MID(VLOOKUP($B111,Seqs!$A:$B,2,0),AG111,1),"")</f>
        <v>C</v>
      </c>
      <c r="AG111" s="3">
        <v>191</v>
      </c>
      <c r="AH111" s="3" t="str">
        <f>IFERROR(MID(VLOOKUP($B111,Seqs!$A:$B,2,0),AI111,1),"")</f>
        <v>F</v>
      </c>
      <c r="AI111" s="3">
        <v>193</v>
      </c>
      <c r="AJ111" s="3" t="str">
        <f>IFERROR(MID(VLOOKUP($B111,Seqs!$A:$B,2,0),AK111,1),"")</f>
        <v>N</v>
      </c>
      <c r="AK111" s="3">
        <v>196</v>
      </c>
      <c r="AL111" s="3" t="str">
        <f>IFERROR(MID(VLOOKUP($B111,Seqs!$A:$B,2,0),AM111,1),"")</f>
        <v>L</v>
      </c>
      <c r="AM111" s="3">
        <v>230</v>
      </c>
      <c r="AN111" s="3" t="str">
        <f>IFERROR(MID(VLOOKUP($B111,Seqs!$A:$B,2,0),AO111,1),"")</f>
        <v>A</v>
      </c>
      <c r="AO111" s="3">
        <v>271</v>
      </c>
      <c r="AP111" s="3" t="str">
        <f>IFERROR(MID(VLOOKUP($B111,Seqs!$A:$B,2,0),AQ111,1),"")</f>
        <v>Q</v>
      </c>
      <c r="AQ111" s="3">
        <v>299</v>
      </c>
      <c r="AR111" s="3" t="str">
        <f>IFERROR(MID(VLOOKUP($B111,Seqs!$A:$B,2,0),AS111,1),"")</f>
        <v>R</v>
      </c>
      <c r="AS111" s="3">
        <v>304</v>
      </c>
      <c r="AT111" s="3" t="str">
        <f>IFERROR(MID(VLOOKUP($B111,Seqs!$A:$B,2,0),AU111,1),"")</f>
        <v>R</v>
      </c>
      <c r="AU111" s="3">
        <v>328</v>
      </c>
      <c r="AV111" s="3" t="str">
        <f>IFERROR(MID(VLOOKUP($B111,Seqs!$A:$B,2,0),AW111,1),"")</f>
        <v>S</v>
      </c>
      <c r="AW111" s="3">
        <v>329</v>
      </c>
      <c r="AX111" s="3" t="str">
        <f>IFERROR(MID(VLOOKUP($B111,Seqs!$A:$B,2,0),AY111,1),"")</f>
        <v>C</v>
      </c>
      <c r="AY111" s="3">
        <v>341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23">
        <f>_xlfn.AGGREGATE(9,6,CH111:CS111)-_xlfn.AGGREGATE(9,6,BV111:CG111)+12</f>
        <v>236</v>
      </c>
      <c r="BD111" s="74" t="s">
        <v>23</v>
      </c>
      <c r="BE111" s="3" t="s">
        <v>1381</v>
      </c>
      <c r="BF111" s="119">
        <v>4.2</v>
      </c>
      <c r="BG111" s="49" t="s">
        <v>1287</v>
      </c>
      <c r="BH111" s="49" t="s">
        <v>1384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>E111</f>
        <v>33</v>
      </c>
      <c r="BW111" s="71">
        <f>I111</f>
        <v>62</v>
      </c>
      <c r="BX111" s="72">
        <f>M111</f>
        <v>66</v>
      </c>
      <c r="BY111" s="71">
        <f>Q111</f>
        <v>98</v>
      </c>
      <c r="BZ111" s="72">
        <f>U111</f>
        <v>102</v>
      </c>
      <c r="CA111" s="71" t="str">
        <f>Y111</f>
        <v>-</v>
      </c>
      <c r="CB111" s="72">
        <f>AC111</f>
        <v>146</v>
      </c>
      <c r="CC111" s="71">
        <f>AG111</f>
        <v>191</v>
      </c>
      <c r="CD111" s="72">
        <f>AK111</f>
        <v>196</v>
      </c>
      <c r="CE111" s="71">
        <f>AO111</f>
        <v>271</v>
      </c>
      <c r="CF111" s="72">
        <f>AS111</f>
        <v>304</v>
      </c>
      <c r="CG111" s="71">
        <f>AW111</f>
        <v>329</v>
      </c>
      <c r="CH111" s="70">
        <f>G111</f>
        <v>61</v>
      </c>
      <c r="CI111" s="71">
        <f>K111</f>
        <v>65</v>
      </c>
      <c r="CJ111" s="72">
        <f>O111</f>
        <v>96</v>
      </c>
      <c r="CK111" s="72">
        <f>S111</f>
        <v>101</v>
      </c>
      <c r="CL111" s="72">
        <f>W111</f>
        <v>136</v>
      </c>
      <c r="CM111" s="72" t="str">
        <f>AA111</f>
        <v>-</v>
      </c>
      <c r="CN111" s="72">
        <f>AE111</f>
        <v>172</v>
      </c>
      <c r="CO111" s="72">
        <f>AI111</f>
        <v>193</v>
      </c>
      <c r="CP111" s="72">
        <f>AM111</f>
        <v>230</v>
      </c>
      <c r="CQ111" s="72">
        <f>AQ111</f>
        <v>299</v>
      </c>
      <c r="CR111" s="72">
        <f>AU111</f>
        <v>328</v>
      </c>
      <c r="CS111" s="72">
        <f>AY111</f>
        <v>341</v>
      </c>
      <c r="CT111" s="23">
        <f>M111-K111</f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s="12" customFormat="1" x14ac:dyDescent="0.2">
      <c r="A112" s="9" t="str">
        <f>CONCATENATE(B112,"_",C112)</f>
        <v>adrb2_human_6CSY</v>
      </c>
      <c r="B112" s="9" t="s">
        <v>126</v>
      </c>
      <c r="C112" s="9" t="s">
        <v>1546</v>
      </c>
      <c r="D112" s="9" t="str">
        <f>IFERROR(MID(VLOOKUP($B112,Seqs!$A:$B,2,0),E112,1),"")</f>
        <v>D</v>
      </c>
      <c r="E112" s="9">
        <v>29</v>
      </c>
      <c r="F112" s="9" t="str">
        <f>IFERROR(MID(VLOOKUP($B112,Seqs!$A:$B,2,0),G112,1),"")</f>
        <v>F</v>
      </c>
      <c r="G112" s="9">
        <v>61</v>
      </c>
      <c r="H112" s="9" t="str">
        <f>IFERROR(MID(VLOOKUP($B112,Seqs!$A:$B,2,0),I112,1),"")</f>
        <v>E</v>
      </c>
      <c r="I112" s="109">
        <v>62</v>
      </c>
      <c r="J112" s="9" t="str">
        <f>IFERROR(MID(VLOOKUP($B112,Seqs!$A:$B,2,0),K112,1),"")</f>
        <v>Q</v>
      </c>
      <c r="K112" s="109">
        <v>65</v>
      </c>
      <c r="L112" s="9" t="str">
        <f>IFERROR(MID(VLOOKUP($B112,Seqs!$A:$B,2,0),M112,1),"")</f>
        <v>T</v>
      </c>
      <c r="M112" s="9">
        <v>66</v>
      </c>
      <c r="N112" s="9" t="str">
        <f>IFERROR(MID(VLOOKUP($B112,Seqs!$A:$B,2,0),O112,1),"")</f>
        <v>M</v>
      </c>
      <c r="O112" s="9">
        <v>96</v>
      </c>
      <c r="P112" s="9" t="str">
        <f>IFERROR(MID(VLOOKUP($B112,Seqs!$A:$B,2,0),Q112,1),"")</f>
        <v>M</v>
      </c>
      <c r="Q112" s="9">
        <v>98</v>
      </c>
      <c r="R112" s="9" t="str">
        <f>IFERROR(MID(VLOOKUP($B112,Seqs!$A:$B,2,0),S112,1),"")</f>
        <v>F</v>
      </c>
      <c r="S112" s="9">
        <v>101</v>
      </c>
      <c r="T112" s="9" t="str">
        <f>IFERROR(MID(VLOOKUP($B112,Seqs!$A:$B,2,0),U112,1),"")</f>
        <v>G</v>
      </c>
      <c r="U112" s="9">
        <v>102</v>
      </c>
      <c r="V112" s="9" t="str">
        <f>IFERROR(MID(VLOOKUP($B112,Seqs!$A:$B,2,0),W112,1),"")</f>
        <v>S</v>
      </c>
      <c r="W112" s="9">
        <v>137</v>
      </c>
      <c r="X112" s="9" t="str">
        <f>IFERROR(MID(VLOOKUP($B112,Seqs!$A:$B,2,0),Y112,1),"")</f>
        <v>P</v>
      </c>
      <c r="Y112" s="9">
        <v>138</v>
      </c>
      <c r="Z112" s="9" t="str">
        <f>IFERROR(MID(VLOOKUP($B112,Seqs!$A:$B,2,0),AA112,1),"")</f>
        <v>L</v>
      </c>
      <c r="AA112" s="9">
        <v>145</v>
      </c>
      <c r="AB112" s="9" t="str">
        <f>IFERROR(MID(VLOOKUP($B112,Seqs!$A:$B,2,0),AC112,1),"")</f>
        <v>T</v>
      </c>
      <c r="AC112" s="9">
        <v>146</v>
      </c>
      <c r="AD112" s="9" t="str">
        <f>IFERROR(MID(VLOOKUP($B112,Seqs!$A:$B,2,0),AE112,1),"")</f>
        <v>H</v>
      </c>
      <c r="AE112" s="9">
        <v>172</v>
      </c>
      <c r="AF112" s="9" t="str">
        <f>IFERROR(MID(VLOOKUP($B112,Seqs!$A:$B,2,0),AG112,1),"")</f>
        <v>C</v>
      </c>
      <c r="AG112" s="9">
        <v>191</v>
      </c>
      <c r="AH112" s="9" t="str">
        <f>IFERROR(MID(VLOOKUP($B112,Seqs!$A:$B,2,0),AI112,1),"")</f>
        <v>F</v>
      </c>
      <c r="AI112" s="9">
        <v>193</v>
      </c>
      <c r="AJ112" s="9" t="str">
        <f>IFERROR(MID(VLOOKUP($B112,Seqs!$A:$B,2,0),AK112,1),"")</f>
        <v>N</v>
      </c>
      <c r="AK112" s="9">
        <v>196</v>
      </c>
      <c r="AL112" s="9" t="str">
        <f>IFERROR(MID(VLOOKUP($B112,Seqs!$A:$B,2,0),AM112,1),"")</f>
        <v>K</v>
      </c>
      <c r="AM112" s="9">
        <v>232</v>
      </c>
      <c r="AN112" s="9" t="str">
        <f>IFERROR(MID(VLOOKUP($B112,Seqs!$A:$B,2,0),AO112,1),"")</f>
        <v>C</v>
      </c>
      <c r="AO112" s="9">
        <v>265</v>
      </c>
      <c r="AP112" s="9" t="str">
        <f>IFERROR(MID(VLOOKUP($B112,Seqs!$A:$B,2,0),AQ112,1),"")</f>
        <v>Q</v>
      </c>
      <c r="AQ112" s="9">
        <v>299</v>
      </c>
      <c r="AR112" s="9" t="str">
        <f>IFERROR(MID(VLOOKUP($B112,Seqs!$A:$B,2,0),AS112,1),"")</f>
        <v>R</v>
      </c>
      <c r="AS112" s="9">
        <v>304</v>
      </c>
      <c r="AT112" s="9" t="str">
        <f>IFERROR(MID(VLOOKUP($B112,Seqs!$A:$B,2,0),AU112,1),"")</f>
        <v>Y</v>
      </c>
      <c r="AU112" s="9">
        <v>326</v>
      </c>
      <c r="AV112" s="9" t="str">
        <f>IFERROR(MID(VLOOKUP($B112,Seqs!$A:$B,2,0),AW112,1),"")</f>
        <v>S</v>
      </c>
      <c r="AW112" s="9">
        <v>329</v>
      </c>
      <c r="AX112" s="9" t="str">
        <f>IFERROR(MID(VLOOKUP($B112,Seqs!$A:$B,2,0),AY112,1),"")</f>
        <v>L</v>
      </c>
      <c r="AY112" s="9">
        <v>342</v>
      </c>
      <c r="AZ112" s="110" t="str">
        <f>VLOOKUP(B112,Classification!A:D,2,0)</f>
        <v>A</v>
      </c>
      <c r="BA112" s="98" t="str">
        <f>VLOOKUP(B112,Classification!A:D,4,0)</f>
        <v>Adrenoceptors</v>
      </c>
      <c r="BB112" s="36" t="b">
        <f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109">
        <f>_xlfn.AGGREGATE(9,6,CH112:CS112)-_xlfn.AGGREGATE(9,6,BV112:CG112)+12</f>
        <v>255</v>
      </c>
      <c r="BD112" s="126" t="s">
        <v>1383</v>
      </c>
      <c r="BE112" s="9" t="s">
        <v>1381</v>
      </c>
      <c r="BF112" s="120">
        <v>2.96</v>
      </c>
      <c r="BG112" s="51" t="s">
        <v>1</v>
      </c>
      <c r="BH112" s="51" t="s">
        <v>1</v>
      </c>
      <c r="BJ112" s="111" t="s">
        <v>1293</v>
      </c>
      <c r="BK112" s="112" t="s">
        <v>1293</v>
      </c>
      <c r="BL112" s="112" t="s">
        <v>1293</v>
      </c>
      <c r="BM112" s="112" t="s">
        <v>1293</v>
      </c>
      <c r="BN112" s="112" t="s">
        <v>1293</v>
      </c>
      <c r="BO112" s="112" t="s">
        <v>1293</v>
      </c>
      <c r="BP112" s="112" t="s">
        <v>1293</v>
      </c>
      <c r="BQ112" s="112" t="s">
        <v>1293</v>
      </c>
      <c r="BR112" s="112" t="s">
        <v>1293</v>
      </c>
      <c r="BS112" s="112" t="s">
        <v>1293</v>
      </c>
      <c r="BT112" s="112" t="s">
        <v>1293</v>
      </c>
      <c r="BU112" s="112" t="s">
        <v>1293</v>
      </c>
      <c r="BV112" s="111">
        <f>E112</f>
        <v>29</v>
      </c>
      <c r="BW112" s="113">
        <f>I112</f>
        <v>62</v>
      </c>
      <c r="BX112" s="114">
        <f>M112</f>
        <v>66</v>
      </c>
      <c r="BY112" s="113">
        <f>Q112</f>
        <v>98</v>
      </c>
      <c r="BZ112" s="114">
        <f>U112</f>
        <v>102</v>
      </c>
      <c r="CA112" s="113">
        <f>Y112</f>
        <v>138</v>
      </c>
      <c r="CB112" s="114">
        <f>AC112</f>
        <v>146</v>
      </c>
      <c r="CC112" s="113">
        <f>AG112</f>
        <v>191</v>
      </c>
      <c r="CD112" s="114">
        <f>AK112</f>
        <v>196</v>
      </c>
      <c r="CE112" s="113">
        <f>AO112</f>
        <v>265</v>
      </c>
      <c r="CF112" s="114">
        <f>AS112</f>
        <v>304</v>
      </c>
      <c r="CG112" s="113">
        <f>AW112</f>
        <v>329</v>
      </c>
      <c r="CH112" s="111">
        <f>G112</f>
        <v>61</v>
      </c>
      <c r="CI112" s="113">
        <f>K112</f>
        <v>65</v>
      </c>
      <c r="CJ112" s="114">
        <f>O112</f>
        <v>96</v>
      </c>
      <c r="CK112" s="114">
        <f>S112</f>
        <v>101</v>
      </c>
      <c r="CL112" s="114">
        <f>W112</f>
        <v>137</v>
      </c>
      <c r="CM112" s="114">
        <f>AA112</f>
        <v>145</v>
      </c>
      <c r="CN112" s="114">
        <f>AE112</f>
        <v>172</v>
      </c>
      <c r="CO112" s="114">
        <f>AI112</f>
        <v>193</v>
      </c>
      <c r="CP112" s="114">
        <f>AM112</f>
        <v>232</v>
      </c>
      <c r="CQ112" s="114">
        <f>AQ112</f>
        <v>299</v>
      </c>
      <c r="CR112" s="114">
        <f>AU112</f>
        <v>326</v>
      </c>
      <c r="CS112" s="114">
        <f>AY112</f>
        <v>342</v>
      </c>
      <c r="CT112" s="109">
        <f>M112-K112</f>
        <v>1</v>
      </c>
    </row>
    <row r="113" spans="1:1030" x14ac:dyDescent="0.2">
      <c r="A113" s="3" t="str">
        <f t="shared" si="419"/>
        <v>agtr1_human__wt</v>
      </c>
      <c r="B113" s="3" t="s">
        <v>158</v>
      </c>
      <c r="C113" s="3" t="s">
        <v>100</v>
      </c>
      <c r="D113" s="3" t="str">
        <f>IFERROR(MID(VLOOKUP($B113,Seqs!$A:$B,2,0),E113,1),"")</f>
        <v>Y</v>
      </c>
      <c r="E113" s="3">
        <v>26</v>
      </c>
      <c r="F113" s="3" t="str">
        <f>IFERROR(MID(VLOOKUP($B113,Seqs!$A:$B,2,0),G113,1),"")</f>
        <v>Y</v>
      </c>
      <c r="G113" s="3">
        <v>56</v>
      </c>
      <c r="H113" s="3" t="str">
        <f>IFERROR(MID(VLOOKUP($B113,Seqs!$A:$B,2,0),I113,1),"")</f>
        <v>M</v>
      </c>
      <c r="I113" s="23">
        <v>57</v>
      </c>
      <c r="J113" s="3" t="str">
        <f>IFERROR(MID(VLOOKUP($B113,Seqs!$A:$B,2,0),K113,1),"")</f>
        <v>K</v>
      </c>
      <c r="K113" s="23">
        <v>60</v>
      </c>
      <c r="L113" s="3" t="str">
        <f>IFERROR(MID(VLOOKUP($B113,Seqs!$A:$B,2,0),M113,1),"")</f>
        <v>T</v>
      </c>
      <c r="M113" s="3">
        <v>61</v>
      </c>
      <c r="N113" s="3" t="str">
        <f>IFERROR(MID(VLOOKUP($B113,Seqs!$A:$B,2,0),O113,1),"")</f>
        <v>M</v>
      </c>
      <c r="O113" s="3">
        <v>90</v>
      </c>
      <c r="P113" s="3" t="str">
        <f>IFERROR(MID(VLOOKUP($B113,Seqs!$A:$B,2,0),Q113,1),"")</f>
        <v>R</v>
      </c>
      <c r="Q113" s="3">
        <v>93</v>
      </c>
      <c r="R113" s="3" t="str">
        <f>IFERROR(MID(VLOOKUP($B113,Seqs!$A:$B,2,0),S113,1),"")</f>
        <v>F</v>
      </c>
      <c r="S113" s="3">
        <v>96</v>
      </c>
      <c r="T113" s="3" t="str">
        <f>IFERROR(MID(VLOOKUP($B113,Seqs!$A:$B,2,0),U113,1),"")</f>
        <v>G</v>
      </c>
      <c r="U113" s="3">
        <v>97</v>
      </c>
      <c r="V113" s="3" t="str">
        <f>IFERROR(MID(VLOOKUP($B113,Seqs!$A:$B,2,0),W113,1),"")</f>
        <v>H</v>
      </c>
      <c r="W113" s="3">
        <v>132</v>
      </c>
      <c r="X113" s="3" t="str">
        <f>IFERROR(MID(VLOOKUP($B113,Seqs!$A:$B,2,0),Y113,1),"")</f>
        <v>P</v>
      </c>
      <c r="Y113" s="3">
        <v>133</v>
      </c>
      <c r="Z113" s="3" t="str">
        <f>IFERROR(MID(VLOOKUP($B113,Seqs!$A:$B,2,0),AA113,1),"")</f>
        <v>R</v>
      </c>
      <c r="AA113" s="3">
        <v>140</v>
      </c>
      <c r="AB113" s="3" t="str">
        <f>IFERROR(MID(VLOOKUP($B113,Seqs!$A:$B,2,0),AC113,1),"")</f>
        <v>T</v>
      </c>
      <c r="AC113" s="9">
        <v>141</v>
      </c>
      <c r="AD113" s="3" t="str">
        <f>IFERROR(MID(VLOOKUP($B113,Seqs!$A:$B,2,0),AE113,1),"")</f>
        <v>R</v>
      </c>
      <c r="AE113" s="3">
        <v>167</v>
      </c>
      <c r="AF113" s="3" t="str">
        <f>IFERROR(MID(VLOOKUP($B113,Seqs!$A:$B,2,0),AG113,1),"")</f>
        <v>C</v>
      </c>
      <c r="AG113" s="3">
        <v>180</v>
      </c>
      <c r="AH113" s="3" t="str">
        <f>IFERROR(MID(VLOOKUP($B113,Seqs!$A:$B,2,0),AI113,1),"")</f>
        <v>F</v>
      </c>
      <c r="AI113" s="3">
        <v>182</v>
      </c>
      <c r="AJ113" s="3" t="str">
        <f>IFERROR(MID(VLOOKUP($B113,Seqs!$A:$B,2,0),AK113,1),"")</f>
        <v>L</v>
      </c>
      <c r="AK113" s="3">
        <v>191</v>
      </c>
      <c r="AL113" s="3" t="str">
        <f>IFERROR(MID(VLOOKUP($B113,Seqs!$A:$B,2,0),AM113,1),"")</f>
        <v>A</v>
      </c>
      <c r="AM113" s="3">
        <v>225</v>
      </c>
      <c r="AN113" s="3" t="str">
        <f>IFERROR(MID(VLOOKUP($B113,Seqs!$A:$B,2,0),AO113,1),"")</f>
        <v>P</v>
      </c>
      <c r="AO113" s="3">
        <v>233</v>
      </c>
      <c r="AP113" s="3" t="str">
        <f>IFERROR(MID(VLOOKUP($B113,Seqs!$A:$B,2,0),AQ113,1),"")</f>
        <v>G</v>
      </c>
      <c r="AQ113" s="3">
        <v>269</v>
      </c>
      <c r="AR113" s="3" t="str">
        <f>IFERROR(MID(VLOOKUP($B113,Seqs!$A:$B,2,0),AS113,1),"")</f>
        <v>D</v>
      </c>
      <c r="AS113" s="3">
        <v>273</v>
      </c>
      <c r="AT113" s="3" t="str">
        <f>IFERROR(MID(VLOOKUP($B113,Seqs!$A:$B,2,0),AU113,1),"")</f>
        <v>L</v>
      </c>
      <c r="AU113" s="3">
        <v>305</v>
      </c>
      <c r="AV113" s="3" t="str">
        <f>IFERROR(MID(VLOOKUP($B113,Seqs!$A:$B,2,0),AW113,1),"")</f>
        <v>G</v>
      </c>
      <c r="AW113" s="3">
        <v>306</v>
      </c>
      <c r="AX113" s="3" t="str">
        <f>IFERROR(MID(VLOOKUP($B113,Seqs!$A:$B,2,0),AY113,1),"")</f>
        <v>I</v>
      </c>
      <c r="AY113" s="3">
        <v>320</v>
      </c>
      <c r="AZ113" s="77" t="str">
        <f>VLOOKUP(B113,Classification!A:D,2,0)</f>
        <v>A</v>
      </c>
      <c r="BA113" s="94" t="str">
        <f>VLOOKUP(B113,Classification!A:D,4,0)</f>
        <v>Angiotensin</v>
      </c>
      <c r="BB113" s="27" t="b">
        <f t="shared" si="420"/>
        <v>1</v>
      </c>
      <c r="BC113" s="23">
        <f t="shared" si="225"/>
        <v>263</v>
      </c>
      <c r="BD113" s="56" t="s">
        <v>1379</v>
      </c>
      <c r="BE113" s="3" t="s">
        <v>23</v>
      </c>
      <c r="BF113" s="119" t="s">
        <v>23</v>
      </c>
      <c r="BG113" s="49" t="s">
        <v>1379</v>
      </c>
      <c r="BH113" s="49" t="s">
        <v>1384</v>
      </c>
      <c r="BI113" s="1"/>
      <c r="BJ113" s="70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0">
        <f t="shared" si="226"/>
        <v>26</v>
      </c>
      <c r="BW113" s="71">
        <f t="shared" si="227"/>
        <v>57</v>
      </c>
      <c r="BX113" s="72">
        <f t="shared" si="228"/>
        <v>61</v>
      </c>
      <c r="BY113" s="71">
        <f t="shared" si="229"/>
        <v>93</v>
      </c>
      <c r="BZ113" s="72">
        <f t="shared" si="230"/>
        <v>97</v>
      </c>
      <c r="CA113" s="71">
        <f t="shared" si="231"/>
        <v>133</v>
      </c>
      <c r="CB113" s="72">
        <f t="shared" si="232"/>
        <v>141</v>
      </c>
      <c r="CC113" s="71">
        <f t="shared" si="233"/>
        <v>180</v>
      </c>
      <c r="CD113" s="72">
        <f t="shared" si="234"/>
        <v>191</v>
      </c>
      <c r="CE113" s="71">
        <f t="shared" si="235"/>
        <v>233</v>
      </c>
      <c r="CF113" s="72">
        <f t="shared" si="236"/>
        <v>273</v>
      </c>
      <c r="CG113" s="71">
        <f t="shared" si="237"/>
        <v>306</v>
      </c>
      <c r="CH113" s="70">
        <f t="shared" si="238"/>
        <v>56</v>
      </c>
      <c r="CI113" s="71">
        <f t="shared" si="239"/>
        <v>60</v>
      </c>
      <c r="CJ113" s="72">
        <f t="shared" si="240"/>
        <v>90</v>
      </c>
      <c r="CK113" s="72">
        <f t="shared" si="241"/>
        <v>96</v>
      </c>
      <c r="CL113" s="72">
        <f t="shared" si="242"/>
        <v>132</v>
      </c>
      <c r="CM113" s="72">
        <f t="shared" si="243"/>
        <v>140</v>
      </c>
      <c r="CN113" s="72">
        <f t="shared" si="244"/>
        <v>167</v>
      </c>
      <c r="CO113" s="72">
        <f t="shared" si="245"/>
        <v>182</v>
      </c>
      <c r="CP113" s="72">
        <f t="shared" si="246"/>
        <v>225</v>
      </c>
      <c r="CQ113" s="72">
        <f t="shared" si="247"/>
        <v>269</v>
      </c>
      <c r="CR113" s="72">
        <f t="shared" si="248"/>
        <v>305</v>
      </c>
      <c r="CS113" s="72">
        <f t="shared" si="249"/>
        <v>320</v>
      </c>
      <c r="CT113" s="23">
        <f t="shared" si="250"/>
        <v>1</v>
      </c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  <c r="AMK113" s="2"/>
      <c r="AML113" s="2"/>
      <c r="AMM113" s="2"/>
      <c r="AMN113" s="2"/>
      <c r="AMO113" s="2"/>
    </row>
    <row r="114" spans="1:1030" x14ac:dyDescent="0.2">
      <c r="A114" s="3" t="str">
        <f t="shared" si="419"/>
        <v>agtr1_human_4YAY</v>
      </c>
      <c r="B114" s="3" t="s">
        <v>158</v>
      </c>
      <c r="C114" s="3" t="s">
        <v>69</v>
      </c>
      <c r="D114" s="3" t="str">
        <f>IFERROR(MID(VLOOKUP($B114,Seqs!$A:$B,2,0),E114,1),"")</f>
        <v>Y</v>
      </c>
      <c r="E114" s="3">
        <v>26</v>
      </c>
      <c r="F114" s="3" t="str">
        <f>IFERROR(MID(VLOOKUP($B114,Seqs!$A:$B,2,0),G114,1),"")</f>
        <v>Y</v>
      </c>
      <c r="G114" s="3">
        <v>56</v>
      </c>
      <c r="H114" s="3" t="str">
        <f>IFERROR(MID(VLOOKUP($B114,Seqs!$A:$B,2,0),I114,1),"")</f>
        <v>M</v>
      </c>
      <c r="I114" s="23">
        <v>57</v>
      </c>
      <c r="J114" s="3" t="str">
        <f>IFERROR(MID(VLOOKUP($B114,Seqs!$A:$B,2,0),K114,1),"")</f>
        <v>K</v>
      </c>
      <c r="K114" s="23">
        <v>60</v>
      </c>
      <c r="L114" s="3" t="str">
        <f>IFERROR(MID(VLOOKUP($B114,Seqs!$A:$B,2,0),M114,1),"")</f>
        <v>T</v>
      </c>
      <c r="M114" s="3">
        <v>61</v>
      </c>
      <c r="N114" s="3" t="str">
        <f>IFERROR(MID(VLOOKUP($B114,Seqs!$A:$B,2,0),O114,1),"")</f>
        <v>M</v>
      </c>
      <c r="O114" s="3">
        <v>90</v>
      </c>
      <c r="P114" s="3" t="str">
        <f>IFERROR(MID(VLOOKUP($B114,Seqs!$A:$B,2,0),Q114,1),"")</f>
        <v>R</v>
      </c>
      <c r="Q114" s="3">
        <v>93</v>
      </c>
      <c r="R114" s="3" t="str">
        <f>IFERROR(MID(VLOOKUP($B114,Seqs!$A:$B,2,0),S114,1),"")</f>
        <v>F</v>
      </c>
      <c r="S114" s="3">
        <v>96</v>
      </c>
      <c r="T114" s="3" t="str">
        <f>IFERROR(MID(VLOOKUP($B114,Seqs!$A:$B,2,0),U114,1),"")</f>
        <v>G</v>
      </c>
      <c r="U114" s="3">
        <v>97</v>
      </c>
      <c r="V114" s="3" t="str">
        <f>IFERROR(MID(VLOOKUP($B114,Seqs!$A:$B,2,0),W114,1),"")</f>
        <v>H</v>
      </c>
      <c r="W114" s="3">
        <v>132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R</v>
      </c>
      <c r="AC114" s="9">
        <v>137</v>
      </c>
      <c r="AD114" s="3" t="str">
        <f>IFERROR(MID(VLOOKUP($B114,Seqs!$A:$B,2,0),AE114,1),"")</f>
        <v>R</v>
      </c>
      <c r="AE114" s="3">
        <v>167</v>
      </c>
      <c r="AF114" s="3" t="str">
        <f>IFERROR(MID(VLOOKUP($B114,Seqs!$A:$B,2,0),AG114,1),"")</f>
        <v>C</v>
      </c>
      <c r="AG114" s="3">
        <v>180</v>
      </c>
      <c r="AH114" s="3" t="str">
        <f>IFERROR(MID(VLOOKUP($B114,Seqs!$A:$B,2,0),AI114,1),"")</f>
        <v>F</v>
      </c>
      <c r="AI114" s="3">
        <v>182</v>
      </c>
      <c r="AJ114" s="3" t="str">
        <f>IFERROR(MID(VLOOKUP($B114,Seqs!$A:$B,2,0),AK114,1),"")</f>
        <v>L</v>
      </c>
      <c r="AK114" s="3">
        <v>191</v>
      </c>
      <c r="AL114" s="3" t="str">
        <f>IFERROR(MID(VLOOKUP($B114,Seqs!$A:$B,2,0),AM114,1),"")</f>
        <v>L</v>
      </c>
      <c r="AM114" s="3">
        <v>222</v>
      </c>
      <c r="AN114" s="3" t="str">
        <f>IFERROR(MID(VLOOKUP($B114,Seqs!$A:$B,2,0),AO114,1),"")</f>
        <v>N</v>
      </c>
      <c r="AO114" s="3">
        <v>235</v>
      </c>
      <c r="AP114" s="3" t="str">
        <f>IFERROR(MID(VLOOKUP($B114,Seqs!$A:$B,2,0),AQ114,1),"")</f>
        <v>G</v>
      </c>
      <c r="AQ114" s="3">
        <v>269</v>
      </c>
      <c r="AR114" s="3" t="str">
        <f>IFERROR(MID(VLOOKUP($B114,Seqs!$A:$B,2,0),AS114,1),"")</f>
        <v>D</v>
      </c>
      <c r="AS114" s="3">
        <v>273</v>
      </c>
      <c r="AT114" s="3" t="str">
        <f>IFERROR(MID(VLOOKUP($B114,Seqs!$A:$B,2,0),AU114,1),"")</f>
        <v>N</v>
      </c>
      <c r="AU114" s="3">
        <v>298</v>
      </c>
      <c r="AV114" s="3" t="str">
        <f>IFERROR(MID(VLOOKUP($B114,Seqs!$A:$B,2,0),AW114,1),"")</f>
        <v/>
      </c>
      <c r="AW114" s="3" t="s">
        <v>23</v>
      </c>
      <c r="AX114" s="3" t="str">
        <f>IFERROR(MID(VLOOKUP($B114,Seqs!$A:$B,2,0),AY114,1),"")</f>
        <v/>
      </c>
      <c r="AY114" s="3" t="s">
        <v>23</v>
      </c>
      <c r="AZ114" s="77" t="str">
        <f>VLOOKUP(B114,Classification!A:D,2,0)</f>
        <v>A</v>
      </c>
      <c r="BA114" s="94" t="str">
        <f>VLOOKUP(B114,Classification!A:D,4,0)</f>
        <v>Angiotensin</v>
      </c>
      <c r="BB114" s="27" t="b">
        <f t="shared" si="420"/>
        <v>1</v>
      </c>
      <c r="BC114" s="23">
        <f t="shared" si="225"/>
        <v>234</v>
      </c>
      <c r="BD114" s="4" t="s">
        <v>23</v>
      </c>
      <c r="BE114" s="3" t="s">
        <v>1381</v>
      </c>
      <c r="BF114" s="119">
        <v>2.9</v>
      </c>
      <c r="BG114" s="49" t="s">
        <v>1384</v>
      </c>
      <c r="BH114" s="49" t="s">
        <v>1384</v>
      </c>
      <c r="BI114" s="1"/>
      <c r="BJ114" s="70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0">
        <f t="shared" si="226"/>
        <v>26</v>
      </c>
      <c r="BW114" s="71">
        <f t="shared" si="227"/>
        <v>57</v>
      </c>
      <c r="BX114" s="72">
        <f t="shared" si="228"/>
        <v>61</v>
      </c>
      <c r="BY114" s="71">
        <f t="shared" si="229"/>
        <v>93</v>
      </c>
      <c r="BZ114" s="72">
        <f t="shared" si="230"/>
        <v>97</v>
      </c>
      <c r="CA114" s="71" t="str">
        <f t="shared" si="231"/>
        <v>-</v>
      </c>
      <c r="CB114" s="72">
        <f t="shared" si="232"/>
        <v>137</v>
      </c>
      <c r="CC114" s="71">
        <f t="shared" si="233"/>
        <v>180</v>
      </c>
      <c r="CD114" s="72">
        <f t="shared" si="234"/>
        <v>191</v>
      </c>
      <c r="CE114" s="71">
        <f t="shared" si="235"/>
        <v>235</v>
      </c>
      <c r="CF114" s="72">
        <f t="shared" si="236"/>
        <v>273</v>
      </c>
      <c r="CG114" s="71" t="str">
        <f t="shared" si="237"/>
        <v>-</v>
      </c>
      <c r="CH114" s="70">
        <f t="shared" si="238"/>
        <v>56</v>
      </c>
      <c r="CI114" s="71">
        <f t="shared" si="239"/>
        <v>60</v>
      </c>
      <c r="CJ114" s="72">
        <f t="shared" si="240"/>
        <v>90</v>
      </c>
      <c r="CK114" s="72">
        <f t="shared" si="241"/>
        <v>96</v>
      </c>
      <c r="CL114" s="72">
        <f t="shared" si="242"/>
        <v>132</v>
      </c>
      <c r="CM114" s="72" t="str">
        <f t="shared" si="243"/>
        <v>-</v>
      </c>
      <c r="CN114" s="72">
        <f t="shared" si="244"/>
        <v>167</v>
      </c>
      <c r="CO114" s="72">
        <f t="shared" si="245"/>
        <v>182</v>
      </c>
      <c r="CP114" s="72">
        <f t="shared" si="246"/>
        <v>222</v>
      </c>
      <c r="CQ114" s="72">
        <f t="shared" si="247"/>
        <v>269</v>
      </c>
      <c r="CR114" s="72">
        <f t="shared" si="248"/>
        <v>298</v>
      </c>
      <c r="CS114" s="72" t="str">
        <f t="shared" si="249"/>
        <v>-</v>
      </c>
      <c r="CT114" s="23">
        <f t="shared" si="250"/>
        <v>1</v>
      </c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2"/>
      <c r="AHA114" s="2"/>
      <c r="AHB114" s="2"/>
      <c r="AHC114" s="2"/>
      <c r="AHD114" s="2"/>
      <c r="AHE114" s="2"/>
      <c r="AHF114" s="2"/>
      <c r="AHG114" s="2"/>
      <c r="AHH114" s="2"/>
      <c r="AHI114" s="2"/>
      <c r="AHJ114" s="2"/>
      <c r="AHK114" s="2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/>
      <c r="AKD114" s="2"/>
      <c r="AKE114" s="2"/>
      <c r="AKF114" s="2"/>
      <c r="AKG114" s="2"/>
      <c r="AKH114" s="2"/>
      <c r="AKI114" s="2"/>
      <c r="AKJ114" s="2"/>
      <c r="AKK114" s="2"/>
      <c r="AKL114" s="2"/>
      <c r="AKM114" s="2"/>
      <c r="AKN114" s="2"/>
      <c r="AKO114" s="2"/>
      <c r="AKP114" s="2"/>
      <c r="AKQ114" s="2"/>
      <c r="AKR114" s="2"/>
      <c r="AKS114" s="2"/>
      <c r="AKT114" s="2"/>
      <c r="AKU114" s="2"/>
      <c r="AKV114" s="2"/>
      <c r="AKW114" s="2"/>
      <c r="AKX114" s="2"/>
      <c r="AKY114" s="2"/>
      <c r="AKZ114" s="2"/>
      <c r="ALA114" s="2"/>
      <c r="ALB114" s="2"/>
      <c r="ALC114" s="2"/>
      <c r="ALD114" s="2"/>
      <c r="ALE114" s="2"/>
      <c r="ALF114" s="2"/>
      <c r="ALG114" s="2"/>
      <c r="ALH114" s="2"/>
      <c r="ALI114" s="2"/>
      <c r="ALJ114" s="2"/>
      <c r="ALK114" s="2"/>
      <c r="ALL114" s="2"/>
      <c r="ALM114" s="2"/>
      <c r="ALN114" s="2"/>
      <c r="ALO114" s="2"/>
      <c r="ALP114" s="2"/>
      <c r="ALQ114" s="2"/>
      <c r="ALR114" s="2"/>
      <c r="ALS114" s="2"/>
      <c r="ALT114" s="2"/>
      <c r="ALU114" s="2"/>
      <c r="ALV114" s="2"/>
      <c r="ALW114" s="2"/>
      <c r="ALX114" s="2"/>
      <c r="ALY114" s="2"/>
      <c r="ALZ114" s="2"/>
      <c r="AMA114" s="2"/>
      <c r="AMB114" s="2"/>
      <c r="AMC114" s="2"/>
      <c r="AMD114" s="2"/>
      <c r="AME114" s="2"/>
      <c r="AMF114" s="2"/>
      <c r="AMG114" s="2"/>
      <c r="AMH114" s="2"/>
      <c r="AMI114" s="2"/>
      <c r="AMJ114" s="2"/>
      <c r="AMK114" s="2"/>
      <c r="AML114" s="2"/>
      <c r="AMM114" s="2"/>
      <c r="AMN114" s="2"/>
      <c r="AMO114" s="2"/>
    </row>
    <row r="115" spans="1:1030" x14ac:dyDescent="0.2">
      <c r="A115" s="3" t="str">
        <f t="shared" si="419"/>
        <v>agtr1_human_4YAY_dist</v>
      </c>
      <c r="B115" s="3" t="s">
        <v>158</v>
      </c>
      <c r="C115" s="3" t="s">
        <v>1160</v>
      </c>
      <c r="D115" s="3" t="str">
        <f>IFERROR(MID(VLOOKUP($B115,Seqs!$A:$B,2,0),E115,1),"")</f>
        <v>Y</v>
      </c>
      <c r="E115" s="3">
        <v>26</v>
      </c>
      <c r="F115" s="3" t="str">
        <f>IFERROR(MID(VLOOKUP($B115,Seqs!$A:$B,2,0),G115,1),"")</f>
        <v>Y</v>
      </c>
      <c r="G115" s="3">
        <v>56</v>
      </c>
      <c r="H115" s="3" t="str">
        <f>IFERROR(MID(VLOOKUP($B115,Seqs!$A:$B,2,0),I115,1),"")</f>
        <v>M</v>
      </c>
      <c r="I115" s="23">
        <v>57</v>
      </c>
      <c r="J115" s="3" t="str">
        <f>IFERROR(MID(VLOOKUP($B115,Seqs!$A:$B,2,0),K115,1),"")</f>
        <v>K</v>
      </c>
      <c r="K115" s="23">
        <v>60</v>
      </c>
      <c r="L115" s="3" t="str">
        <f>IFERROR(MID(VLOOKUP($B115,Seqs!$A:$B,2,0),M115,1),"")</f>
        <v>T</v>
      </c>
      <c r="M115" s="3">
        <v>61</v>
      </c>
      <c r="N115" s="3" t="str">
        <f>IFERROR(MID(VLOOKUP($B115,Seqs!$A:$B,2,0),O115,1),"")</f>
        <v>M</v>
      </c>
      <c r="O115" s="3">
        <v>90</v>
      </c>
      <c r="P115" s="3" t="str">
        <f>IFERROR(MID(VLOOKUP($B115,Seqs!$A:$B,2,0),Q115,1),"")</f>
        <v>R</v>
      </c>
      <c r="Q115" s="3">
        <v>93</v>
      </c>
      <c r="R115" s="3" t="str">
        <f>IFERROR(MID(VLOOKUP($B115,Seqs!$A:$B,2,0),S115,1),"")</f>
        <v>F</v>
      </c>
      <c r="S115" s="3">
        <v>96</v>
      </c>
      <c r="T115" s="3" t="str">
        <f>IFERROR(MID(VLOOKUP($B115,Seqs!$A:$B,2,0),U115,1),"")</f>
        <v>G</v>
      </c>
      <c r="U115" s="3">
        <v>97</v>
      </c>
      <c r="V115" s="3" t="str">
        <f>IFERROR(MID(VLOOKUP($B115,Seqs!$A:$B,2,0),W115,1),"")</f>
        <v>H</v>
      </c>
      <c r="W115" s="3">
        <v>132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R</v>
      </c>
      <c r="AC115" s="9">
        <v>137</v>
      </c>
      <c r="AD115" s="3" t="str">
        <f>IFERROR(MID(VLOOKUP($B115,Seqs!$A:$B,2,0),AE115,1),"")</f>
        <v>R</v>
      </c>
      <c r="AE115" s="3">
        <v>167</v>
      </c>
      <c r="AF115" s="3" t="str">
        <f>IFERROR(MID(VLOOKUP($B115,Seqs!$A:$B,2,0),AG115,1),"")</f>
        <v>C</v>
      </c>
      <c r="AG115" s="3">
        <v>180</v>
      </c>
      <c r="AH115" s="3" t="str">
        <f>IFERROR(MID(VLOOKUP($B115,Seqs!$A:$B,2,0),AI115,1),"")</f>
        <v>F</v>
      </c>
      <c r="AI115" s="3">
        <v>182</v>
      </c>
      <c r="AJ115" s="3" t="str">
        <f>IFERROR(MID(VLOOKUP($B115,Seqs!$A:$B,2,0),AK115,1),"")</f>
        <v>L</v>
      </c>
      <c r="AK115" s="3">
        <v>191</v>
      </c>
      <c r="AL115" s="3" t="str">
        <f>IFERROR(MID(VLOOKUP($B115,Seqs!$A:$B,2,0),AM115,1),"")</f>
        <v>L</v>
      </c>
      <c r="AM115" s="3">
        <v>222</v>
      </c>
      <c r="AN115" s="3" t="str">
        <f>IFERROR(MID(VLOOKUP($B115,Seqs!$A:$B,2,0),AO115,1),"")</f>
        <v>N</v>
      </c>
      <c r="AO115" s="3">
        <v>235</v>
      </c>
      <c r="AP115" s="3" t="str">
        <f>IFERROR(MID(VLOOKUP($B115,Seqs!$A:$B,2,0),AQ115,1),"")</f>
        <v>G</v>
      </c>
      <c r="AQ115" s="3">
        <v>269</v>
      </c>
      <c r="AR115" s="3" t="str">
        <f>IFERROR(MID(VLOOKUP($B115,Seqs!$A:$B,2,0),AS115,1),"")</f>
        <v>D</v>
      </c>
      <c r="AS115" s="3">
        <v>273</v>
      </c>
      <c r="AT115" s="3" t="str">
        <f>IFERROR(MID(VLOOKUP($B115,Seqs!$A:$B,2,0),AU115,1),"")</f>
        <v>F</v>
      </c>
      <c r="AU115" s="3">
        <v>304</v>
      </c>
      <c r="AV115" s="3" t="str">
        <f>IFERROR(MID(VLOOKUP($B115,Seqs!$A:$B,2,0),AW115,1),"")</f>
        <v>G</v>
      </c>
      <c r="AW115" s="3">
        <v>306</v>
      </c>
      <c r="AX115" s="3" t="str">
        <f>IFERROR(MID(VLOOKUP($B115,Seqs!$A:$B,2,0),AY115,1),"")</f>
        <v>L</v>
      </c>
      <c r="AY115" s="3">
        <v>317</v>
      </c>
      <c r="AZ115" s="77" t="str">
        <f>VLOOKUP(B115,Classification!A:D,2,0)</f>
        <v>A</v>
      </c>
      <c r="BA115" s="94" t="str">
        <f>VLOOKUP(B115,Classification!A:D,4,0)</f>
        <v>Angiotensin</v>
      </c>
      <c r="BB115" s="27" t="b">
        <f t="shared" si="420"/>
        <v>1</v>
      </c>
      <c r="BC115" s="23">
        <f t="shared" si="225"/>
        <v>251</v>
      </c>
      <c r="BD115" s="5"/>
      <c r="BE115" s="3" t="s">
        <v>1381</v>
      </c>
      <c r="BF115" s="119">
        <v>2.9</v>
      </c>
      <c r="BG115" s="49" t="s">
        <v>1384</v>
      </c>
      <c r="BH115" s="49" t="s">
        <v>1384</v>
      </c>
      <c r="BI115" s="1"/>
      <c r="BJ115" s="70" t="s">
        <v>1293</v>
      </c>
      <c r="BK115" s="57" t="s">
        <v>1293</v>
      </c>
      <c r="BL115" s="57" t="s">
        <v>1293</v>
      </c>
      <c r="BM115" s="57" t="s">
        <v>1293</v>
      </c>
      <c r="BN115" s="57" t="s">
        <v>1293</v>
      </c>
      <c r="BO115" s="57" t="s">
        <v>1293</v>
      </c>
      <c r="BP115" s="57" t="s">
        <v>1293</v>
      </c>
      <c r="BQ115" s="57" t="s">
        <v>1293</v>
      </c>
      <c r="BR115" s="57" t="s">
        <v>1293</v>
      </c>
      <c r="BS115" s="57" t="s">
        <v>1293</v>
      </c>
      <c r="BT115" s="57" t="s">
        <v>1293</v>
      </c>
      <c r="BU115" s="57" t="s">
        <v>1293</v>
      </c>
      <c r="BV115" s="70">
        <f t="shared" si="226"/>
        <v>26</v>
      </c>
      <c r="BW115" s="71">
        <f t="shared" si="227"/>
        <v>57</v>
      </c>
      <c r="BX115" s="72">
        <f t="shared" si="228"/>
        <v>61</v>
      </c>
      <c r="BY115" s="71">
        <f t="shared" si="229"/>
        <v>93</v>
      </c>
      <c r="BZ115" s="72">
        <f t="shared" si="230"/>
        <v>97</v>
      </c>
      <c r="CA115" s="71" t="str">
        <f t="shared" si="231"/>
        <v>-</v>
      </c>
      <c r="CB115" s="72">
        <f t="shared" si="232"/>
        <v>137</v>
      </c>
      <c r="CC115" s="71">
        <f t="shared" si="233"/>
        <v>180</v>
      </c>
      <c r="CD115" s="72">
        <f t="shared" si="234"/>
        <v>191</v>
      </c>
      <c r="CE115" s="71">
        <f t="shared" si="235"/>
        <v>235</v>
      </c>
      <c r="CF115" s="72">
        <f t="shared" si="236"/>
        <v>273</v>
      </c>
      <c r="CG115" s="71">
        <f t="shared" si="237"/>
        <v>306</v>
      </c>
      <c r="CH115" s="70">
        <f t="shared" si="238"/>
        <v>56</v>
      </c>
      <c r="CI115" s="71">
        <f t="shared" si="239"/>
        <v>60</v>
      </c>
      <c r="CJ115" s="72">
        <f t="shared" si="240"/>
        <v>90</v>
      </c>
      <c r="CK115" s="72">
        <f t="shared" si="241"/>
        <v>96</v>
      </c>
      <c r="CL115" s="72">
        <f t="shared" si="242"/>
        <v>132</v>
      </c>
      <c r="CM115" s="72" t="str">
        <f t="shared" si="243"/>
        <v>-</v>
      </c>
      <c r="CN115" s="72">
        <f t="shared" si="244"/>
        <v>167</v>
      </c>
      <c r="CO115" s="72">
        <f t="shared" si="245"/>
        <v>182</v>
      </c>
      <c r="CP115" s="72">
        <f t="shared" si="246"/>
        <v>222</v>
      </c>
      <c r="CQ115" s="72">
        <f t="shared" si="247"/>
        <v>269</v>
      </c>
      <c r="CR115" s="72">
        <f t="shared" si="248"/>
        <v>304</v>
      </c>
      <c r="CS115" s="72">
        <f t="shared" si="249"/>
        <v>317</v>
      </c>
      <c r="CT115" s="23">
        <f t="shared" si="250"/>
        <v>1</v>
      </c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  <c r="ACM115" s="2"/>
      <c r="ACN115" s="2"/>
      <c r="ACO115" s="2"/>
      <c r="ACP115" s="2"/>
      <c r="ACQ115" s="2"/>
      <c r="ACR115" s="2"/>
      <c r="ACS115" s="2"/>
      <c r="ACT115" s="2"/>
      <c r="ACU115" s="2"/>
      <c r="ACV115" s="2"/>
      <c r="ACW115" s="2"/>
      <c r="ACX115" s="2"/>
      <c r="ACY115" s="2"/>
      <c r="ACZ115" s="2"/>
      <c r="ADA115" s="2"/>
      <c r="ADB115" s="2"/>
      <c r="ADC115" s="2"/>
      <c r="ADD115" s="2"/>
      <c r="ADE115" s="2"/>
      <c r="ADF115" s="2"/>
      <c r="ADG115" s="2"/>
      <c r="ADH115" s="2"/>
      <c r="ADI115" s="2"/>
      <c r="ADJ115" s="2"/>
      <c r="ADK115" s="2"/>
      <c r="ADL115" s="2"/>
      <c r="ADM115" s="2"/>
      <c r="ADN115" s="2"/>
      <c r="ADO115" s="2"/>
      <c r="ADP115" s="2"/>
      <c r="ADQ115" s="2"/>
      <c r="ADR115" s="2"/>
      <c r="ADS115" s="2"/>
      <c r="ADT115" s="2"/>
      <c r="ADU115" s="2"/>
      <c r="ADV115" s="2"/>
      <c r="ADW115" s="2"/>
      <c r="ADX115" s="2"/>
      <c r="ADY115" s="2"/>
      <c r="ADZ115" s="2"/>
      <c r="AEA115" s="2"/>
      <c r="AEB115" s="2"/>
      <c r="AEC115" s="2"/>
      <c r="AED115" s="2"/>
      <c r="AEE115" s="2"/>
      <c r="AEF115" s="2"/>
      <c r="AEG115" s="2"/>
      <c r="AEH115" s="2"/>
      <c r="AEI115" s="2"/>
      <c r="AEJ115" s="2"/>
      <c r="AEK115" s="2"/>
      <c r="AEL115" s="2"/>
      <c r="AEM115" s="2"/>
      <c r="AEN115" s="2"/>
      <c r="AEO115" s="2"/>
      <c r="AEP115" s="2"/>
      <c r="AEQ115" s="2"/>
      <c r="AER115" s="2"/>
      <c r="AES115" s="2"/>
      <c r="AET115" s="2"/>
      <c r="AEU115" s="2"/>
      <c r="AEV115" s="2"/>
      <c r="AEW115" s="2"/>
      <c r="AEX115" s="2"/>
      <c r="AEY115" s="2"/>
      <c r="AEZ115" s="2"/>
      <c r="AFA115" s="2"/>
      <c r="AFB115" s="2"/>
      <c r="AFC115" s="2"/>
      <c r="AFD115" s="2"/>
      <c r="AFE115" s="2"/>
      <c r="AFF115" s="2"/>
      <c r="AFG115" s="2"/>
      <c r="AFH115" s="2"/>
      <c r="AFI115" s="2"/>
      <c r="AFJ115" s="2"/>
      <c r="AFK115" s="2"/>
      <c r="AFL115" s="2"/>
      <c r="AFM115" s="2"/>
      <c r="AFN115" s="2"/>
      <c r="AFO115" s="2"/>
      <c r="AFP115" s="2"/>
      <c r="AFQ115" s="2"/>
      <c r="AFR115" s="2"/>
      <c r="AFS115" s="2"/>
      <c r="AFT115" s="2"/>
      <c r="AFU115" s="2"/>
      <c r="AFV115" s="2"/>
      <c r="AFW115" s="2"/>
      <c r="AFX115" s="2"/>
      <c r="AFY115" s="2"/>
      <c r="AFZ115" s="2"/>
      <c r="AGA115" s="2"/>
      <c r="AGB115" s="2"/>
      <c r="AGC115" s="2"/>
      <c r="AGD115" s="2"/>
      <c r="AGE115" s="2"/>
      <c r="AGF115" s="2"/>
      <c r="AGG115" s="2"/>
      <c r="AGH115" s="2"/>
      <c r="AGI115" s="2"/>
      <c r="AGJ115" s="2"/>
      <c r="AGK115" s="2"/>
      <c r="AGL115" s="2"/>
      <c r="AGM115" s="2"/>
      <c r="AGN115" s="2"/>
      <c r="AGO115" s="2"/>
      <c r="AGP115" s="2"/>
      <c r="AGQ115" s="2"/>
      <c r="AGR115" s="2"/>
      <c r="AGS115" s="2"/>
      <c r="AGT115" s="2"/>
      <c r="AGU115" s="2"/>
      <c r="AGV115" s="2"/>
      <c r="AGW115" s="2"/>
      <c r="AGX115" s="2"/>
      <c r="AGY115" s="2"/>
      <c r="AGZ115" s="2"/>
      <c r="AHA115" s="2"/>
      <c r="AHB115" s="2"/>
      <c r="AHC115" s="2"/>
      <c r="AHD115" s="2"/>
      <c r="AHE115" s="2"/>
      <c r="AHF115" s="2"/>
      <c r="AHG115" s="2"/>
      <c r="AHH115" s="2"/>
      <c r="AHI115" s="2"/>
      <c r="AHJ115" s="2"/>
      <c r="AHK115" s="2"/>
      <c r="AHL115" s="2"/>
      <c r="AHM115" s="2"/>
      <c r="AHN115" s="2"/>
      <c r="AHO115" s="2"/>
      <c r="AHP115" s="2"/>
      <c r="AHQ115" s="2"/>
      <c r="AHR115" s="2"/>
      <c r="AHS115" s="2"/>
      <c r="AHT115" s="2"/>
      <c r="AHU115" s="2"/>
      <c r="AHV115" s="2"/>
      <c r="AHW115" s="2"/>
      <c r="AHX115" s="2"/>
      <c r="AHY115" s="2"/>
      <c r="AHZ115" s="2"/>
      <c r="AIA115" s="2"/>
      <c r="AIB115" s="2"/>
      <c r="AIC115" s="2"/>
      <c r="AID115" s="2"/>
      <c r="AIE115" s="2"/>
      <c r="AIF115" s="2"/>
      <c r="AIG115" s="2"/>
      <c r="AIH115" s="2"/>
      <c r="AII115" s="2"/>
      <c r="AIJ115" s="2"/>
      <c r="AIK115" s="2"/>
      <c r="AIL115" s="2"/>
      <c r="AIM115" s="2"/>
      <c r="AIN115" s="2"/>
      <c r="AIO115" s="2"/>
      <c r="AIP115" s="2"/>
      <c r="AIQ115" s="2"/>
      <c r="AIR115" s="2"/>
      <c r="AIS115" s="2"/>
      <c r="AIT115" s="2"/>
      <c r="AIU115" s="2"/>
      <c r="AIV115" s="2"/>
      <c r="AIW115" s="2"/>
      <c r="AIX115" s="2"/>
      <c r="AIY115" s="2"/>
      <c r="AIZ115" s="2"/>
      <c r="AJA115" s="2"/>
      <c r="AJB115" s="2"/>
      <c r="AJC115" s="2"/>
      <c r="AJD115" s="2"/>
      <c r="AJE115" s="2"/>
      <c r="AJF115" s="2"/>
      <c r="AJG115" s="2"/>
      <c r="AJH115" s="2"/>
      <c r="AJI115" s="2"/>
      <c r="AJJ115" s="2"/>
      <c r="AJK115" s="2"/>
      <c r="AJL115" s="2"/>
      <c r="AJM115" s="2"/>
      <c r="AJN115" s="2"/>
      <c r="AJO115" s="2"/>
      <c r="AJP115" s="2"/>
      <c r="AJQ115" s="2"/>
      <c r="AJR115" s="2"/>
      <c r="AJS115" s="2"/>
      <c r="AJT115" s="2"/>
      <c r="AJU115" s="2"/>
      <c r="AJV115" s="2"/>
      <c r="AJW115" s="2"/>
      <c r="AJX115" s="2"/>
      <c r="AJY115" s="2"/>
      <c r="AJZ115" s="2"/>
      <c r="AKA115" s="2"/>
      <c r="AKB115" s="2"/>
      <c r="AKC115" s="2"/>
      <c r="AKD115" s="2"/>
      <c r="AKE115" s="2"/>
      <c r="AKF115" s="2"/>
      <c r="AKG115" s="2"/>
      <c r="AKH115" s="2"/>
      <c r="AKI115" s="2"/>
      <c r="AKJ115" s="2"/>
      <c r="AKK115" s="2"/>
      <c r="AKL115" s="2"/>
      <c r="AKM115" s="2"/>
      <c r="AKN115" s="2"/>
      <c r="AKO115" s="2"/>
      <c r="AKP115" s="2"/>
      <c r="AKQ115" s="2"/>
      <c r="AKR115" s="2"/>
      <c r="AKS115" s="2"/>
      <c r="AKT115" s="2"/>
      <c r="AKU115" s="2"/>
      <c r="AKV115" s="2"/>
      <c r="AKW115" s="2"/>
      <c r="AKX115" s="2"/>
      <c r="AKY115" s="2"/>
      <c r="AKZ115" s="2"/>
      <c r="ALA115" s="2"/>
      <c r="ALB115" s="2"/>
      <c r="ALC115" s="2"/>
      <c r="ALD115" s="2"/>
      <c r="ALE115" s="2"/>
      <c r="ALF115" s="2"/>
      <c r="ALG115" s="2"/>
      <c r="ALH115" s="2"/>
      <c r="ALI115" s="2"/>
      <c r="ALJ115" s="2"/>
      <c r="ALK115" s="2"/>
      <c r="ALL115" s="2"/>
      <c r="ALM115" s="2"/>
      <c r="ALN115" s="2"/>
      <c r="ALO115" s="2"/>
      <c r="ALP115" s="2"/>
      <c r="ALQ115" s="2"/>
      <c r="ALR115" s="2"/>
      <c r="ALS115" s="2"/>
      <c r="ALT115" s="2"/>
      <c r="ALU115" s="2"/>
      <c r="ALV115" s="2"/>
      <c r="ALW115" s="2"/>
      <c r="ALX115" s="2"/>
      <c r="ALY115" s="2"/>
      <c r="ALZ115" s="2"/>
      <c r="AMA115" s="2"/>
      <c r="AMB115" s="2"/>
      <c r="AMC115" s="2"/>
      <c r="AMD115" s="2"/>
      <c r="AME115" s="2"/>
      <c r="AMF115" s="2"/>
      <c r="AMG115" s="2"/>
      <c r="AMH115" s="2"/>
      <c r="AMI115" s="2"/>
      <c r="AMJ115" s="2"/>
      <c r="AMK115" s="2"/>
      <c r="AML115" s="2"/>
      <c r="AMM115" s="2"/>
      <c r="AMN115" s="2"/>
      <c r="AMO115" s="2"/>
    </row>
    <row r="116" spans="1:1030" x14ac:dyDescent="0.2">
      <c r="A116" s="3" t="str">
        <f t="shared" si="419"/>
        <v>agtr1_human_4ZUD</v>
      </c>
      <c r="B116" s="3" t="s">
        <v>158</v>
      </c>
      <c r="C116" s="3" t="s">
        <v>1342</v>
      </c>
      <c r="D116" s="3" t="str">
        <f>IFERROR(MID(VLOOKUP($B116,Seqs!$A:$B,2,0),E116,1),"")</f>
        <v>Y</v>
      </c>
      <c r="E116" s="3">
        <v>26</v>
      </c>
      <c r="F116" s="3" t="str">
        <f>IFERROR(MID(VLOOKUP($B116,Seqs!$A:$B,2,0),G116,1),"")</f>
        <v>Y</v>
      </c>
      <c r="G116" s="3">
        <v>56</v>
      </c>
      <c r="H116" s="3" t="str">
        <f>IFERROR(MID(VLOOKUP($B116,Seqs!$A:$B,2,0),I116,1),"")</f>
        <v>M</v>
      </c>
      <c r="I116" s="23">
        <v>57</v>
      </c>
      <c r="J116" s="3" t="str">
        <f>IFERROR(MID(VLOOKUP($B116,Seqs!$A:$B,2,0),K116,1),"")</f>
        <v>K</v>
      </c>
      <c r="K116" s="23">
        <v>60</v>
      </c>
      <c r="L116" s="3" t="str">
        <f>IFERROR(MID(VLOOKUP($B116,Seqs!$A:$B,2,0),M116,1),"")</f>
        <v>T</v>
      </c>
      <c r="M116" s="3">
        <v>61</v>
      </c>
      <c r="N116" s="3" t="str">
        <f>IFERROR(MID(VLOOKUP($B116,Seqs!$A:$B,2,0),O116,1),"")</f>
        <v>M</v>
      </c>
      <c r="O116" s="3">
        <v>90</v>
      </c>
      <c r="P116" s="3" t="str">
        <f>IFERROR(MID(VLOOKUP($B116,Seqs!$A:$B,2,0),Q116,1),"")</f>
        <v>R</v>
      </c>
      <c r="Q116" s="3">
        <v>93</v>
      </c>
      <c r="R116" s="3" t="str">
        <f>IFERROR(MID(VLOOKUP($B116,Seqs!$A:$B,2,0),S116,1),"")</f>
        <v>F</v>
      </c>
      <c r="S116" s="3">
        <v>96</v>
      </c>
      <c r="T116" s="3" t="str">
        <f>IFERROR(MID(VLOOKUP($B116,Seqs!$A:$B,2,0),U116,1),"")</f>
        <v>G</v>
      </c>
      <c r="U116" s="3">
        <v>97</v>
      </c>
      <c r="V116" s="3" t="str">
        <f>IFERROR(MID(VLOOKUP($B116,Seqs!$A:$B,2,0),W116,1),"")</f>
        <v>H</v>
      </c>
      <c r="W116" s="3">
        <v>132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M</v>
      </c>
      <c r="AC116" s="9">
        <v>142</v>
      </c>
      <c r="AD116" s="3" t="str">
        <f>IFERROR(MID(VLOOKUP($B116,Seqs!$A:$B,2,0),AE116,1),"")</f>
        <v>R</v>
      </c>
      <c r="AE116" s="3">
        <v>167</v>
      </c>
      <c r="AF116" s="3" t="str">
        <f>IFERROR(MID(VLOOKUP($B116,Seqs!$A:$B,2,0),AG116,1),"")</f>
        <v>C</v>
      </c>
      <c r="AG116" s="3">
        <v>180</v>
      </c>
      <c r="AH116" s="3" t="str">
        <f>IFERROR(MID(VLOOKUP($B116,Seqs!$A:$B,2,0),AI116,1),"")</f>
        <v>F</v>
      </c>
      <c r="AI116" s="3">
        <v>182</v>
      </c>
      <c r="AJ116" s="3" t="str">
        <f>IFERROR(MID(VLOOKUP($B116,Seqs!$A:$B,2,0),AK116,1),"")</f>
        <v>L</v>
      </c>
      <c r="AK116" s="3">
        <v>191</v>
      </c>
      <c r="AL116" s="3" t="str">
        <f>IFERROR(MID(VLOOKUP($B116,Seqs!$A:$B,2,0),AM116,1),"")</f>
        <v>L</v>
      </c>
      <c r="AM116" s="3">
        <v>222</v>
      </c>
      <c r="AN116" s="3" t="str">
        <f>IFERROR(MID(VLOOKUP($B116,Seqs!$A:$B,2,0),AO116,1),"")</f>
        <v>D</v>
      </c>
      <c r="AO116" s="3">
        <v>236</v>
      </c>
      <c r="AP116" s="3" t="str">
        <f>IFERROR(MID(VLOOKUP($B116,Seqs!$A:$B,2,0),AQ116,1),"")</f>
        <v>G</v>
      </c>
      <c r="AQ116" s="3">
        <v>269</v>
      </c>
      <c r="AR116" s="3" t="str">
        <f>IFERROR(MID(VLOOKUP($B116,Seqs!$A:$B,2,0),AS116,1),"")</f>
        <v>D</v>
      </c>
      <c r="AS116" s="3">
        <v>273</v>
      </c>
      <c r="AT116" s="3" t="str">
        <f>IFERROR(MID(VLOOKUP($B116,Seqs!$A:$B,2,0),AU116,1),"")</f>
        <v>F</v>
      </c>
      <c r="AU116" s="3">
        <v>304</v>
      </c>
      <c r="AV116" s="3" t="str">
        <f>IFERROR(MID(VLOOKUP($B116,Seqs!$A:$B,2,0),AW116,1),"")</f>
        <v/>
      </c>
      <c r="AW116" s="3" t="s">
        <v>23</v>
      </c>
      <c r="AX116" s="3" t="str">
        <f>IFERROR(MID(VLOOKUP($B116,Seqs!$A:$B,2,0),AY116,1),"")</f>
        <v/>
      </c>
      <c r="AY116" s="3" t="s">
        <v>23</v>
      </c>
      <c r="AZ116" s="77" t="str">
        <f>VLOOKUP(B116,Classification!A:D,2,0)</f>
        <v>A</v>
      </c>
      <c r="BA116" s="94" t="str">
        <f>VLOOKUP(B116,Classification!A:D,4,0)</f>
        <v>Angiotensin</v>
      </c>
      <c r="BB116" s="27" t="b">
        <f t="shared" si="420"/>
        <v>1</v>
      </c>
      <c r="BC116" s="23">
        <f t="shared" si="225"/>
        <v>234</v>
      </c>
      <c r="BD116" s="2" t="s">
        <v>1383</v>
      </c>
      <c r="BE116" s="3" t="s">
        <v>1381</v>
      </c>
      <c r="BF116" s="119">
        <v>2.8</v>
      </c>
      <c r="BG116" s="49" t="s">
        <v>1384</v>
      </c>
      <c r="BH116" s="49" t="s">
        <v>1384</v>
      </c>
      <c r="BI116" s="1"/>
      <c r="BJ116" s="70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0">
        <f t="shared" si="226"/>
        <v>26</v>
      </c>
      <c r="BW116" s="71">
        <f t="shared" si="227"/>
        <v>57</v>
      </c>
      <c r="BX116" s="72">
        <f t="shared" si="228"/>
        <v>61</v>
      </c>
      <c r="BY116" s="71">
        <f t="shared" si="229"/>
        <v>93</v>
      </c>
      <c r="BZ116" s="72">
        <f t="shared" si="230"/>
        <v>97</v>
      </c>
      <c r="CA116" s="71" t="str">
        <f t="shared" si="231"/>
        <v>-</v>
      </c>
      <c r="CB116" s="72">
        <f t="shared" si="232"/>
        <v>142</v>
      </c>
      <c r="CC116" s="71">
        <f t="shared" si="233"/>
        <v>180</v>
      </c>
      <c r="CD116" s="72">
        <f t="shared" si="234"/>
        <v>191</v>
      </c>
      <c r="CE116" s="71">
        <f t="shared" si="235"/>
        <v>236</v>
      </c>
      <c r="CF116" s="72">
        <f t="shared" si="236"/>
        <v>273</v>
      </c>
      <c r="CG116" s="71" t="str">
        <f t="shared" si="237"/>
        <v>-</v>
      </c>
      <c r="CH116" s="70">
        <f t="shared" si="238"/>
        <v>56</v>
      </c>
      <c r="CI116" s="71">
        <f t="shared" si="239"/>
        <v>60</v>
      </c>
      <c r="CJ116" s="72">
        <f t="shared" si="240"/>
        <v>90</v>
      </c>
      <c r="CK116" s="72">
        <f t="shared" si="241"/>
        <v>96</v>
      </c>
      <c r="CL116" s="72">
        <f t="shared" si="242"/>
        <v>132</v>
      </c>
      <c r="CM116" s="72" t="str">
        <f t="shared" si="243"/>
        <v>-</v>
      </c>
      <c r="CN116" s="72">
        <f t="shared" si="244"/>
        <v>167</v>
      </c>
      <c r="CO116" s="72">
        <f t="shared" si="245"/>
        <v>182</v>
      </c>
      <c r="CP116" s="72">
        <f t="shared" si="246"/>
        <v>222</v>
      </c>
      <c r="CQ116" s="72">
        <f t="shared" si="247"/>
        <v>269</v>
      </c>
      <c r="CR116" s="72">
        <f t="shared" si="248"/>
        <v>304</v>
      </c>
      <c r="CS116" s="72" t="str">
        <f t="shared" si="249"/>
        <v>-</v>
      </c>
      <c r="CT116" s="23">
        <f t="shared" si="250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30" x14ac:dyDescent="0.2">
      <c r="A117" s="3" t="str">
        <f t="shared" ref="A117:A127" si="421">CONCATENATE(B117,"_",C117)</f>
        <v>agtr2_human__wt</v>
      </c>
      <c r="B117" s="3" t="s">
        <v>159</v>
      </c>
      <c r="C117" s="3" t="s">
        <v>100</v>
      </c>
      <c r="D117" s="3" t="str">
        <f>IFERROR(MID(VLOOKUP($B117,Seqs!$A:$B,2,0),E117,1),"")</f>
        <v>D</v>
      </c>
      <c r="E117" s="3">
        <v>45</v>
      </c>
      <c r="F117" s="3" t="str">
        <f>IFERROR(MID(VLOOKUP($B117,Seqs!$A:$B,2,0),G117,1),"")</f>
        <v>Q</v>
      </c>
      <c r="G117" s="3">
        <v>72</v>
      </c>
      <c r="H117" s="3" t="str">
        <f>IFERROR(MID(VLOOKUP($B117,Seqs!$A:$B,2,0),I117,1),"")</f>
        <v/>
      </c>
      <c r="I117" s="23" t="s">
        <v>23</v>
      </c>
      <c r="J117" s="3" t="str">
        <f>IFERROR(MID(VLOOKUP($B117,Seqs!$A:$B,2,0),K117,1),"")</f>
        <v/>
      </c>
      <c r="K117" s="23" t="s">
        <v>23</v>
      </c>
      <c r="L117" s="3" t="str">
        <f>IFERROR(MID(VLOOKUP($B117,Seqs!$A:$B,2,0),M117,1),"")</f>
        <v>V</v>
      </c>
      <c r="M117" s="3">
        <v>78</v>
      </c>
      <c r="N117" s="3" t="str">
        <f>IFERROR(MID(VLOOKUP($B117,Seqs!$A:$B,2,0),O117,1),"")</f>
        <v>Y</v>
      </c>
      <c r="O117" s="3">
        <v>106</v>
      </c>
      <c r="P117" s="3" t="str">
        <f>IFERROR(MID(VLOOKUP($B117,Seqs!$A:$B,2,0),Q117,1),"")</f>
        <v>R</v>
      </c>
      <c r="Q117" s="3">
        <v>107</v>
      </c>
      <c r="R117" s="3" t="str">
        <f>IFERROR(MID(VLOOKUP($B117,Seqs!$A:$B,2,0),S117,1),"")</f>
        <v>F</v>
      </c>
      <c r="S117" s="3">
        <v>112</v>
      </c>
      <c r="T117" s="3" t="str">
        <f>IFERROR(MID(VLOOKUP($B117,Seqs!$A:$B,2,0),U117,1),"")</f>
        <v>G</v>
      </c>
      <c r="U117" s="3">
        <v>113</v>
      </c>
      <c r="V117" s="3" t="str">
        <f>IFERROR(MID(VLOOKUP($B117,Seqs!$A:$B,2,0),W117,1),"")</f>
        <v>Y</v>
      </c>
      <c r="W117" s="3">
        <v>148</v>
      </c>
      <c r="X117" s="3" t="str">
        <f>IFERROR(MID(VLOOKUP($B117,Seqs!$A:$B,2,0),Y117,1),"")</f>
        <v>P</v>
      </c>
      <c r="Y117" s="3">
        <v>149</v>
      </c>
      <c r="Z117" s="3" t="str">
        <f>IFERROR(MID(VLOOKUP($B117,Seqs!$A:$B,2,0),AA117,1),"")</f>
        <v>R</v>
      </c>
      <c r="AA117" s="3">
        <v>155</v>
      </c>
      <c r="AB117" s="3" t="str">
        <f>IFERROR(MID(VLOOKUP($B117,Seqs!$A:$B,2,0),AC117,1),"")</f>
        <v>N</v>
      </c>
      <c r="AC117" s="3">
        <v>156</v>
      </c>
      <c r="AD117" s="3" t="str">
        <f>IFERROR(MID(VLOOKUP($B117,Seqs!$A:$B,2,0),AE117,1),"")</f>
        <v>R</v>
      </c>
      <c r="AE117" s="3">
        <v>182</v>
      </c>
      <c r="AF117" s="3" t="str">
        <f>IFERROR(MID(VLOOKUP($B117,Seqs!$A:$B,2,0),AG117,1),"")</f>
        <v>C</v>
      </c>
      <c r="AG117" s="3">
        <v>195</v>
      </c>
      <c r="AH117" s="3" t="str">
        <f>IFERROR(MID(VLOOKUP($B117,Seqs!$A:$B,2,0),AI117,1),"")</f>
        <v>M</v>
      </c>
      <c r="AI117" s="3">
        <v>197</v>
      </c>
      <c r="AJ117" s="3" t="str">
        <f>IFERROR(MID(VLOOKUP($B117,Seqs!$A:$B,2,0),AK117,1),"")</f>
        <v>K</v>
      </c>
      <c r="AK117" s="3">
        <v>203</v>
      </c>
      <c r="AL117" s="3" t="str">
        <f>IFERROR(MID(VLOOKUP($B117,Seqs!$A:$B,2,0),AM117,1),"")</f>
        <v>T</v>
      </c>
      <c r="AM117" s="3">
        <v>241</v>
      </c>
      <c r="AN117" s="3" t="str">
        <f>IFERROR(MID(VLOOKUP($B117,Seqs!$A:$B,2,0),AO117,1),"")</f>
        <v>G</v>
      </c>
      <c r="AO117" s="3">
        <v>245</v>
      </c>
      <c r="AP117" s="3" t="str">
        <f>IFERROR(MID(VLOOKUP($B117,Seqs!$A:$B,2,0),AQ117,1),"")</f>
        <v>G</v>
      </c>
      <c r="AQ117" s="3">
        <v>285</v>
      </c>
      <c r="AR117" s="3" t="str">
        <f>IFERROR(MID(VLOOKUP($B117,Seqs!$A:$B,2,0),AS117,1),"")</f>
        <v>S</v>
      </c>
      <c r="AS117" s="3">
        <v>289</v>
      </c>
      <c r="AT117" s="3" t="str">
        <f>IFERROR(MID(VLOOKUP($B117,Seqs!$A:$B,2,0),AU117,1),"")</f>
        <v>V</v>
      </c>
      <c r="AU117" s="3">
        <v>321</v>
      </c>
      <c r="AV117" s="3" t="str">
        <f>IFERROR(MID(VLOOKUP($B117,Seqs!$A:$B,2,0),AW117,1),"")</f>
        <v>G</v>
      </c>
      <c r="AW117" s="3">
        <v>322</v>
      </c>
      <c r="AX117" s="3" t="str">
        <f>IFERROR(MID(VLOOKUP($B117,Seqs!$A:$B,2,0),AY117,1),"")</f>
        <v>P</v>
      </c>
      <c r="AY117" s="3">
        <v>336</v>
      </c>
      <c r="AZ117" s="77" t="str">
        <f>VLOOKUP(B117,Classification!A:D,2,0)</f>
        <v>A</v>
      </c>
      <c r="BA117" s="94" t="str">
        <f>VLOOKUP(B117,Classification!A:D,4,0)</f>
        <v>Angiotensin</v>
      </c>
      <c r="BB117" s="27" t="b">
        <f t="shared" ref="BB117:BB127" si="422">AND(E117&lt;G117,OR(G117&lt;I117,I117="-"),OR(I117&lt;K117,I117="-"),OR(K117&lt;M117,K117="-"),M117&lt;O117,OR(O117&lt;Q117,Q117="-"),OR(Q117&lt;S117,Q117="-"),OR(S117&lt;U117,S117="-"),U117&lt;W117,OR(W117&lt;Y117,Y117="-"),OR(Y117&lt;AA117,Y117="-"),OR(AA117&lt;AC117,AA117="-"),AC117&lt;AE117,OR(AE117&lt;AG117,AG117="-"),OR(AG117&lt;AI117,AG117="-"),OR(AI117&lt;AK117,AI117="-"),AK117&lt;AM117,AM117&lt;AO117,AO117&lt;AQ117,AQ117&lt;AS117,AS117&lt;AU117,OR(AU117&lt;AW117,AW117="-"),OR(AW117&lt;AY117,AW117="-"))</f>
        <v>1</v>
      </c>
      <c r="BC117" s="23">
        <f t="shared" ref="BC117:BC127" si="423">_xlfn.AGGREGATE(9,6,CH117:CS117)-_xlfn.AGGREGATE(9,6,BV117:CG117)+12</f>
        <v>265</v>
      </c>
      <c r="BD117" s="2" t="s">
        <v>23</v>
      </c>
      <c r="BE117" s="3" t="s">
        <v>23</v>
      </c>
      <c r="BF117" s="119" t="s">
        <v>23</v>
      </c>
      <c r="BG117" s="49" t="s">
        <v>1384</v>
      </c>
      <c r="BH117" s="49" t="s">
        <v>1384</v>
      </c>
      <c r="BI117" s="1"/>
      <c r="BJ117" s="70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0">
        <f t="shared" ref="BV117:BV127" si="424">E117</f>
        <v>45</v>
      </c>
      <c r="BW117" s="71" t="str">
        <f t="shared" ref="BW117:BW127" si="425">I117</f>
        <v>-</v>
      </c>
      <c r="BX117" s="72">
        <f t="shared" ref="BX117:BX127" si="426">M117</f>
        <v>78</v>
      </c>
      <c r="BY117" s="71">
        <f t="shared" ref="BY117:BY127" si="427">Q117</f>
        <v>107</v>
      </c>
      <c r="BZ117" s="72">
        <f t="shared" ref="BZ117:BZ127" si="428">U117</f>
        <v>113</v>
      </c>
      <c r="CA117" s="71">
        <f t="shared" ref="CA117:CA127" si="429">Y117</f>
        <v>149</v>
      </c>
      <c r="CB117" s="72">
        <f t="shared" ref="CB117:CB127" si="430">AC117</f>
        <v>156</v>
      </c>
      <c r="CC117" s="71">
        <f t="shared" ref="CC117:CC127" si="431">AG117</f>
        <v>195</v>
      </c>
      <c r="CD117" s="72">
        <f t="shared" ref="CD117:CD127" si="432">AK117</f>
        <v>203</v>
      </c>
      <c r="CE117" s="71">
        <f t="shared" ref="CE117:CE127" si="433">AO117</f>
        <v>245</v>
      </c>
      <c r="CF117" s="72">
        <f t="shared" ref="CF117:CF127" si="434">AS117</f>
        <v>289</v>
      </c>
      <c r="CG117" s="71">
        <f t="shared" ref="CG117:CG127" si="435">AW117</f>
        <v>322</v>
      </c>
      <c r="CH117" s="70">
        <f t="shared" ref="CH117:CH127" si="436">G117</f>
        <v>72</v>
      </c>
      <c r="CI117" s="71" t="str">
        <f t="shared" ref="CI117:CI127" si="437">K117</f>
        <v>-</v>
      </c>
      <c r="CJ117" s="72">
        <f t="shared" ref="CJ117:CJ127" si="438">O117</f>
        <v>106</v>
      </c>
      <c r="CK117" s="72">
        <f t="shared" ref="CK117:CK127" si="439">S117</f>
        <v>112</v>
      </c>
      <c r="CL117" s="72">
        <f t="shared" ref="CL117:CL127" si="440">W117</f>
        <v>148</v>
      </c>
      <c r="CM117" s="72">
        <f t="shared" ref="CM117:CM127" si="441">AA117</f>
        <v>155</v>
      </c>
      <c r="CN117" s="72">
        <f t="shared" ref="CN117:CN127" si="442">AE117</f>
        <v>182</v>
      </c>
      <c r="CO117" s="72">
        <f t="shared" ref="CO117:CO127" si="443">AI117</f>
        <v>197</v>
      </c>
      <c r="CP117" s="72">
        <f t="shared" ref="CP117:CP127" si="444">AM117</f>
        <v>241</v>
      </c>
      <c r="CQ117" s="72">
        <f t="shared" ref="CQ117:CQ127" si="445">AQ117</f>
        <v>285</v>
      </c>
      <c r="CR117" s="72">
        <f t="shared" ref="CR117:CR127" si="446">AU117</f>
        <v>321</v>
      </c>
      <c r="CS117" s="72">
        <f t="shared" ref="CS117:CS127" si="447">AY117</f>
        <v>336</v>
      </c>
      <c r="CT117" s="23" t="e">
        <f t="shared" ref="CT117:CT127" si="448">M117-K117</f>
        <v>#VALUE!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30" x14ac:dyDescent="0.2">
      <c r="A118" s="3" t="str">
        <f t="shared" si="421"/>
        <v>agtr2_human_5UNF</v>
      </c>
      <c r="B118" s="3" t="s">
        <v>159</v>
      </c>
      <c r="C118" s="3" t="s">
        <v>1399</v>
      </c>
      <c r="D118" s="3" t="str">
        <f>IFERROR(MID(VLOOKUP($B118,Seqs!$A:$B,2,0),E118,1),"")</f>
        <v>A</v>
      </c>
      <c r="E118" s="3">
        <v>46</v>
      </c>
      <c r="F118" s="3" t="str">
        <f>IFERROR(MID(VLOOKUP($B118,Seqs!$A:$B,2,0),G118,1),"")</f>
        <v>Q</v>
      </c>
      <c r="G118" s="3">
        <v>72</v>
      </c>
      <c r="H118" s="3" t="str">
        <f>IFERROR(MID(VLOOKUP($B118,Seqs!$A:$B,2,0),I118,1),"")</f>
        <v/>
      </c>
      <c r="I118" s="23" t="s">
        <v>23</v>
      </c>
      <c r="J118" s="3" t="str">
        <f>IFERROR(MID(VLOOKUP($B118,Seqs!$A:$B,2,0),K118,1),"")</f>
        <v/>
      </c>
      <c r="K118" s="23" t="s">
        <v>23</v>
      </c>
      <c r="L118" s="3" t="str">
        <f>IFERROR(MID(VLOOKUP($B118,Seqs!$A:$B,2,0),M118,1),"")</f>
        <v>V</v>
      </c>
      <c r="M118" s="3">
        <v>78</v>
      </c>
      <c r="N118" s="3" t="str">
        <f>IFERROR(MID(VLOOKUP($B118,Seqs!$A:$B,2,0),O118,1),"")</f>
        <v>Y</v>
      </c>
      <c r="O118" s="3">
        <v>106</v>
      </c>
      <c r="P118" s="3" t="str">
        <f>IFERROR(MID(VLOOKUP($B118,Seqs!$A:$B,2,0),Q118,1),"")</f>
        <v>R</v>
      </c>
      <c r="Q118" s="3">
        <v>107</v>
      </c>
      <c r="R118" s="3" t="str">
        <f>IFERROR(MID(VLOOKUP($B118,Seqs!$A:$B,2,0),S118,1),"")</f>
        <v>F</v>
      </c>
      <c r="S118" s="3">
        <v>112</v>
      </c>
      <c r="T118" s="3" t="str">
        <f>IFERROR(MID(VLOOKUP($B118,Seqs!$A:$B,2,0),U118,1),"")</f>
        <v>G</v>
      </c>
      <c r="U118" s="3">
        <v>113</v>
      </c>
      <c r="V118" s="3" t="str">
        <f>IFERROR(MID(VLOOKUP($B118,Seqs!$A:$B,2,0),W118,1),"")</f>
        <v>Y</v>
      </c>
      <c r="W118" s="3">
        <v>148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W</v>
      </c>
      <c r="AC118" s="3">
        <v>158</v>
      </c>
      <c r="AD118" s="3" t="str">
        <f>IFERROR(MID(VLOOKUP($B118,Seqs!$A:$B,2,0),AE118,1),"")</f>
        <v>R</v>
      </c>
      <c r="AE118" s="3">
        <v>182</v>
      </c>
      <c r="AF118" s="3" t="str">
        <f>IFERROR(MID(VLOOKUP($B118,Seqs!$A:$B,2,0),AG118,1),"")</f>
        <v>C</v>
      </c>
      <c r="AG118" s="3">
        <v>195</v>
      </c>
      <c r="AH118" s="3" t="str">
        <f>IFERROR(MID(VLOOKUP($B118,Seqs!$A:$B,2,0),AI118,1),"")</f>
        <v>M</v>
      </c>
      <c r="AI118" s="3">
        <v>197</v>
      </c>
      <c r="AJ118" s="3" t="str">
        <f>IFERROR(MID(VLOOKUP($B118,Seqs!$A:$B,2,0),AK118,1),"")</f>
        <v>Y</v>
      </c>
      <c r="AK118" s="3">
        <v>204</v>
      </c>
      <c r="AL118" s="3" t="str">
        <f>IFERROR(MID(VLOOKUP($B118,Seqs!$A:$B,2,0),AM118,1),"")</f>
        <v>T</v>
      </c>
      <c r="AM118" s="3">
        <v>241</v>
      </c>
      <c r="AN118" s="3" t="str">
        <f>IFERROR(MID(VLOOKUP($B118,Seqs!$A:$B,2,0),AO118,1),"")</f>
        <v>G</v>
      </c>
      <c r="AO118" s="3">
        <v>245</v>
      </c>
      <c r="AP118" s="3" t="str">
        <f>IFERROR(MID(VLOOKUP($B118,Seqs!$A:$B,2,0),AQ118,1),"")</f>
        <v>G</v>
      </c>
      <c r="AQ118" s="3">
        <v>285</v>
      </c>
      <c r="AR118" s="3" t="str">
        <f>IFERROR(MID(VLOOKUP($B118,Seqs!$A:$B,2,0),AS118,1),"")</f>
        <v>C</v>
      </c>
      <c r="AS118" s="3">
        <v>290</v>
      </c>
      <c r="AT118" s="3" t="str">
        <f>IFERROR(MID(VLOOKUP($B118,Seqs!$A:$B,2,0),AU118,1),"")</f>
        <v>V</v>
      </c>
      <c r="AU118" s="3">
        <v>321</v>
      </c>
      <c r="AV118" s="3" t="str">
        <f>IFERROR(MID(VLOOKUP($B118,Seqs!$A:$B,2,0),AW118,1),"")</f>
        <v>G</v>
      </c>
      <c r="AW118" s="3">
        <v>322</v>
      </c>
      <c r="AX118" s="3" t="str">
        <f>IFERROR(MID(VLOOKUP($B118,Seqs!$A:$B,2,0),AY118,1),"")</f>
        <v>R</v>
      </c>
      <c r="AY118" s="3">
        <v>334</v>
      </c>
      <c r="AZ118" s="77"/>
      <c r="BA118" s="94" t="str">
        <f>VLOOKUP(B118,Classification!A:D,4,0)</f>
        <v>Angiotensin</v>
      </c>
      <c r="BB118" s="27" t="b">
        <f t="shared" si="422"/>
        <v>1</v>
      </c>
      <c r="BC118" s="23">
        <f t="shared" si="423"/>
        <v>252</v>
      </c>
      <c r="BD118" s="2" t="s">
        <v>23</v>
      </c>
      <c r="BE118" s="3" t="s">
        <v>1297</v>
      </c>
      <c r="BF118" s="119">
        <v>2.8</v>
      </c>
      <c r="BG118" s="49" t="s">
        <v>1384</v>
      </c>
      <c r="BH118" s="49" t="s">
        <v>1</v>
      </c>
      <c r="BI118" s="1"/>
      <c r="BJ118" s="70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0">
        <f t="shared" si="424"/>
        <v>46</v>
      </c>
      <c r="BW118" s="71" t="str">
        <f t="shared" si="425"/>
        <v>-</v>
      </c>
      <c r="BX118" s="72">
        <f t="shared" si="426"/>
        <v>78</v>
      </c>
      <c r="BY118" s="71">
        <f t="shared" si="427"/>
        <v>107</v>
      </c>
      <c r="BZ118" s="72">
        <f t="shared" si="428"/>
        <v>113</v>
      </c>
      <c r="CA118" s="71" t="str">
        <f t="shared" si="429"/>
        <v>-</v>
      </c>
      <c r="CB118" s="72">
        <f t="shared" si="430"/>
        <v>158</v>
      </c>
      <c r="CC118" s="71">
        <f t="shared" si="431"/>
        <v>195</v>
      </c>
      <c r="CD118" s="72">
        <f t="shared" si="432"/>
        <v>204</v>
      </c>
      <c r="CE118" s="71">
        <f t="shared" si="433"/>
        <v>245</v>
      </c>
      <c r="CF118" s="72">
        <f t="shared" si="434"/>
        <v>290</v>
      </c>
      <c r="CG118" s="71">
        <f t="shared" si="435"/>
        <v>322</v>
      </c>
      <c r="CH118" s="70">
        <f t="shared" si="436"/>
        <v>72</v>
      </c>
      <c r="CI118" s="71" t="str">
        <f t="shared" si="437"/>
        <v>-</v>
      </c>
      <c r="CJ118" s="72">
        <f t="shared" si="438"/>
        <v>106</v>
      </c>
      <c r="CK118" s="72">
        <f t="shared" si="439"/>
        <v>112</v>
      </c>
      <c r="CL118" s="72">
        <f t="shared" si="440"/>
        <v>148</v>
      </c>
      <c r="CM118" s="72" t="str">
        <f t="shared" si="441"/>
        <v>-</v>
      </c>
      <c r="CN118" s="72">
        <f t="shared" si="442"/>
        <v>182</v>
      </c>
      <c r="CO118" s="72">
        <f t="shared" si="443"/>
        <v>197</v>
      </c>
      <c r="CP118" s="72">
        <f t="shared" si="444"/>
        <v>241</v>
      </c>
      <c r="CQ118" s="72">
        <f t="shared" si="445"/>
        <v>285</v>
      </c>
      <c r="CR118" s="72">
        <f t="shared" si="446"/>
        <v>321</v>
      </c>
      <c r="CS118" s="72">
        <f t="shared" si="447"/>
        <v>334</v>
      </c>
      <c r="CT118" s="23" t="e">
        <f t="shared" si="448"/>
        <v>#VALUE!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30" x14ac:dyDescent="0.2">
      <c r="A119" s="3" t="str">
        <f t="shared" si="421"/>
        <v>agtr2_human_5UNG</v>
      </c>
      <c r="B119" s="3" t="s">
        <v>159</v>
      </c>
      <c r="C119" s="3" t="s">
        <v>1401</v>
      </c>
      <c r="D119" s="3" t="str">
        <f>IFERROR(MID(VLOOKUP($B119,Seqs!$A:$B,2,0),E119,1),"")</f>
        <v>D</v>
      </c>
      <c r="E119" s="3">
        <v>45</v>
      </c>
      <c r="F119" s="3" t="str">
        <f>IFERROR(MID(VLOOKUP($B119,Seqs!$A:$B,2,0),G119,1),"")</f>
        <v>C</v>
      </c>
      <c r="G119" s="3">
        <v>71</v>
      </c>
      <c r="H119" s="3" t="str">
        <f>IFERROR(MID(VLOOKUP($B119,Seqs!$A:$B,2,0),I119,1),"")</f>
        <v/>
      </c>
      <c r="I119" s="23" t="s">
        <v>23</v>
      </c>
      <c r="J119" s="3" t="str">
        <f>IFERROR(MID(VLOOKUP($B119,Seqs!$A:$B,2,0),K119,1),"")</f>
        <v/>
      </c>
      <c r="K119" s="23" t="s">
        <v>23</v>
      </c>
      <c r="L119" s="3" t="str">
        <f>IFERROR(MID(VLOOKUP($B119,Seqs!$A:$B,2,0),M119,1),"")</f>
        <v>V</v>
      </c>
      <c r="M119" s="3">
        <v>78</v>
      </c>
      <c r="N119" s="3" t="str">
        <f>IFERROR(MID(VLOOKUP($B119,Seqs!$A:$B,2,0),O119,1),"")</f>
        <v>Y</v>
      </c>
      <c r="O119" s="3">
        <v>106</v>
      </c>
      <c r="P119" s="3" t="str">
        <f>IFERROR(MID(VLOOKUP($B119,Seqs!$A:$B,2,0),Q119,1),"")</f>
        <v>R</v>
      </c>
      <c r="Q119" s="3">
        <v>107</v>
      </c>
      <c r="R119" s="3" t="str">
        <f>IFERROR(MID(VLOOKUP($B119,Seqs!$A:$B,2,0),S119,1),"")</f>
        <v>F</v>
      </c>
      <c r="S119" s="3">
        <v>112</v>
      </c>
      <c r="T119" s="3" t="str">
        <f>IFERROR(MID(VLOOKUP($B119,Seqs!$A:$B,2,0),U119,1),"")</f>
        <v>G</v>
      </c>
      <c r="U119" s="3">
        <v>113</v>
      </c>
      <c r="V119" s="3" t="str">
        <f>IFERROR(MID(VLOOKUP($B119,Seqs!$A:$B,2,0),W119,1),"")</f>
        <v>Y</v>
      </c>
      <c r="W119" s="3">
        <v>148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Q</v>
      </c>
      <c r="AC119" s="3">
        <v>159</v>
      </c>
      <c r="AD119" s="3" t="str">
        <f>IFERROR(MID(VLOOKUP($B119,Seqs!$A:$B,2,0),AE119,1),"")</f>
        <v>R</v>
      </c>
      <c r="AE119" s="3">
        <v>182</v>
      </c>
      <c r="AF119" s="3" t="str">
        <f>IFERROR(MID(VLOOKUP($B119,Seqs!$A:$B,2,0),AG119,1),"")</f>
        <v>C</v>
      </c>
      <c r="AG119" s="3">
        <v>195</v>
      </c>
      <c r="AH119" s="3" t="str">
        <f>IFERROR(MID(VLOOKUP($B119,Seqs!$A:$B,2,0),AI119,1),"")</f>
        <v>M</v>
      </c>
      <c r="AI119" s="3">
        <v>197</v>
      </c>
      <c r="AJ119" s="3" t="str">
        <f>IFERROR(MID(VLOOKUP($B119,Seqs!$A:$B,2,0),AK119,1),"")</f>
        <v>K</v>
      </c>
      <c r="AK119" s="3">
        <v>203</v>
      </c>
      <c r="AL119" s="3" t="str">
        <f>IFERROR(MID(VLOOKUP($B119,Seqs!$A:$B,2,0),AM119,1),"")</f>
        <v>T</v>
      </c>
      <c r="AM119" s="3">
        <v>241</v>
      </c>
      <c r="AN119" s="3" t="str">
        <f>IFERROR(MID(VLOOKUP($B119,Seqs!$A:$B,2,0),AO119,1),"")</f>
        <v>G</v>
      </c>
      <c r="AO119" s="3">
        <v>245</v>
      </c>
      <c r="AP119" s="3" t="str">
        <f>IFERROR(MID(VLOOKUP($B119,Seqs!$A:$B,2,0),AQ119,1),"")</f>
        <v>G</v>
      </c>
      <c r="AQ119" s="3">
        <v>285</v>
      </c>
      <c r="AR119" s="3" t="str">
        <f>IFERROR(MID(VLOOKUP($B119,Seqs!$A:$B,2,0),AS119,1),"")</f>
        <v>S</v>
      </c>
      <c r="AS119" s="3">
        <v>289</v>
      </c>
      <c r="AT119" s="3" t="str">
        <f>IFERROR(MID(VLOOKUP($B119,Seqs!$A:$B,2,0),AU119,1),"")</f>
        <v>V</v>
      </c>
      <c r="AU119" s="3">
        <v>321</v>
      </c>
      <c r="AV119" s="3" t="str">
        <f>IFERROR(MID(VLOOKUP($B119,Seqs!$A:$B,2,0),AW119,1),"")</f>
        <v>G</v>
      </c>
      <c r="AW119" s="3">
        <v>322</v>
      </c>
      <c r="AX119" s="3" t="str">
        <f>IFERROR(MID(VLOOKUP($B119,Seqs!$A:$B,2,0),AY119,1),"")</f>
        <v>R</v>
      </c>
      <c r="AY119" s="3">
        <v>334</v>
      </c>
      <c r="AZ119" s="77" t="str">
        <f>VLOOKUP(B119,Classification!A:D,2,0)</f>
        <v>A</v>
      </c>
      <c r="BA119" s="94" t="str">
        <f>VLOOKUP(B119,Classification!A:D,4,0)</f>
        <v>Angiotensin</v>
      </c>
      <c r="BB119" s="27" t="b">
        <f t="shared" si="422"/>
        <v>1</v>
      </c>
      <c r="BC119" s="23">
        <f t="shared" si="423"/>
        <v>253</v>
      </c>
      <c r="BD119" s="2" t="s">
        <v>1382</v>
      </c>
      <c r="BE119" s="3" t="s">
        <v>1297</v>
      </c>
      <c r="BF119" s="119">
        <v>2.8</v>
      </c>
      <c r="BG119" s="49" t="s">
        <v>1384</v>
      </c>
      <c r="BH119" s="49" t="s">
        <v>1287</v>
      </c>
      <c r="BI119" s="1"/>
      <c r="BJ119" s="70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0">
        <f t="shared" si="424"/>
        <v>45</v>
      </c>
      <c r="BW119" s="71" t="str">
        <f t="shared" si="425"/>
        <v>-</v>
      </c>
      <c r="BX119" s="72">
        <f t="shared" si="426"/>
        <v>78</v>
      </c>
      <c r="BY119" s="71">
        <f t="shared" si="427"/>
        <v>107</v>
      </c>
      <c r="BZ119" s="72">
        <f t="shared" si="428"/>
        <v>113</v>
      </c>
      <c r="CA119" s="71" t="str">
        <f t="shared" si="429"/>
        <v>-</v>
      </c>
      <c r="CB119" s="72">
        <f t="shared" si="430"/>
        <v>159</v>
      </c>
      <c r="CC119" s="71">
        <f t="shared" si="431"/>
        <v>195</v>
      </c>
      <c r="CD119" s="72">
        <f t="shared" si="432"/>
        <v>203</v>
      </c>
      <c r="CE119" s="71">
        <f t="shared" si="433"/>
        <v>245</v>
      </c>
      <c r="CF119" s="72">
        <f t="shared" si="434"/>
        <v>289</v>
      </c>
      <c r="CG119" s="71">
        <f t="shared" si="435"/>
        <v>322</v>
      </c>
      <c r="CH119" s="70">
        <f t="shared" si="436"/>
        <v>71</v>
      </c>
      <c r="CI119" s="71" t="str">
        <f t="shared" si="437"/>
        <v>-</v>
      </c>
      <c r="CJ119" s="72">
        <f t="shared" si="438"/>
        <v>106</v>
      </c>
      <c r="CK119" s="72">
        <f t="shared" si="439"/>
        <v>112</v>
      </c>
      <c r="CL119" s="72">
        <f t="shared" si="440"/>
        <v>148</v>
      </c>
      <c r="CM119" s="72" t="str">
        <f t="shared" si="441"/>
        <v>-</v>
      </c>
      <c r="CN119" s="72">
        <f t="shared" si="442"/>
        <v>182</v>
      </c>
      <c r="CO119" s="72">
        <f t="shared" si="443"/>
        <v>197</v>
      </c>
      <c r="CP119" s="72">
        <f t="shared" si="444"/>
        <v>241</v>
      </c>
      <c r="CQ119" s="72">
        <f t="shared" si="445"/>
        <v>285</v>
      </c>
      <c r="CR119" s="72">
        <f t="shared" si="446"/>
        <v>321</v>
      </c>
      <c r="CS119" s="72">
        <f t="shared" si="447"/>
        <v>334</v>
      </c>
      <c r="CT119" s="23" t="e">
        <f t="shared" si="448"/>
        <v>#VALUE!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30" x14ac:dyDescent="0.2">
      <c r="A120" s="3" t="str">
        <f t="shared" si="421"/>
        <v>agtr2_human_5UNH</v>
      </c>
      <c r="B120" s="3" t="s">
        <v>159</v>
      </c>
      <c r="C120" s="3" t="s">
        <v>1402</v>
      </c>
      <c r="D120" s="3" t="str">
        <f>IFERROR(MID(VLOOKUP($B120,Seqs!$A:$B,2,0),E120,1),"")</f>
        <v>D</v>
      </c>
      <c r="E120" s="3">
        <v>45</v>
      </c>
      <c r="F120" s="3" t="str">
        <f>IFERROR(MID(VLOOKUP($B120,Seqs!$A:$B,2,0),G120,1),"")</f>
        <v>C</v>
      </c>
      <c r="G120" s="3">
        <v>70</v>
      </c>
      <c r="H120" s="3" t="str">
        <f>IFERROR(MID(VLOOKUP($B120,Seqs!$A:$B,2,0),I120,1),"")</f>
        <v/>
      </c>
      <c r="I120" s="23" t="s">
        <v>23</v>
      </c>
      <c r="J120" s="3" t="str">
        <f>IFERROR(MID(VLOOKUP($B120,Seqs!$A:$B,2,0),K120,1),"")</f>
        <v/>
      </c>
      <c r="K120" s="23" t="s">
        <v>23</v>
      </c>
      <c r="L120" s="3" t="str">
        <f>IFERROR(MID(VLOOKUP($B120,Seqs!$A:$B,2,0),M120,1),"")</f>
        <v>K</v>
      </c>
      <c r="M120" s="3">
        <v>77</v>
      </c>
      <c r="N120" s="3" t="str">
        <f>IFERROR(MID(VLOOKUP($B120,Seqs!$A:$B,2,0),O120,1),"")</f>
        <v>Y</v>
      </c>
      <c r="O120" s="3">
        <v>106</v>
      </c>
      <c r="P120" s="3" t="str">
        <f>IFERROR(MID(VLOOKUP($B120,Seqs!$A:$B,2,0),Q120,1),"")</f>
        <v>R</v>
      </c>
      <c r="Q120" s="3">
        <v>107</v>
      </c>
      <c r="R120" s="3" t="str">
        <f>IFERROR(MID(VLOOKUP($B120,Seqs!$A:$B,2,0),S120,1),"")</f>
        <v>F</v>
      </c>
      <c r="S120" s="3">
        <v>112</v>
      </c>
      <c r="T120" s="3" t="str">
        <f>IFERROR(MID(VLOOKUP($B120,Seqs!$A:$B,2,0),U120,1),"")</f>
        <v>G</v>
      </c>
      <c r="U120" s="3">
        <v>113</v>
      </c>
      <c r="V120" s="3" t="str">
        <f>IFERROR(MID(VLOOKUP($B120,Seqs!$A:$B,2,0),W120,1),"")</f>
        <v>Y</v>
      </c>
      <c r="W120" s="3">
        <v>148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Y</v>
      </c>
      <c r="AC120" s="3">
        <v>162</v>
      </c>
      <c r="AD120" s="3" t="str">
        <f>IFERROR(MID(VLOOKUP($B120,Seqs!$A:$B,2,0),AE120,1),"")</f>
        <v>R</v>
      </c>
      <c r="AE120" s="3">
        <v>182</v>
      </c>
      <c r="AF120" s="3" t="str">
        <f>IFERROR(MID(VLOOKUP($B120,Seqs!$A:$B,2,0),AG120,1),"")</f>
        <v>C</v>
      </c>
      <c r="AG120" s="3">
        <v>195</v>
      </c>
      <c r="AH120" s="3" t="str">
        <f>IFERROR(MID(VLOOKUP($B120,Seqs!$A:$B,2,0),AI120,1),"")</f>
        <v>M</v>
      </c>
      <c r="AI120" s="3">
        <v>197</v>
      </c>
      <c r="AJ120" s="3" t="str">
        <f>IFERROR(MID(VLOOKUP($B120,Seqs!$A:$B,2,0),AK120,1),"")</f>
        <v>Y</v>
      </c>
      <c r="AK120" s="3">
        <v>204</v>
      </c>
      <c r="AL120" s="3" t="str">
        <f>IFERROR(MID(VLOOKUP($B120,Seqs!$A:$B,2,0),AM120,1),"")</f>
        <v>T</v>
      </c>
      <c r="AM120" s="3">
        <v>241</v>
      </c>
      <c r="AN120" s="3" t="str">
        <f>IFERROR(MID(VLOOKUP($B120,Seqs!$A:$B,2,0),AO120,1),"")</f>
        <v>G</v>
      </c>
      <c r="AO120" s="3">
        <v>245</v>
      </c>
      <c r="AP120" s="3" t="str">
        <f>IFERROR(MID(VLOOKUP($B120,Seqs!$A:$B,2,0),AQ120,1),"")</f>
        <v>G</v>
      </c>
      <c r="AQ120" s="3">
        <v>285</v>
      </c>
      <c r="AR120" s="3" t="str">
        <f>IFERROR(MID(VLOOKUP($B120,Seqs!$A:$B,2,0),AS120,1),"")</f>
        <v>S</v>
      </c>
      <c r="AS120" s="3">
        <v>289</v>
      </c>
      <c r="AT120" s="3" t="str">
        <f>IFERROR(MID(VLOOKUP($B120,Seqs!$A:$B,2,0),AU120,1),"")</f>
        <v>V</v>
      </c>
      <c r="AU120" s="3">
        <v>321</v>
      </c>
      <c r="AV120" s="3" t="str">
        <f>IFERROR(MID(VLOOKUP($B120,Seqs!$A:$B,2,0),AW120,1),"")</f>
        <v>G</v>
      </c>
      <c r="AW120" s="3">
        <v>322</v>
      </c>
      <c r="AX120" s="3" t="str">
        <f>IFERROR(MID(VLOOKUP($B120,Seqs!$A:$B,2,0),AY120,1),"")</f>
        <v>V</v>
      </c>
      <c r="AY120" s="3">
        <v>332</v>
      </c>
      <c r="AZ120" s="77" t="str">
        <f>VLOOKUP(B120,Classification!A:D,2,0)</f>
        <v>A</v>
      </c>
      <c r="BA120" s="94" t="str">
        <f>VLOOKUP(B120,Classification!A:D,4,0)</f>
        <v>Angiotensin</v>
      </c>
      <c r="BB120" s="27" t="b">
        <f t="shared" si="422"/>
        <v>1</v>
      </c>
      <c r="BC120" s="23">
        <f t="shared" si="423"/>
        <v>247</v>
      </c>
      <c r="BD120" s="2" t="s">
        <v>23</v>
      </c>
      <c r="BE120" s="3" t="s">
        <v>1297</v>
      </c>
      <c r="BF120" s="119">
        <v>2.9</v>
      </c>
      <c r="BG120" s="49" t="s">
        <v>1384</v>
      </c>
      <c r="BH120" s="49" t="s">
        <v>1287</v>
      </c>
      <c r="BI120" s="1"/>
      <c r="BJ120" s="70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0">
        <f t="shared" si="424"/>
        <v>45</v>
      </c>
      <c r="BW120" s="71" t="str">
        <f t="shared" si="425"/>
        <v>-</v>
      </c>
      <c r="BX120" s="72">
        <f t="shared" si="426"/>
        <v>77</v>
      </c>
      <c r="BY120" s="71">
        <f t="shared" si="427"/>
        <v>107</v>
      </c>
      <c r="BZ120" s="72">
        <f t="shared" si="428"/>
        <v>113</v>
      </c>
      <c r="CA120" s="71" t="str">
        <f t="shared" si="429"/>
        <v>-</v>
      </c>
      <c r="CB120" s="72">
        <f t="shared" si="430"/>
        <v>162</v>
      </c>
      <c r="CC120" s="71">
        <f t="shared" si="431"/>
        <v>195</v>
      </c>
      <c r="CD120" s="72">
        <f t="shared" si="432"/>
        <v>204</v>
      </c>
      <c r="CE120" s="71">
        <f t="shared" si="433"/>
        <v>245</v>
      </c>
      <c r="CF120" s="72">
        <f t="shared" si="434"/>
        <v>289</v>
      </c>
      <c r="CG120" s="71">
        <f t="shared" si="435"/>
        <v>322</v>
      </c>
      <c r="CH120" s="70">
        <f t="shared" si="436"/>
        <v>70</v>
      </c>
      <c r="CI120" s="71" t="str">
        <f t="shared" si="437"/>
        <v>-</v>
      </c>
      <c r="CJ120" s="72">
        <f t="shared" si="438"/>
        <v>106</v>
      </c>
      <c r="CK120" s="72">
        <f t="shared" si="439"/>
        <v>112</v>
      </c>
      <c r="CL120" s="72">
        <f t="shared" si="440"/>
        <v>148</v>
      </c>
      <c r="CM120" s="72" t="str">
        <f t="shared" si="441"/>
        <v>-</v>
      </c>
      <c r="CN120" s="72">
        <f t="shared" si="442"/>
        <v>182</v>
      </c>
      <c r="CO120" s="72">
        <f t="shared" si="443"/>
        <v>197</v>
      </c>
      <c r="CP120" s="72">
        <f t="shared" si="444"/>
        <v>241</v>
      </c>
      <c r="CQ120" s="72">
        <f t="shared" si="445"/>
        <v>285</v>
      </c>
      <c r="CR120" s="72">
        <f t="shared" si="446"/>
        <v>321</v>
      </c>
      <c r="CS120" s="72">
        <f t="shared" si="447"/>
        <v>332</v>
      </c>
      <c r="CT120" s="23" t="e">
        <f t="shared" si="448"/>
        <v>#VALUE!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30" s="12" customFormat="1" x14ac:dyDescent="0.2">
      <c r="A121" s="9" t="str">
        <f t="shared" ref="A121" si="449">CONCATENATE(B121,"_",C121)</f>
        <v>agtr2_human_5XJM</v>
      </c>
      <c r="B121" s="9" t="s">
        <v>159</v>
      </c>
      <c r="C121" s="9" t="s">
        <v>1529</v>
      </c>
      <c r="D121" s="9" t="str">
        <f>IFERROR(MID(VLOOKUP($B121,Seqs!$A:$B,2,0),E121,1),"")</f>
        <v>A</v>
      </c>
      <c r="E121" s="9">
        <v>46</v>
      </c>
      <c r="F121" s="9" t="str">
        <f>IFERROR(MID(VLOOKUP($B121,Seqs!$A:$B,2,0),G121,1),"")</f>
        <v>K</v>
      </c>
      <c r="G121" s="9">
        <v>73</v>
      </c>
      <c r="H121" s="9" t="str">
        <f>IFERROR(MID(VLOOKUP($B121,Seqs!$A:$B,2,0),I121,1),"")</f>
        <v/>
      </c>
      <c r="I121" s="109" t="s">
        <v>23</v>
      </c>
      <c r="J121" s="9" t="str">
        <f>IFERROR(MID(VLOOKUP($B121,Seqs!$A:$B,2,0),K121,1),"")</f>
        <v/>
      </c>
      <c r="K121" s="109" t="s">
        <v>23</v>
      </c>
      <c r="L121" s="9" t="str">
        <f>IFERROR(MID(VLOOKUP($B121,Seqs!$A:$B,2,0),M121,1),"")</f>
        <v>V</v>
      </c>
      <c r="M121" s="9">
        <v>78</v>
      </c>
      <c r="N121" s="9" t="str">
        <f>IFERROR(MID(VLOOKUP($B121,Seqs!$A:$B,2,0),O121,1),"")</f>
        <v>Y</v>
      </c>
      <c r="O121" s="9">
        <v>106</v>
      </c>
      <c r="P121" s="9" t="str">
        <f>IFERROR(MID(VLOOKUP($B121,Seqs!$A:$B,2,0),Q121,1),"")</f>
        <v>R</v>
      </c>
      <c r="Q121" s="9">
        <v>107</v>
      </c>
      <c r="R121" s="9" t="str">
        <f>IFERROR(MID(VLOOKUP($B121,Seqs!$A:$B,2,0),S121,1),"")</f>
        <v>F</v>
      </c>
      <c r="S121" s="9">
        <v>112</v>
      </c>
      <c r="T121" s="9" t="str">
        <f>IFERROR(MID(VLOOKUP($B121,Seqs!$A:$B,2,0),U121,1),"")</f>
        <v>G</v>
      </c>
      <c r="U121" s="9">
        <v>113</v>
      </c>
      <c r="V121" s="9" t="str">
        <f>IFERROR(MID(VLOOKUP($B121,Seqs!$A:$B,2,0),W121,1),"")</f>
        <v>Y</v>
      </c>
      <c r="W121" s="9">
        <v>148</v>
      </c>
      <c r="X121" s="9" t="str">
        <f>IFERROR(MID(VLOOKUP($B121,Seqs!$A:$B,2,0),Y121,1),"")</f>
        <v/>
      </c>
      <c r="Y121" s="9" t="s">
        <v>23</v>
      </c>
      <c r="Z121" s="9" t="str">
        <f>IFERROR(MID(VLOOKUP($B121,Seqs!$A:$B,2,0),AA121,1),"")</f>
        <v/>
      </c>
      <c r="AA121" s="9" t="s">
        <v>23</v>
      </c>
      <c r="AB121" s="9" t="str">
        <f>IFERROR(MID(VLOOKUP($B121,Seqs!$A:$B,2,0),AC121,1),"")</f>
        <v>R</v>
      </c>
      <c r="AC121" s="9">
        <v>155</v>
      </c>
      <c r="AD121" s="9" t="str">
        <f>IFERROR(MID(VLOOKUP($B121,Seqs!$A:$B,2,0),AE121,1),"")</f>
        <v>F</v>
      </c>
      <c r="AE121" s="9">
        <v>181</v>
      </c>
      <c r="AF121" s="9" t="str">
        <f>IFERROR(MID(VLOOKUP($B121,Seqs!$A:$B,2,0),AG121,1),"")</f>
        <v>C</v>
      </c>
      <c r="AG121" s="9">
        <v>195</v>
      </c>
      <c r="AH121" s="9" t="str">
        <f>IFERROR(MID(VLOOKUP($B121,Seqs!$A:$B,2,0),AI121,1),"")</f>
        <v>M</v>
      </c>
      <c r="AI121" s="9">
        <v>197</v>
      </c>
      <c r="AJ121" s="9" t="str">
        <f>IFERROR(MID(VLOOKUP($B121,Seqs!$A:$B,2,0),AK121,1),"")</f>
        <v>K</v>
      </c>
      <c r="AK121" s="9">
        <v>203</v>
      </c>
      <c r="AL121" s="9" t="str">
        <f>IFERROR(MID(VLOOKUP($B121,Seqs!$A:$B,2,0),AM121,1),"")</f>
        <v>N</v>
      </c>
      <c r="AM121" s="9">
        <v>242</v>
      </c>
      <c r="AN121" s="9" t="str">
        <f>IFERROR(MID(VLOOKUP($B121,Seqs!$A:$B,2,0),AO121,1),"")</f>
        <v>N</v>
      </c>
      <c r="AO121" s="9">
        <v>247</v>
      </c>
      <c r="AP121" s="9" t="str">
        <f>IFERROR(MID(VLOOKUP($B121,Seqs!$A:$B,2,0),AQ121,1),"")</f>
        <v>G</v>
      </c>
      <c r="AQ121" s="9">
        <v>285</v>
      </c>
      <c r="AR121" s="9" t="str">
        <f>IFERROR(MID(VLOOKUP($B121,Seqs!$A:$B,2,0),AS121,1),"")</f>
        <v>S</v>
      </c>
      <c r="AS121" s="9">
        <v>289</v>
      </c>
      <c r="AT121" s="9" t="str">
        <f>IFERROR(MID(VLOOKUP($B121,Seqs!$A:$B,2,0),AU121,1),"")</f>
        <v>F</v>
      </c>
      <c r="AU121" s="9">
        <v>320</v>
      </c>
      <c r="AV121" s="9" t="str">
        <f>IFERROR(MID(VLOOKUP($B121,Seqs!$A:$B,2,0),AW121,1),"")</f>
        <v/>
      </c>
      <c r="AW121" s="9" t="s">
        <v>23</v>
      </c>
      <c r="AX121" s="9" t="str">
        <f>IFERROR(MID(VLOOKUP($B121,Seqs!$A:$B,2,0),AY121,1),"")</f>
        <v/>
      </c>
      <c r="AY121" s="9" t="s">
        <v>23</v>
      </c>
      <c r="AZ121" s="110" t="str">
        <f>VLOOKUP(B121,Classification!A:D,2,0)</f>
        <v>A</v>
      </c>
      <c r="BA121" s="98" t="str">
        <f>VLOOKUP(B121,Classification!A:D,4,0)</f>
        <v>Angiotensin</v>
      </c>
      <c r="BB121" s="36" t="b">
        <f t="shared" ref="BB121" si="450">AND(E121&lt;G121,OR(G121&lt;I121,I121="-"),OR(I121&lt;K121,I121="-"),OR(K121&lt;M121,K121="-"),M121&lt;O121,OR(O121&lt;Q121,Q121="-"),OR(Q121&lt;S121,Q121="-"),OR(S121&lt;U121,S121="-"),U121&lt;W121,OR(W121&lt;Y121,Y121="-"),OR(Y121&lt;AA121,Y121="-"),OR(AA121&lt;AC121,AA121="-"),AC121&lt;AE121,OR(AE121&lt;AG121,AG121="-"),OR(AG121&lt;AI121,AG121="-"),OR(AI121&lt;AK121,AI121="-"),AK121&lt;AM121,AM121&lt;AO121,AO121&lt;AQ121,AQ121&lt;AS121,AS121&lt;AU121,OR(AU121&lt;AW121,AW121="-"),OR(AW121&lt;AY121,AW121="-"))</f>
        <v>1</v>
      </c>
      <c r="BC121" s="109">
        <f t="shared" ref="BC121" si="451">_xlfn.AGGREGATE(9,6,CH121:CS121)-_xlfn.AGGREGATE(9,6,BV121:CG121)+12</f>
        <v>243</v>
      </c>
      <c r="BD121" s="40" t="s">
        <v>23</v>
      </c>
      <c r="BE121" s="9" t="s">
        <v>1297</v>
      </c>
      <c r="BF121" s="120">
        <v>3.2</v>
      </c>
      <c r="BG121" s="51" t="s">
        <v>1</v>
      </c>
      <c r="BH121" s="51" t="s">
        <v>1</v>
      </c>
      <c r="BJ121" s="111" t="s">
        <v>1293</v>
      </c>
      <c r="BK121" s="112" t="s">
        <v>1293</v>
      </c>
      <c r="BL121" s="112" t="s">
        <v>1293</v>
      </c>
      <c r="BM121" s="112" t="s">
        <v>1293</v>
      </c>
      <c r="BN121" s="112" t="s">
        <v>1293</v>
      </c>
      <c r="BO121" s="112" t="s">
        <v>1293</v>
      </c>
      <c r="BP121" s="112" t="s">
        <v>1293</v>
      </c>
      <c r="BQ121" s="112" t="s">
        <v>1293</v>
      </c>
      <c r="BR121" s="112" t="s">
        <v>1293</v>
      </c>
      <c r="BS121" s="112" t="s">
        <v>1293</v>
      </c>
      <c r="BT121" s="112" t="s">
        <v>1293</v>
      </c>
      <c r="BU121" s="112" t="s">
        <v>1293</v>
      </c>
      <c r="BV121" s="111">
        <f t="shared" ref="BV121" si="452">E121</f>
        <v>46</v>
      </c>
      <c r="BW121" s="113" t="str">
        <f t="shared" ref="BW121" si="453">I121</f>
        <v>-</v>
      </c>
      <c r="BX121" s="114">
        <f t="shared" ref="BX121" si="454">M121</f>
        <v>78</v>
      </c>
      <c r="BY121" s="113">
        <f t="shared" ref="BY121" si="455">Q121</f>
        <v>107</v>
      </c>
      <c r="BZ121" s="114">
        <f t="shared" ref="BZ121" si="456">U121</f>
        <v>113</v>
      </c>
      <c r="CA121" s="113" t="str">
        <f t="shared" ref="CA121" si="457">Y121</f>
        <v>-</v>
      </c>
      <c r="CB121" s="114">
        <f t="shared" ref="CB121" si="458">AC121</f>
        <v>155</v>
      </c>
      <c r="CC121" s="113">
        <f t="shared" ref="CC121" si="459">AG121</f>
        <v>195</v>
      </c>
      <c r="CD121" s="114">
        <f t="shared" ref="CD121" si="460">AK121</f>
        <v>203</v>
      </c>
      <c r="CE121" s="113">
        <f t="shared" ref="CE121" si="461">AO121</f>
        <v>247</v>
      </c>
      <c r="CF121" s="114">
        <f t="shared" ref="CF121" si="462">AS121</f>
        <v>289</v>
      </c>
      <c r="CG121" s="113" t="str">
        <f t="shared" ref="CG121" si="463">AW121</f>
        <v>-</v>
      </c>
      <c r="CH121" s="111">
        <f t="shared" ref="CH121" si="464">G121</f>
        <v>73</v>
      </c>
      <c r="CI121" s="113" t="str">
        <f t="shared" ref="CI121" si="465">K121</f>
        <v>-</v>
      </c>
      <c r="CJ121" s="114">
        <f t="shared" ref="CJ121" si="466">O121</f>
        <v>106</v>
      </c>
      <c r="CK121" s="114">
        <f t="shared" ref="CK121" si="467">S121</f>
        <v>112</v>
      </c>
      <c r="CL121" s="114">
        <f t="shared" ref="CL121" si="468">W121</f>
        <v>148</v>
      </c>
      <c r="CM121" s="114" t="str">
        <f t="shared" ref="CM121" si="469">AA121</f>
        <v>-</v>
      </c>
      <c r="CN121" s="114">
        <f t="shared" ref="CN121" si="470">AE121</f>
        <v>181</v>
      </c>
      <c r="CO121" s="114">
        <f t="shared" ref="CO121" si="471">AI121</f>
        <v>197</v>
      </c>
      <c r="CP121" s="114">
        <f t="shared" ref="CP121" si="472">AM121</f>
        <v>242</v>
      </c>
      <c r="CQ121" s="114">
        <f t="shared" ref="CQ121" si="473">AQ121</f>
        <v>285</v>
      </c>
      <c r="CR121" s="114">
        <f t="shared" ref="CR121" si="474">AU121</f>
        <v>320</v>
      </c>
      <c r="CS121" s="114" t="str">
        <f t="shared" ref="CS121" si="475">AY121</f>
        <v>-</v>
      </c>
      <c r="CT121" s="109" t="e">
        <f t="shared" ref="CT121" si="476">M121-K121</f>
        <v>#VALUE!</v>
      </c>
    </row>
    <row r="122" spans="1:1030" x14ac:dyDescent="0.2">
      <c r="A122" s="3" t="str">
        <f t="shared" si="421"/>
        <v>apj_human__wt</v>
      </c>
      <c r="B122" s="3" t="s">
        <v>160</v>
      </c>
      <c r="C122" s="3" t="s">
        <v>100</v>
      </c>
      <c r="D122" s="3" t="str">
        <f>IFERROR(MID(VLOOKUP($B122,Seqs!$A:$B,2,0),E122,1),"")</f>
        <v>A</v>
      </c>
      <c r="E122" s="3">
        <v>29</v>
      </c>
      <c r="F122" s="3" t="str">
        <f>IFERROR(MID(VLOOKUP($B122,Seqs!$A:$B,2,0),G122,1),"")</f>
        <v>S</v>
      </c>
      <c r="G122" s="3">
        <v>56</v>
      </c>
      <c r="H122" s="3" t="str">
        <f>IFERROR(MID(VLOOKUP($B122,Seqs!$A:$B,2,0),I122,1),"")</f>
        <v>S</v>
      </c>
      <c r="I122" s="23">
        <v>57</v>
      </c>
      <c r="J122" s="3" t="str">
        <f>IFERROR(MID(VLOOKUP($B122,Seqs!$A:$B,2,0),K122,1),"")</f>
        <v>R</v>
      </c>
      <c r="K122" s="23">
        <v>61</v>
      </c>
      <c r="L122" s="3" t="str">
        <f>IFERROR(MID(VLOOKUP($B122,Seqs!$A:$B,2,0),M122,1),"")</f>
        <v>R</v>
      </c>
      <c r="M122" s="3">
        <v>62</v>
      </c>
      <c r="N122" s="3" t="str">
        <f>IFERROR(MID(VLOOKUP($B122,Seqs!$A:$B,2,0),O122,1),"")</f>
        <v>D</v>
      </c>
      <c r="O122" s="3">
        <v>92</v>
      </c>
      <c r="P122" s="3" t="str">
        <f>IFERROR(MID(VLOOKUP($B122,Seqs!$A:$B,2,0),Q122,1),"")</f>
        <v>D</v>
      </c>
      <c r="Q122" s="3">
        <v>94</v>
      </c>
      <c r="R122" s="3" t="str">
        <f>IFERROR(MID(VLOOKUP($B122,Seqs!$A:$B,2,0),S122,1),"")</f>
        <v>F</v>
      </c>
      <c r="S122" s="3">
        <v>97</v>
      </c>
      <c r="T122" s="3" t="str">
        <f>IFERROR(MID(VLOOKUP($B122,Seqs!$A:$B,2,0),U122,1),"")</f>
        <v>G</v>
      </c>
      <c r="U122" s="3">
        <v>98</v>
      </c>
      <c r="V122" s="3" t="str">
        <f>IFERROR(MID(VLOOKUP($B122,Seqs!$A:$B,2,0),W122,1),"")</f>
        <v>R</v>
      </c>
      <c r="W122" s="3">
        <v>133</v>
      </c>
      <c r="X122" s="3" t="str">
        <f>IFERROR(MID(VLOOKUP($B122,Seqs!$A:$B,2,0),Y122,1),"")</f>
        <v>P</v>
      </c>
      <c r="Y122" s="3">
        <v>134</v>
      </c>
      <c r="Z122" s="3" t="str">
        <f>IFERROR(MID(VLOOKUP($B122,Seqs!$A:$B,2,0),AA122,1),"")</f>
        <v>R</v>
      </c>
      <c r="AA122" s="3">
        <v>141</v>
      </c>
      <c r="AB122" s="3" t="str">
        <f>IFERROR(MID(VLOOKUP($B122,Seqs!$A:$B,2,0),AC122,1),"")</f>
        <v>L</v>
      </c>
      <c r="AC122" s="3">
        <v>142</v>
      </c>
      <c r="AD122" s="3" t="str">
        <f>IFERROR(MID(VLOOKUP($B122,Seqs!$A:$B,2,0),AE122,1),"")</f>
        <v>R</v>
      </c>
      <c r="AE122" s="3">
        <v>168</v>
      </c>
      <c r="AF122" s="3" t="str">
        <f>IFERROR(MID(VLOOKUP($B122,Seqs!$A:$B,2,0),AG122,1),"")</f>
        <v>C</v>
      </c>
      <c r="AG122" s="3">
        <v>181</v>
      </c>
      <c r="AH122" s="3" t="str">
        <f>IFERROR(MID(VLOOKUP($B122,Seqs!$A:$B,2,0),AI122,1),"")</f>
        <v>M</v>
      </c>
      <c r="AI122" s="3">
        <v>183</v>
      </c>
      <c r="AJ122" s="3" t="str">
        <f>IFERROR(MID(VLOOKUP($B122,Seqs!$A:$B,2,0),AK122,1),"")</f>
        <v>S</v>
      </c>
      <c r="AK122" s="3">
        <v>193</v>
      </c>
      <c r="AL122" s="3" t="str">
        <f>IFERROR(MID(VLOOKUP($B122,Seqs!$A:$B,2,0),AM122,1),"")</f>
        <v>E</v>
      </c>
      <c r="AM122" s="3">
        <v>235</v>
      </c>
      <c r="AN122" s="3" t="str">
        <f>IFERROR(MID(VLOOKUP($B122,Seqs!$A:$B,2,0),AO122,1),"")</f>
        <v>K</v>
      </c>
      <c r="AO122" s="3">
        <v>242</v>
      </c>
      <c r="AP122" s="3" t="str">
        <f>IFERROR(MID(VLOOKUP($B122,Seqs!$A:$B,2,0),AQ122,1),"")</f>
        <v>L</v>
      </c>
      <c r="AQ122" s="3">
        <v>276</v>
      </c>
      <c r="AR122" s="3" t="str">
        <f>IFERROR(MID(VLOOKUP($B122,Seqs!$A:$B,2,0),AS122,1),"")</f>
        <v>P</v>
      </c>
      <c r="AS122" s="3">
        <v>280</v>
      </c>
      <c r="AT122" s="3" t="str">
        <f>IFERROR(MID(VLOOKUP($B122,Seqs!$A:$B,2,0),AU122,1),"")</f>
        <v>F</v>
      </c>
      <c r="AU122" s="3">
        <v>312</v>
      </c>
      <c r="AV122" s="3" t="str">
        <f>IFERROR(MID(VLOOKUP($B122,Seqs!$A:$B,2,0),AW122,1),"")</f>
        <v>D</v>
      </c>
      <c r="AW122" s="3">
        <v>313</v>
      </c>
      <c r="AX122" s="3" t="str">
        <f>IFERROR(MID(VLOOKUP($B122,Seqs!$A:$B,2,0),AY122,1),"")</f>
        <v>G</v>
      </c>
      <c r="AY122" s="3">
        <v>327</v>
      </c>
      <c r="AZ122" s="77" t="str">
        <f>VLOOKUP(B122,Classification!A:D,2,0)</f>
        <v>A</v>
      </c>
      <c r="BA122" s="94" t="str">
        <f>VLOOKUP(B122,Classification!A:D,4,0)</f>
        <v>Apelin</v>
      </c>
      <c r="BB122" s="27" t="b">
        <f t="shared" si="422"/>
        <v>1</v>
      </c>
      <c r="BC122" s="23">
        <f t="shared" si="423"/>
        <v>268</v>
      </c>
      <c r="BD122" s="2"/>
      <c r="BE122" s="3" t="s">
        <v>23</v>
      </c>
      <c r="BF122" s="119" t="s">
        <v>23</v>
      </c>
      <c r="BG122" s="49" t="s">
        <v>1287</v>
      </c>
      <c r="BH122" s="49" t="s">
        <v>1287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 t="shared" si="424"/>
        <v>29</v>
      </c>
      <c r="BW122" s="71">
        <f t="shared" si="425"/>
        <v>57</v>
      </c>
      <c r="BX122" s="72">
        <f t="shared" si="426"/>
        <v>62</v>
      </c>
      <c r="BY122" s="71">
        <f t="shared" si="427"/>
        <v>94</v>
      </c>
      <c r="BZ122" s="72">
        <f t="shared" si="428"/>
        <v>98</v>
      </c>
      <c r="CA122" s="71">
        <f t="shared" si="429"/>
        <v>134</v>
      </c>
      <c r="CB122" s="72">
        <f t="shared" si="430"/>
        <v>142</v>
      </c>
      <c r="CC122" s="71">
        <f t="shared" si="431"/>
        <v>181</v>
      </c>
      <c r="CD122" s="72">
        <f t="shared" si="432"/>
        <v>193</v>
      </c>
      <c r="CE122" s="71">
        <f t="shared" si="433"/>
        <v>242</v>
      </c>
      <c r="CF122" s="72">
        <f t="shared" si="434"/>
        <v>280</v>
      </c>
      <c r="CG122" s="71">
        <f t="shared" si="435"/>
        <v>313</v>
      </c>
      <c r="CH122" s="70">
        <f t="shared" si="436"/>
        <v>56</v>
      </c>
      <c r="CI122" s="71">
        <f t="shared" si="437"/>
        <v>61</v>
      </c>
      <c r="CJ122" s="72">
        <f t="shared" si="438"/>
        <v>92</v>
      </c>
      <c r="CK122" s="72">
        <f t="shared" si="439"/>
        <v>97</v>
      </c>
      <c r="CL122" s="72">
        <f t="shared" si="440"/>
        <v>133</v>
      </c>
      <c r="CM122" s="72">
        <f t="shared" si="441"/>
        <v>141</v>
      </c>
      <c r="CN122" s="72">
        <f t="shared" si="442"/>
        <v>168</v>
      </c>
      <c r="CO122" s="72">
        <f t="shared" si="443"/>
        <v>183</v>
      </c>
      <c r="CP122" s="72">
        <f t="shared" si="444"/>
        <v>235</v>
      </c>
      <c r="CQ122" s="72">
        <f t="shared" si="445"/>
        <v>276</v>
      </c>
      <c r="CR122" s="72">
        <f t="shared" si="446"/>
        <v>312</v>
      </c>
      <c r="CS122" s="72">
        <f t="shared" si="447"/>
        <v>327</v>
      </c>
      <c r="CT122" s="23">
        <f t="shared" si="448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30" x14ac:dyDescent="0.2">
      <c r="A123" s="3" t="str">
        <f t="shared" si="421"/>
        <v>apj_human_5VBL</v>
      </c>
      <c r="B123" s="3" t="s">
        <v>160</v>
      </c>
      <c r="C123" s="3" t="s">
        <v>1424</v>
      </c>
      <c r="D123" s="3" t="str">
        <f>IFERROR(MID(VLOOKUP($B123,Seqs!$A:$B,2,0),E123,1),"")</f>
        <v>A</v>
      </c>
      <c r="E123" s="3">
        <v>29</v>
      </c>
      <c r="F123" s="3" t="str">
        <f>IFERROR(MID(VLOOKUP($B123,Seqs!$A:$B,2,0),G123,1),"")</f>
        <v>S</v>
      </c>
      <c r="G123" s="3">
        <v>56</v>
      </c>
      <c r="H123" s="3" t="str">
        <f>IFERROR(MID(VLOOKUP($B123,Seqs!$A:$B,2,0),I123,1),"")</f>
        <v>S</v>
      </c>
      <c r="I123" s="23">
        <v>57</v>
      </c>
      <c r="J123" s="3" t="str">
        <f>IFERROR(MID(VLOOKUP($B123,Seqs!$A:$B,2,0),K123,1),"")</f>
        <v>R</v>
      </c>
      <c r="K123" s="23">
        <v>61</v>
      </c>
      <c r="L123" s="3" t="str">
        <f>IFERROR(MID(VLOOKUP($B123,Seqs!$A:$B,2,0),M123,1),"")</f>
        <v>R</v>
      </c>
      <c r="M123" s="3">
        <v>62</v>
      </c>
      <c r="N123" s="3" t="str">
        <f>IFERROR(MID(VLOOKUP($B123,Seqs!$A:$B,2,0),O123,1),"")</f>
        <v>D</v>
      </c>
      <c r="O123" s="3">
        <v>92</v>
      </c>
      <c r="P123" s="3" t="str">
        <f>IFERROR(MID(VLOOKUP($B123,Seqs!$A:$B,2,0),Q123,1),"")</f>
        <v>D</v>
      </c>
      <c r="Q123" s="3">
        <v>94</v>
      </c>
      <c r="R123" s="3" t="str">
        <f>IFERROR(MID(VLOOKUP($B123,Seqs!$A:$B,2,0),S123,1),"")</f>
        <v>F</v>
      </c>
      <c r="S123" s="3">
        <v>97</v>
      </c>
      <c r="T123" s="3" t="str">
        <f>IFERROR(MID(VLOOKUP($B123,Seqs!$A:$B,2,0),U123,1),"")</f>
        <v>G</v>
      </c>
      <c r="U123" s="3">
        <v>98</v>
      </c>
      <c r="V123" s="3" t="str">
        <f>IFERROR(MID(VLOOKUP($B123,Seqs!$A:$B,2,0),W123,1),"")</f>
        <v>R</v>
      </c>
      <c r="W123" s="3">
        <v>133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R</v>
      </c>
      <c r="AC123" s="3">
        <v>141</v>
      </c>
      <c r="AD123" s="3" t="str">
        <f>IFERROR(MID(VLOOKUP($B123,Seqs!$A:$B,2,0),AE123,1),"")</f>
        <v>R</v>
      </c>
      <c r="AE123" s="3">
        <v>168</v>
      </c>
      <c r="AF123" s="3" t="str">
        <f>IFERROR(MID(VLOOKUP($B123,Seqs!$A:$B,2,0),AG123,1),"")</f>
        <v>C</v>
      </c>
      <c r="AG123" s="3">
        <v>181</v>
      </c>
      <c r="AH123" s="3" t="str">
        <f>IFERROR(MID(VLOOKUP($B123,Seqs!$A:$B,2,0),AI123,1),"")</f>
        <v>M</v>
      </c>
      <c r="AI123" s="3">
        <v>183</v>
      </c>
      <c r="AJ123" s="3" t="str">
        <f>IFERROR(MID(VLOOKUP($B123,Seqs!$A:$B,2,0),AK123,1),"")</f>
        <v>S</v>
      </c>
      <c r="AK123" s="3">
        <v>193</v>
      </c>
      <c r="AL123" s="3" t="str">
        <f>IFERROR(MID(VLOOKUP($B123,Seqs!$A:$B,2,0),AM123,1),"")</f>
        <v>A</v>
      </c>
      <c r="AM123" s="3">
        <v>229</v>
      </c>
      <c r="AN123" s="3" t="str">
        <f>IFERROR(MID(VLOOKUP($B123,Seqs!$A:$B,2,0),AO123,1),"")</f>
        <v>R</v>
      </c>
      <c r="AO123" s="3">
        <v>244</v>
      </c>
      <c r="AP123" s="3" t="str">
        <f>IFERROR(MID(VLOOKUP($B123,Seqs!$A:$B,2,0),AQ123,1),"")</f>
        <v>L</v>
      </c>
      <c r="AQ123" s="3">
        <v>276</v>
      </c>
      <c r="AR123" s="3" t="str">
        <f>IFERROR(MID(VLOOKUP($B123,Seqs!$A:$B,2,0),AS123,1),"")</f>
        <v>P</v>
      </c>
      <c r="AS123" s="3">
        <v>280</v>
      </c>
      <c r="AT123" s="3" t="str">
        <f>IFERROR(MID(VLOOKUP($B123,Seqs!$A:$B,2,0),AU123,1),"")</f>
        <v>F</v>
      </c>
      <c r="AU123" s="3">
        <v>312</v>
      </c>
      <c r="AV123" s="3" t="str">
        <f>IFERROR(MID(VLOOKUP($B123,Seqs!$A:$B,2,0),AW123,1),"")</f>
        <v>D</v>
      </c>
      <c r="AW123" s="3">
        <v>313</v>
      </c>
      <c r="AX123" s="3" t="str">
        <f>IFERROR(MID(VLOOKUP($B123,Seqs!$A:$B,2,0),AY123,1),"")</f>
        <v>G</v>
      </c>
      <c r="AY123" s="3">
        <v>327</v>
      </c>
      <c r="AZ123" s="77" t="str">
        <f>VLOOKUP(B123,Classification!A:D,2,0)</f>
        <v>A</v>
      </c>
      <c r="BA123" s="94" t="str">
        <f>VLOOKUP(B123,Classification!A:D,4,0)</f>
        <v>Apelin</v>
      </c>
      <c r="BB123" s="27" t="b">
        <f t="shared" si="422"/>
        <v>1</v>
      </c>
      <c r="BC123" s="23">
        <f t="shared" si="423"/>
        <v>254</v>
      </c>
      <c r="BD123" s="2" t="s">
        <v>1383</v>
      </c>
      <c r="BE123" s="3" t="s">
        <v>1381</v>
      </c>
      <c r="BF123" s="119">
        <v>2.6</v>
      </c>
      <c r="BG123" s="49" t="s">
        <v>1287</v>
      </c>
      <c r="BH123" s="49" t="s">
        <v>1287</v>
      </c>
      <c r="BI123" s="1"/>
      <c r="BJ123" s="70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0">
        <f t="shared" si="424"/>
        <v>29</v>
      </c>
      <c r="BW123" s="71">
        <f t="shared" si="425"/>
        <v>57</v>
      </c>
      <c r="BX123" s="72">
        <f t="shared" si="426"/>
        <v>62</v>
      </c>
      <c r="BY123" s="71">
        <f t="shared" si="427"/>
        <v>94</v>
      </c>
      <c r="BZ123" s="72">
        <f t="shared" si="428"/>
        <v>98</v>
      </c>
      <c r="CA123" s="71" t="str">
        <f t="shared" si="429"/>
        <v>-</v>
      </c>
      <c r="CB123" s="72">
        <f t="shared" si="430"/>
        <v>141</v>
      </c>
      <c r="CC123" s="71">
        <f t="shared" si="431"/>
        <v>181</v>
      </c>
      <c r="CD123" s="72">
        <f t="shared" si="432"/>
        <v>193</v>
      </c>
      <c r="CE123" s="71">
        <f t="shared" si="433"/>
        <v>244</v>
      </c>
      <c r="CF123" s="72">
        <f t="shared" si="434"/>
        <v>280</v>
      </c>
      <c r="CG123" s="71">
        <f t="shared" si="435"/>
        <v>313</v>
      </c>
      <c r="CH123" s="70">
        <f t="shared" si="436"/>
        <v>56</v>
      </c>
      <c r="CI123" s="71">
        <f t="shared" si="437"/>
        <v>61</v>
      </c>
      <c r="CJ123" s="72">
        <f t="shared" si="438"/>
        <v>92</v>
      </c>
      <c r="CK123" s="72">
        <f t="shared" si="439"/>
        <v>97</v>
      </c>
      <c r="CL123" s="72">
        <f t="shared" si="440"/>
        <v>133</v>
      </c>
      <c r="CM123" s="72" t="str">
        <f t="shared" si="441"/>
        <v>-</v>
      </c>
      <c r="CN123" s="72">
        <f t="shared" si="442"/>
        <v>168</v>
      </c>
      <c r="CO123" s="72">
        <f t="shared" si="443"/>
        <v>183</v>
      </c>
      <c r="CP123" s="72">
        <f t="shared" si="444"/>
        <v>229</v>
      </c>
      <c r="CQ123" s="72">
        <f t="shared" si="445"/>
        <v>276</v>
      </c>
      <c r="CR123" s="72">
        <f t="shared" si="446"/>
        <v>312</v>
      </c>
      <c r="CS123" s="72">
        <f t="shared" si="447"/>
        <v>327</v>
      </c>
      <c r="CT123" s="23">
        <f t="shared" si="448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30" x14ac:dyDescent="0.2">
      <c r="A124" s="3" t="str">
        <f t="shared" si="421"/>
        <v>c5ar1_human__wt</v>
      </c>
      <c r="B124" s="3" t="s">
        <v>165</v>
      </c>
      <c r="C124" s="3" t="s">
        <v>100</v>
      </c>
      <c r="D124" s="3" t="str">
        <f>IFERROR(MID(VLOOKUP($B124,Seqs!$A:$B,2,0),E124,1),"")</f>
        <v>R</v>
      </c>
      <c r="E124" s="3">
        <v>34</v>
      </c>
      <c r="F124" s="3" t="str">
        <f>IFERROR(MID(VLOOKUP($B124,Seqs!$A:$B,2,0),G124,1),"")</f>
        <v>E</v>
      </c>
      <c r="G124" s="3">
        <v>65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T</v>
      </c>
      <c r="M124" s="3">
        <v>69</v>
      </c>
      <c r="N124" s="3" t="str">
        <f>IFERROR(MID(VLOOKUP($B124,Seqs!$A:$B,2,0),O124,1),"")</f>
        <v>H</v>
      </c>
      <c r="O124" s="3">
        <v>99</v>
      </c>
      <c r="P124" s="3" t="str">
        <f>IFERROR(MID(VLOOKUP($B124,Seqs!$A:$B,2,0),Q124,1),"")</f>
        <v>H</v>
      </c>
      <c r="Q124" s="3">
        <v>101</v>
      </c>
      <c r="R124" s="3" t="str">
        <f>IFERROR(MID(VLOOKUP($B124,Seqs!$A:$B,2,0),S124,1),"")</f>
        <v>F</v>
      </c>
      <c r="S124" s="3">
        <v>104</v>
      </c>
      <c r="T124" s="3" t="str">
        <f>IFERROR(MID(VLOOKUP($B124,Seqs!$A:$B,2,0),U124,1),"")</f>
        <v>G</v>
      </c>
      <c r="U124" s="3">
        <v>105</v>
      </c>
      <c r="V124" s="3" t="str">
        <f>IFERROR(MID(VLOOKUP($B124,Seqs!$A:$B,2,0),W124,1),"")</f>
        <v>K</v>
      </c>
      <c r="W124" s="3">
        <v>140</v>
      </c>
      <c r="X124" s="3" t="str">
        <f>IFERROR(MID(VLOOKUP($B124,Seqs!$A:$B,2,0),Y124,1),"")</f>
        <v>P</v>
      </c>
      <c r="Y124" s="3">
        <v>141</v>
      </c>
      <c r="Z124" s="3" t="str">
        <f>IFERROR(MID(VLOOKUP($B124,Seqs!$A:$B,2,0),AA124,1),"")</f>
        <v>R</v>
      </c>
      <c r="AA124" s="3">
        <v>148</v>
      </c>
      <c r="AB124" s="3" t="str">
        <f>IFERROR(MID(VLOOKUP($B124,Seqs!$A:$B,2,0),AC124,1),"")</f>
        <v>G</v>
      </c>
      <c r="AC124" s="3">
        <v>149</v>
      </c>
      <c r="AD124" s="3" t="str">
        <f>IFERROR(MID(VLOOKUP($B124,Seqs!$A:$B,2,0),AE124,1),"")</f>
        <v>R</v>
      </c>
      <c r="AE124" s="3">
        <v>175</v>
      </c>
      <c r="AF124" s="3" t="str">
        <f>IFERROR(MID(VLOOKUP($B124,Seqs!$A:$B,2,0),AG124,1),"")</f>
        <v>C</v>
      </c>
      <c r="AG124" s="3">
        <v>188</v>
      </c>
      <c r="AH124" s="3" t="str">
        <f>IFERROR(MID(VLOOKUP($B124,Seqs!$A:$B,2,0),AI124,1),"")</f>
        <v>V</v>
      </c>
      <c r="AI124" s="3">
        <v>190</v>
      </c>
      <c r="AJ124" s="3" t="str">
        <f>IFERROR(MID(VLOOKUP($B124,Seqs!$A:$B,2,0),AK124,1),"")</f>
        <v>D</v>
      </c>
      <c r="AK124" s="3">
        <v>195</v>
      </c>
      <c r="AL124" s="3" t="str">
        <f>IFERROR(MID(VLOOKUP($B124,Seqs!$A:$B,2,0),AM124,1),"")</f>
        <v>R</v>
      </c>
      <c r="AM124" s="3">
        <v>232</v>
      </c>
      <c r="AN124" s="3" t="str">
        <f>IFERROR(MID(VLOOKUP($B124,Seqs!$A:$B,2,0),AO124,1),"")</f>
        <v>T</v>
      </c>
      <c r="AO124" s="3">
        <v>238</v>
      </c>
      <c r="AP124" s="3" t="str">
        <f>IFERROR(MID(VLOOKUP($B124,Seqs!$A:$B,2,0),AQ124,1),"")</f>
        <v>L</v>
      </c>
      <c r="AQ124" s="3">
        <v>268</v>
      </c>
      <c r="AR124" s="3" t="str">
        <f>IFERROR(MID(VLOOKUP($B124,Seqs!$A:$B,2,0),AS124,1),"")</f>
        <v>S</v>
      </c>
      <c r="AS124" s="3">
        <v>272</v>
      </c>
      <c r="AT124" s="3" t="str">
        <f>IFERROR(MID(VLOOKUP($B124,Seqs!$A:$B,2,0),AU124,1),"")</f>
        <v>A</v>
      </c>
      <c r="AU124" s="3">
        <v>303</v>
      </c>
      <c r="AV124" s="3" t="str">
        <f>IFERROR(MID(VLOOKUP($B124,Seqs!$A:$B,2,0),AW124,1),"")</f>
        <v>G</v>
      </c>
      <c r="AW124" s="3">
        <v>304</v>
      </c>
      <c r="AX124" s="3" t="str">
        <f>IFERROR(MID(VLOOKUP($B124,Seqs!$A:$B,2,0),AY124,1),"")</f>
        <v>K</v>
      </c>
      <c r="AY124" s="3">
        <v>313</v>
      </c>
      <c r="AZ124" s="77" t="str">
        <f>VLOOKUP(B124,Classification!A:D,2,0)</f>
        <v>A</v>
      </c>
      <c r="BA124" s="94" t="str">
        <f>VLOOKUP(B124,Classification!A:D,4,0)</f>
        <v>Complementpeptide</v>
      </c>
      <c r="BB124" s="27" t="b">
        <f t="shared" si="422"/>
        <v>1</v>
      </c>
      <c r="BC124" s="23">
        <f t="shared" si="423"/>
        <v>253</v>
      </c>
      <c r="BD124" s="2" t="s">
        <v>23</v>
      </c>
      <c r="BE124" s="3" t="s">
        <v>1381</v>
      </c>
      <c r="BF124" s="119" t="s">
        <v>23</v>
      </c>
      <c r="BI124" s="1"/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 t="shared" si="424"/>
        <v>34</v>
      </c>
      <c r="BW124" s="71" t="str">
        <f t="shared" si="425"/>
        <v>-</v>
      </c>
      <c r="BX124" s="72">
        <f t="shared" si="426"/>
        <v>69</v>
      </c>
      <c r="BY124" s="71">
        <f t="shared" si="427"/>
        <v>101</v>
      </c>
      <c r="BZ124" s="72">
        <f t="shared" si="428"/>
        <v>105</v>
      </c>
      <c r="CA124" s="71">
        <f t="shared" si="429"/>
        <v>141</v>
      </c>
      <c r="CB124" s="72">
        <f t="shared" si="430"/>
        <v>149</v>
      </c>
      <c r="CC124" s="71">
        <f t="shared" si="431"/>
        <v>188</v>
      </c>
      <c r="CD124" s="72">
        <f t="shared" si="432"/>
        <v>195</v>
      </c>
      <c r="CE124" s="71">
        <f t="shared" si="433"/>
        <v>238</v>
      </c>
      <c r="CF124" s="72">
        <f t="shared" si="434"/>
        <v>272</v>
      </c>
      <c r="CG124" s="71">
        <f t="shared" si="435"/>
        <v>304</v>
      </c>
      <c r="CH124" s="70">
        <f t="shared" si="436"/>
        <v>65</v>
      </c>
      <c r="CI124" s="71" t="str">
        <f t="shared" si="437"/>
        <v>-</v>
      </c>
      <c r="CJ124" s="72">
        <f t="shared" si="438"/>
        <v>99</v>
      </c>
      <c r="CK124" s="72">
        <f t="shared" si="439"/>
        <v>104</v>
      </c>
      <c r="CL124" s="72">
        <f t="shared" si="440"/>
        <v>140</v>
      </c>
      <c r="CM124" s="72">
        <f t="shared" si="441"/>
        <v>148</v>
      </c>
      <c r="CN124" s="72">
        <f t="shared" si="442"/>
        <v>175</v>
      </c>
      <c r="CO124" s="72">
        <f t="shared" si="443"/>
        <v>190</v>
      </c>
      <c r="CP124" s="72">
        <f t="shared" si="444"/>
        <v>232</v>
      </c>
      <c r="CQ124" s="72">
        <f t="shared" si="445"/>
        <v>268</v>
      </c>
      <c r="CR124" s="72">
        <f t="shared" si="446"/>
        <v>303</v>
      </c>
      <c r="CS124" s="72">
        <f t="shared" si="447"/>
        <v>313</v>
      </c>
      <c r="CT124" s="23" t="e">
        <f t="shared" si="448"/>
        <v>#VALUE!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30" x14ac:dyDescent="0.2">
      <c r="A125" s="3" t="str">
        <f t="shared" si="421"/>
        <v>c5ar1_human_5O9H</v>
      </c>
      <c r="B125" s="3" t="s">
        <v>165</v>
      </c>
      <c r="C125" s="3" t="s">
        <v>1492</v>
      </c>
      <c r="D125" s="3" t="str">
        <f>IFERROR(MID(VLOOKUP($B125,Seqs!$A:$B,2,0),E125,1),"")</f>
        <v>R</v>
      </c>
      <c r="E125" s="3">
        <v>34</v>
      </c>
      <c r="F125" s="3" t="str">
        <f>IFERROR(MID(VLOOKUP($B125,Seqs!$A:$B,2,0),G125,1),"")</f>
        <v>E</v>
      </c>
      <c r="G125" s="3">
        <v>65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T</v>
      </c>
      <c r="M125" s="3">
        <v>69</v>
      </c>
      <c r="N125" s="3" t="str">
        <f>IFERROR(MID(VLOOKUP($B125,Seqs!$A:$B,2,0),O125,1),"")</f>
        <v>H</v>
      </c>
      <c r="O125" s="3">
        <v>99</v>
      </c>
      <c r="P125" s="3" t="str">
        <f>IFERROR(MID(VLOOKUP($B125,Seqs!$A:$B,2,0),Q125,1),"")</f>
        <v>H</v>
      </c>
      <c r="Q125" s="3">
        <v>101</v>
      </c>
      <c r="R125" s="3" t="str">
        <f>IFERROR(MID(VLOOKUP($B125,Seqs!$A:$B,2,0),S125,1),"")</f>
        <v>F</v>
      </c>
      <c r="S125" s="3">
        <v>104</v>
      </c>
      <c r="T125" s="3" t="str">
        <f>IFERROR(MID(VLOOKUP($B125,Seqs!$A:$B,2,0),U125,1),"")</f>
        <v>G</v>
      </c>
      <c r="U125" s="3">
        <v>105</v>
      </c>
      <c r="V125" s="3" t="str">
        <f>IFERROR(MID(VLOOKUP($B125,Seqs!$A:$B,2,0),W125,1),"")</f>
        <v>K</v>
      </c>
      <c r="W125" s="3">
        <v>140</v>
      </c>
      <c r="X125" s="3" t="str">
        <f>IFERROR(MID(VLOOKUP($B125,Seqs!$A:$B,2,0),Y125,1),"")</f>
        <v>P</v>
      </c>
      <c r="Y125" s="3">
        <v>141</v>
      </c>
      <c r="Z125" s="3" t="str">
        <f>IFERROR(MID(VLOOKUP($B125,Seqs!$A:$B,2,0),AA125,1),"")</f>
        <v>R</v>
      </c>
      <c r="AA125" s="3">
        <v>148</v>
      </c>
      <c r="AB125" s="3" t="str">
        <f>IFERROR(MID(VLOOKUP($B125,Seqs!$A:$B,2,0),AC125,1),"")</f>
        <v>G</v>
      </c>
      <c r="AC125" s="3">
        <v>149</v>
      </c>
      <c r="AD125" s="3" t="str">
        <f>IFERROR(MID(VLOOKUP($B125,Seqs!$A:$B,2,0),AE125,1),"")</f>
        <v>R</v>
      </c>
      <c r="AE125" s="3">
        <v>175</v>
      </c>
      <c r="AF125" s="3" t="str">
        <f>IFERROR(MID(VLOOKUP($B125,Seqs!$A:$B,2,0),AG125,1),"")</f>
        <v>C</v>
      </c>
      <c r="AG125" s="3">
        <v>188</v>
      </c>
      <c r="AH125" s="3" t="str">
        <f>IFERROR(MID(VLOOKUP($B125,Seqs!$A:$B,2,0),AI125,1),"")</f>
        <v>V</v>
      </c>
      <c r="AI125" s="3">
        <v>190</v>
      </c>
      <c r="AJ125" s="3" t="str">
        <f>IFERROR(MID(VLOOKUP($B125,Seqs!$A:$B,2,0),AK125,1),"")</f>
        <v>D</v>
      </c>
      <c r="AK125" s="3">
        <v>195</v>
      </c>
      <c r="AL125" s="3" t="str">
        <f>IFERROR(MID(VLOOKUP($B125,Seqs!$A:$B,2,0),AM125,1),"")</f>
        <v>R</v>
      </c>
      <c r="AM125" s="3">
        <v>232</v>
      </c>
      <c r="AN125" s="3" t="str">
        <f>IFERROR(MID(VLOOKUP($B125,Seqs!$A:$B,2,0),AO125,1),"")</f>
        <v>T</v>
      </c>
      <c r="AO125" s="3">
        <v>238</v>
      </c>
      <c r="AP125" s="3" t="str">
        <f>IFERROR(MID(VLOOKUP($B125,Seqs!$A:$B,2,0),AQ125,1),"")</f>
        <v>L</v>
      </c>
      <c r="AQ125" s="3">
        <v>268</v>
      </c>
      <c r="AR125" s="3" t="str">
        <f>IFERROR(MID(VLOOKUP($B125,Seqs!$A:$B,2,0),AS125,1),"")</f>
        <v>S</v>
      </c>
      <c r="AS125" s="3">
        <v>272</v>
      </c>
      <c r="AT125" s="3" t="str">
        <f>IFERROR(MID(VLOOKUP($B125,Seqs!$A:$B,2,0),AU125,1),"")</f>
        <v>F</v>
      </c>
      <c r="AU125" s="3">
        <v>307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7" t="str">
        <f>VLOOKUP(B125,Classification!A:D,2,0)</f>
        <v>A</v>
      </c>
      <c r="BA125" s="94" t="str">
        <f>VLOOKUP(B125,Classification!A:D,4,0)</f>
        <v>Complementpeptide</v>
      </c>
      <c r="BB125" s="27" t="b">
        <f t="shared" si="422"/>
        <v>1</v>
      </c>
      <c r="BC125" s="23">
        <f t="shared" si="423"/>
        <v>248</v>
      </c>
      <c r="BD125" s="2" t="s">
        <v>1383</v>
      </c>
      <c r="BE125" s="3" t="s">
        <v>1381</v>
      </c>
      <c r="BF125" s="119">
        <v>2.7</v>
      </c>
      <c r="BG125" s="49" t="s">
        <v>1</v>
      </c>
      <c r="BH125" s="49" t="s">
        <v>1</v>
      </c>
      <c r="BI125" s="1"/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 t="shared" si="424"/>
        <v>34</v>
      </c>
      <c r="BW125" s="71" t="str">
        <f t="shared" si="425"/>
        <v>-</v>
      </c>
      <c r="BX125" s="72">
        <f t="shared" si="426"/>
        <v>69</v>
      </c>
      <c r="BY125" s="71">
        <f t="shared" si="427"/>
        <v>101</v>
      </c>
      <c r="BZ125" s="72">
        <f t="shared" si="428"/>
        <v>105</v>
      </c>
      <c r="CA125" s="71">
        <f t="shared" si="429"/>
        <v>141</v>
      </c>
      <c r="CB125" s="72">
        <f t="shared" si="430"/>
        <v>149</v>
      </c>
      <c r="CC125" s="71">
        <f t="shared" si="431"/>
        <v>188</v>
      </c>
      <c r="CD125" s="72">
        <f t="shared" si="432"/>
        <v>195</v>
      </c>
      <c r="CE125" s="71">
        <f t="shared" si="433"/>
        <v>238</v>
      </c>
      <c r="CF125" s="72">
        <f t="shared" si="434"/>
        <v>272</v>
      </c>
      <c r="CG125" s="71" t="str">
        <f t="shared" si="435"/>
        <v>-</v>
      </c>
      <c r="CH125" s="70">
        <f t="shared" si="436"/>
        <v>65</v>
      </c>
      <c r="CI125" s="71" t="str">
        <f t="shared" si="437"/>
        <v>-</v>
      </c>
      <c r="CJ125" s="72">
        <f t="shared" si="438"/>
        <v>99</v>
      </c>
      <c r="CK125" s="72">
        <f t="shared" si="439"/>
        <v>104</v>
      </c>
      <c r="CL125" s="72">
        <f t="shared" si="440"/>
        <v>140</v>
      </c>
      <c r="CM125" s="72">
        <f t="shared" si="441"/>
        <v>148</v>
      </c>
      <c r="CN125" s="72">
        <f t="shared" si="442"/>
        <v>175</v>
      </c>
      <c r="CO125" s="72">
        <f t="shared" si="443"/>
        <v>190</v>
      </c>
      <c r="CP125" s="72">
        <f t="shared" si="444"/>
        <v>232</v>
      </c>
      <c r="CQ125" s="72">
        <f t="shared" si="445"/>
        <v>268</v>
      </c>
      <c r="CR125" s="72">
        <f t="shared" si="446"/>
        <v>307</v>
      </c>
      <c r="CS125" s="72" t="str">
        <f t="shared" si="447"/>
        <v>-</v>
      </c>
      <c r="CT125" s="23" t="e">
        <f t="shared" si="448"/>
        <v>#VALUE!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30" s="12" customFormat="1" x14ac:dyDescent="0.2">
      <c r="A126" s="9" t="str">
        <f t="shared" si="421"/>
        <v>c5ar1_human_6C1Q</v>
      </c>
      <c r="B126" s="9" t="s">
        <v>165</v>
      </c>
      <c r="C126" s="9" t="s">
        <v>1514</v>
      </c>
      <c r="D126" s="9" t="str">
        <f>IFERROR(MID(VLOOKUP($B126,Seqs!$A:$B,2,0),E126,1),"")</f>
        <v>R</v>
      </c>
      <c r="E126" s="9">
        <v>34</v>
      </c>
      <c r="F126" s="9" t="str">
        <f>IFERROR(MID(VLOOKUP($B126,Seqs!$A:$B,2,0),G126,1),"")</f>
        <v>E</v>
      </c>
      <c r="G126" s="9">
        <v>65</v>
      </c>
      <c r="H126" s="9" t="str">
        <f>IFERROR(MID(VLOOKUP($B126,Seqs!$A:$B,2,0),I126,1),"")</f>
        <v/>
      </c>
      <c r="I126" s="109" t="s">
        <v>23</v>
      </c>
      <c r="J126" s="9" t="str">
        <f>IFERROR(MID(VLOOKUP($B126,Seqs!$A:$B,2,0),K126,1),"")</f>
        <v/>
      </c>
      <c r="K126" s="109" t="s">
        <v>23</v>
      </c>
      <c r="L126" s="9" t="str">
        <f>IFERROR(MID(VLOOKUP($B126,Seqs!$A:$B,2,0),M126,1),"")</f>
        <v>T</v>
      </c>
      <c r="M126" s="9">
        <v>69</v>
      </c>
      <c r="N126" s="9" t="str">
        <f>IFERROR(MID(VLOOKUP($B126,Seqs!$A:$B,2,0),O126,1),"")</f>
        <v>H</v>
      </c>
      <c r="O126" s="9">
        <v>99</v>
      </c>
      <c r="P126" s="9" t="str">
        <f>IFERROR(MID(VLOOKUP($B126,Seqs!$A:$B,2,0),Q126,1),"")</f>
        <v>H</v>
      </c>
      <c r="Q126" s="9">
        <v>101</v>
      </c>
      <c r="R126" s="9" t="str">
        <f>IFERROR(MID(VLOOKUP($B126,Seqs!$A:$B,2,0),S126,1),"")</f>
        <v>F</v>
      </c>
      <c r="S126" s="9">
        <v>104</v>
      </c>
      <c r="T126" s="9" t="str">
        <f>IFERROR(MID(VLOOKUP($B126,Seqs!$A:$B,2,0),U126,1),"")</f>
        <v>G</v>
      </c>
      <c r="U126" s="9">
        <v>105</v>
      </c>
      <c r="V126" s="9" t="str">
        <f>IFERROR(MID(VLOOKUP($B126,Seqs!$A:$B,2,0),W126,1),"")</f>
        <v>K</v>
      </c>
      <c r="W126" s="9">
        <v>140</v>
      </c>
      <c r="X126" s="9" t="str">
        <f>IFERROR(MID(VLOOKUP($B126,Seqs!$A:$B,2,0),Y126,1),"")</f>
        <v>P</v>
      </c>
      <c r="Y126" s="9">
        <v>141</v>
      </c>
      <c r="Z126" s="9" t="str">
        <f>IFERROR(MID(VLOOKUP($B126,Seqs!$A:$B,2,0),AA126,1),"")</f>
        <v>R</v>
      </c>
      <c r="AA126" s="9">
        <v>148</v>
      </c>
      <c r="AB126" s="9" t="str">
        <f>IFERROR(MID(VLOOKUP($B126,Seqs!$A:$B,2,0),AC126,1),"")</f>
        <v>G</v>
      </c>
      <c r="AC126" s="9">
        <v>149</v>
      </c>
      <c r="AD126" s="9" t="str">
        <f>IFERROR(MID(VLOOKUP($B126,Seqs!$A:$B,2,0),AE126,1),"")</f>
        <v>R</v>
      </c>
      <c r="AE126" s="9">
        <v>175</v>
      </c>
      <c r="AF126" s="9" t="str">
        <f>IFERROR(MID(VLOOKUP($B126,Seqs!$A:$B,2,0),AG126,1),"")</f>
        <v>C</v>
      </c>
      <c r="AG126" s="9">
        <v>188</v>
      </c>
      <c r="AH126" s="9" t="str">
        <f>IFERROR(MID(VLOOKUP($B126,Seqs!$A:$B,2,0),AI126,1),"")</f>
        <v>V</v>
      </c>
      <c r="AI126" s="9">
        <v>190</v>
      </c>
      <c r="AJ126" s="9" t="str">
        <f>IFERROR(MID(VLOOKUP($B126,Seqs!$A:$B,2,0),AK126,1),"")</f>
        <v>D</v>
      </c>
      <c r="AK126" s="9">
        <v>195</v>
      </c>
      <c r="AL126" s="9" t="str">
        <f>IFERROR(MID(VLOOKUP($B126,Seqs!$A:$B,2,0),AM126,1),"")</f>
        <v>R</v>
      </c>
      <c r="AM126" s="9">
        <v>232</v>
      </c>
      <c r="AN126" s="9" t="str">
        <f>IFERROR(MID(VLOOKUP($B126,Seqs!$A:$B,2,0),AO126,1),"")</f>
        <v>S</v>
      </c>
      <c r="AO126" s="9">
        <v>237</v>
      </c>
      <c r="AP126" s="9" t="str">
        <f>IFERROR(MID(VLOOKUP($B126,Seqs!$A:$B,2,0),AQ126,1),"")</f>
        <v>E</v>
      </c>
      <c r="AQ126" s="9">
        <v>269</v>
      </c>
      <c r="AR126" s="9" t="str">
        <f>IFERROR(MID(VLOOKUP($B126,Seqs!$A:$B,2,0),AS126,1),"")</f>
        <v>P</v>
      </c>
      <c r="AS126" s="9">
        <v>273</v>
      </c>
      <c r="AT126" s="9" t="str">
        <f>IFERROR(MID(VLOOKUP($B126,Seqs!$A:$B,2,0),AU126,1),"")</f>
        <v>Q</v>
      </c>
      <c r="AU126" s="9">
        <v>308</v>
      </c>
      <c r="AV126" s="9" t="str">
        <f>IFERROR(MID(VLOOKUP($B126,Seqs!$A:$B,2,0),AW126,1),"")</f>
        <v/>
      </c>
      <c r="AW126" s="9" t="s">
        <v>23</v>
      </c>
      <c r="AX126" s="9" t="str">
        <f>IFERROR(MID(VLOOKUP($B126,Seqs!$A:$B,2,0),AY126,1),"")</f>
        <v/>
      </c>
      <c r="AY126" s="9" t="s">
        <v>23</v>
      </c>
      <c r="AZ126" s="110" t="str">
        <f>VLOOKUP(B126,Classification!A:D,2,0)</f>
        <v>A</v>
      </c>
      <c r="BA126" s="98" t="str">
        <f>VLOOKUP(B126,Classification!A:D,4,0)</f>
        <v>Complementpeptide</v>
      </c>
      <c r="BB126" s="36" t="b">
        <f t="shared" si="422"/>
        <v>1</v>
      </c>
      <c r="BC126" s="109">
        <f t="shared" si="423"/>
        <v>250</v>
      </c>
      <c r="BD126" s="40" t="s">
        <v>23</v>
      </c>
      <c r="BE126" s="9" t="s">
        <v>1381</v>
      </c>
      <c r="BF126" s="120">
        <v>2.9</v>
      </c>
      <c r="BG126" s="51" t="s">
        <v>1287</v>
      </c>
      <c r="BH126" s="51" t="s">
        <v>1287</v>
      </c>
      <c r="BJ126" s="111" t="s">
        <v>1293</v>
      </c>
      <c r="BK126" s="112" t="s">
        <v>1293</v>
      </c>
      <c r="BL126" s="112" t="s">
        <v>1293</v>
      </c>
      <c r="BM126" s="112" t="s">
        <v>1293</v>
      </c>
      <c r="BN126" s="112" t="s">
        <v>1293</v>
      </c>
      <c r="BO126" s="112" t="s">
        <v>1293</v>
      </c>
      <c r="BP126" s="112" t="s">
        <v>1293</v>
      </c>
      <c r="BQ126" s="112" t="s">
        <v>1293</v>
      </c>
      <c r="BR126" s="112" t="s">
        <v>1293</v>
      </c>
      <c r="BS126" s="112" t="s">
        <v>1293</v>
      </c>
      <c r="BT126" s="112" t="s">
        <v>1293</v>
      </c>
      <c r="BU126" s="112" t="s">
        <v>1293</v>
      </c>
      <c r="BV126" s="111">
        <f t="shared" si="424"/>
        <v>34</v>
      </c>
      <c r="BW126" s="113" t="str">
        <f t="shared" si="425"/>
        <v>-</v>
      </c>
      <c r="BX126" s="114">
        <f t="shared" si="426"/>
        <v>69</v>
      </c>
      <c r="BY126" s="113">
        <f t="shared" si="427"/>
        <v>101</v>
      </c>
      <c r="BZ126" s="114">
        <f t="shared" si="428"/>
        <v>105</v>
      </c>
      <c r="CA126" s="113">
        <f t="shared" si="429"/>
        <v>141</v>
      </c>
      <c r="CB126" s="114">
        <f t="shared" si="430"/>
        <v>149</v>
      </c>
      <c r="CC126" s="113">
        <f t="shared" si="431"/>
        <v>188</v>
      </c>
      <c r="CD126" s="114">
        <f t="shared" si="432"/>
        <v>195</v>
      </c>
      <c r="CE126" s="113">
        <f t="shared" si="433"/>
        <v>237</v>
      </c>
      <c r="CF126" s="114">
        <f t="shared" si="434"/>
        <v>273</v>
      </c>
      <c r="CG126" s="113" t="str">
        <f t="shared" si="435"/>
        <v>-</v>
      </c>
      <c r="CH126" s="111">
        <f t="shared" si="436"/>
        <v>65</v>
      </c>
      <c r="CI126" s="113" t="str">
        <f t="shared" si="437"/>
        <v>-</v>
      </c>
      <c r="CJ126" s="114">
        <f t="shared" si="438"/>
        <v>99</v>
      </c>
      <c r="CK126" s="114">
        <f t="shared" si="439"/>
        <v>104</v>
      </c>
      <c r="CL126" s="114">
        <f t="shared" si="440"/>
        <v>140</v>
      </c>
      <c r="CM126" s="114">
        <f t="shared" si="441"/>
        <v>148</v>
      </c>
      <c r="CN126" s="114">
        <f t="shared" si="442"/>
        <v>175</v>
      </c>
      <c r="CO126" s="114">
        <f t="shared" si="443"/>
        <v>190</v>
      </c>
      <c r="CP126" s="114">
        <f t="shared" si="444"/>
        <v>232</v>
      </c>
      <c r="CQ126" s="114">
        <f t="shared" si="445"/>
        <v>269</v>
      </c>
      <c r="CR126" s="114">
        <f t="shared" si="446"/>
        <v>308</v>
      </c>
      <c r="CS126" s="114" t="str">
        <f t="shared" si="447"/>
        <v>-</v>
      </c>
      <c r="CT126" s="109" t="e">
        <f t="shared" si="448"/>
        <v>#VALUE!</v>
      </c>
    </row>
    <row r="127" spans="1:1030" s="12" customFormat="1" x14ac:dyDescent="0.2">
      <c r="A127" s="9" t="str">
        <f t="shared" si="421"/>
        <v>c5ar1_human_6C1R</v>
      </c>
      <c r="B127" s="9" t="s">
        <v>165</v>
      </c>
      <c r="C127" s="9" t="s">
        <v>1515</v>
      </c>
      <c r="D127" s="9" t="str">
        <f>IFERROR(MID(VLOOKUP($B127,Seqs!$A:$B,2,0),E127,1),"")</f>
        <v>R</v>
      </c>
      <c r="E127" s="9">
        <v>34</v>
      </c>
      <c r="F127" s="9" t="str">
        <f>IFERROR(MID(VLOOKUP($B127,Seqs!$A:$B,2,0),G127,1),"")</f>
        <v>E</v>
      </c>
      <c r="G127" s="9">
        <v>65</v>
      </c>
      <c r="H127" s="9" t="str">
        <f>IFERROR(MID(VLOOKUP($B127,Seqs!$A:$B,2,0),I127,1),"")</f>
        <v/>
      </c>
      <c r="I127" s="109" t="s">
        <v>23</v>
      </c>
      <c r="J127" s="9" t="str">
        <f>IFERROR(MID(VLOOKUP($B127,Seqs!$A:$B,2,0),K127,1),"")</f>
        <v/>
      </c>
      <c r="K127" s="109" t="s">
        <v>23</v>
      </c>
      <c r="L127" s="9" t="str">
        <f>IFERROR(MID(VLOOKUP($B127,Seqs!$A:$B,2,0),M127,1),"")</f>
        <v>T</v>
      </c>
      <c r="M127" s="9">
        <v>69</v>
      </c>
      <c r="N127" s="9" t="str">
        <f>IFERROR(MID(VLOOKUP($B127,Seqs!$A:$B,2,0),O127,1),"")</f>
        <v>H</v>
      </c>
      <c r="O127" s="9">
        <v>99</v>
      </c>
      <c r="P127" s="9" t="str">
        <f>IFERROR(MID(VLOOKUP($B127,Seqs!$A:$B,2,0),Q127,1),"")</f>
        <v>H</v>
      </c>
      <c r="Q127" s="9">
        <v>101</v>
      </c>
      <c r="R127" s="9" t="str">
        <f>IFERROR(MID(VLOOKUP($B127,Seqs!$A:$B,2,0),S127,1),"")</f>
        <v>F</v>
      </c>
      <c r="S127" s="9">
        <v>104</v>
      </c>
      <c r="T127" s="9" t="str">
        <f>IFERROR(MID(VLOOKUP($B127,Seqs!$A:$B,2,0),U127,1),"")</f>
        <v>G</v>
      </c>
      <c r="U127" s="9">
        <v>105</v>
      </c>
      <c r="V127" s="9" t="str">
        <f>IFERROR(MID(VLOOKUP($B127,Seqs!$A:$B,2,0),W127,1),"")</f>
        <v>K</v>
      </c>
      <c r="W127" s="9">
        <v>140</v>
      </c>
      <c r="X127" s="9" t="str">
        <f>IFERROR(MID(VLOOKUP($B127,Seqs!$A:$B,2,0),Y127,1),"")</f>
        <v>P</v>
      </c>
      <c r="Y127" s="9">
        <v>141</v>
      </c>
      <c r="Z127" s="9" t="str">
        <f>IFERROR(MID(VLOOKUP($B127,Seqs!$A:$B,2,0),AA127,1),"")</f>
        <v>R</v>
      </c>
      <c r="AA127" s="9">
        <v>148</v>
      </c>
      <c r="AB127" s="9" t="str">
        <f>IFERROR(MID(VLOOKUP($B127,Seqs!$A:$B,2,0),AC127,1),"")</f>
        <v>G</v>
      </c>
      <c r="AC127" s="9">
        <v>149</v>
      </c>
      <c r="AD127" s="9" t="str">
        <f>IFERROR(MID(VLOOKUP($B127,Seqs!$A:$B,2,0),AE127,1),"")</f>
        <v>R</v>
      </c>
      <c r="AE127" s="9">
        <v>175</v>
      </c>
      <c r="AF127" s="9" t="str">
        <f>IFERROR(MID(VLOOKUP($B127,Seqs!$A:$B,2,0),AG127,1),"")</f>
        <v>C</v>
      </c>
      <c r="AG127" s="9">
        <v>188</v>
      </c>
      <c r="AH127" s="9" t="str">
        <f>IFERROR(MID(VLOOKUP($B127,Seqs!$A:$B,2,0),AI127,1),"")</f>
        <v>V</v>
      </c>
      <c r="AI127" s="9">
        <v>190</v>
      </c>
      <c r="AJ127" s="9" t="str">
        <f>IFERROR(MID(VLOOKUP($B127,Seqs!$A:$B,2,0),AK127,1),"")</f>
        <v>D</v>
      </c>
      <c r="AK127" s="9">
        <v>195</v>
      </c>
      <c r="AL127" s="9" t="str">
        <f>IFERROR(MID(VLOOKUP($B127,Seqs!$A:$B,2,0),AM127,1),"")</f>
        <v>R</v>
      </c>
      <c r="AM127" s="9">
        <v>232</v>
      </c>
      <c r="AN127" s="9" t="str">
        <f>IFERROR(MID(VLOOKUP($B127,Seqs!$A:$B,2,0),AO127,1),"")</f>
        <v>S</v>
      </c>
      <c r="AO127" s="9">
        <v>237</v>
      </c>
      <c r="AP127" s="9" t="str">
        <f>IFERROR(MID(VLOOKUP($B127,Seqs!$A:$B,2,0),AQ127,1),"")</f>
        <v>E</v>
      </c>
      <c r="AQ127" s="9">
        <v>269</v>
      </c>
      <c r="AR127" s="9" t="str">
        <f>IFERROR(MID(VLOOKUP($B127,Seqs!$A:$B,2,0),AS127,1),"")</f>
        <v>P</v>
      </c>
      <c r="AS127" s="9">
        <v>273</v>
      </c>
      <c r="AT127" s="9" t="str">
        <f>IFERROR(MID(VLOOKUP($B127,Seqs!$A:$B,2,0),AU127,1),"")</f>
        <v>Q</v>
      </c>
      <c r="AU127" s="9">
        <v>308</v>
      </c>
      <c r="AV127" s="9" t="str">
        <f>IFERROR(MID(VLOOKUP($B127,Seqs!$A:$B,2,0),AW127,1),"")</f>
        <v/>
      </c>
      <c r="AW127" s="9" t="s">
        <v>23</v>
      </c>
      <c r="AX127" s="9" t="str">
        <f>IFERROR(MID(VLOOKUP($B127,Seqs!$A:$B,2,0),AY127,1),"")</f>
        <v/>
      </c>
      <c r="AY127" s="9" t="s">
        <v>23</v>
      </c>
      <c r="AZ127" s="110" t="str">
        <f>VLOOKUP(B127,Classification!A:D,2,0)</f>
        <v>A</v>
      </c>
      <c r="BA127" s="98" t="str">
        <f>VLOOKUP(B127,Classification!A:D,4,0)</f>
        <v>Complementpeptide</v>
      </c>
      <c r="BB127" s="36" t="b">
        <f t="shared" si="422"/>
        <v>1</v>
      </c>
      <c r="BC127" s="109">
        <f t="shared" si="423"/>
        <v>250</v>
      </c>
      <c r="BD127" s="40" t="s">
        <v>23</v>
      </c>
      <c r="BE127" s="9" t="s">
        <v>1381</v>
      </c>
      <c r="BF127" s="120">
        <v>2.2000000000000002</v>
      </c>
      <c r="BG127" s="51" t="s">
        <v>1287</v>
      </c>
      <c r="BH127" s="51" t="s">
        <v>1287</v>
      </c>
      <c r="BJ127" s="111" t="s">
        <v>1293</v>
      </c>
      <c r="BK127" s="112" t="s">
        <v>1293</v>
      </c>
      <c r="BL127" s="112" t="s">
        <v>1293</v>
      </c>
      <c r="BM127" s="112" t="s">
        <v>1293</v>
      </c>
      <c r="BN127" s="112" t="s">
        <v>1293</v>
      </c>
      <c r="BO127" s="112" t="s">
        <v>1293</v>
      </c>
      <c r="BP127" s="112" t="s">
        <v>1293</v>
      </c>
      <c r="BQ127" s="112" t="s">
        <v>1293</v>
      </c>
      <c r="BR127" s="112" t="s">
        <v>1293</v>
      </c>
      <c r="BS127" s="112" t="s">
        <v>1293</v>
      </c>
      <c r="BT127" s="112" t="s">
        <v>1293</v>
      </c>
      <c r="BU127" s="112" t="s">
        <v>1293</v>
      </c>
      <c r="BV127" s="111">
        <f t="shared" si="424"/>
        <v>34</v>
      </c>
      <c r="BW127" s="113" t="str">
        <f t="shared" si="425"/>
        <v>-</v>
      </c>
      <c r="BX127" s="114">
        <f t="shared" si="426"/>
        <v>69</v>
      </c>
      <c r="BY127" s="113">
        <f t="shared" si="427"/>
        <v>101</v>
      </c>
      <c r="BZ127" s="114">
        <f t="shared" si="428"/>
        <v>105</v>
      </c>
      <c r="CA127" s="113">
        <f t="shared" si="429"/>
        <v>141</v>
      </c>
      <c r="CB127" s="114">
        <f t="shared" si="430"/>
        <v>149</v>
      </c>
      <c r="CC127" s="113">
        <f t="shared" si="431"/>
        <v>188</v>
      </c>
      <c r="CD127" s="114">
        <f t="shared" si="432"/>
        <v>195</v>
      </c>
      <c r="CE127" s="113">
        <f t="shared" si="433"/>
        <v>237</v>
      </c>
      <c r="CF127" s="114">
        <f t="shared" si="434"/>
        <v>273</v>
      </c>
      <c r="CG127" s="113" t="str">
        <f t="shared" si="435"/>
        <v>-</v>
      </c>
      <c r="CH127" s="111">
        <f t="shared" si="436"/>
        <v>65</v>
      </c>
      <c r="CI127" s="113" t="str">
        <f t="shared" si="437"/>
        <v>-</v>
      </c>
      <c r="CJ127" s="114">
        <f t="shared" si="438"/>
        <v>99</v>
      </c>
      <c r="CK127" s="114">
        <f t="shared" si="439"/>
        <v>104</v>
      </c>
      <c r="CL127" s="114">
        <f t="shared" si="440"/>
        <v>140</v>
      </c>
      <c r="CM127" s="114">
        <f t="shared" si="441"/>
        <v>148</v>
      </c>
      <c r="CN127" s="114">
        <f t="shared" si="442"/>
        <v>175</v>
      </c>
      <c r="CO127" s="114">
        <f t="shared" si="443"/>
        <v>190</v>
      </c>
      <c r="CP127" s="114">
        <f t="shared" si="444"/>
        <v>232</v>
      </c>
      <c r="CQ127" s="114">
        <f t="shared" si="445"/>
        <v>269</v>
      </c>
      <c r="CR127" s="114">
        <f t="shared" si="446"/>
        <v>308</v>
      </c>
      <c r="CS127" s="114" t="str">
        <f t="shared" si="447"/>
        <v>-</v>
      </c>
      <c r="CT127" s="109" t="e">
        <f t="shared" si="448"/>
        <v>#VALUE!</v>
      </c>
    </row>
    <row r="128" spans="1:1030" x14ac:dyDescent="0.2">
      <c r="A128" s="3" t="str">
        <f t="shared" si="419"/>
        <v>ccr2_human__wt</v>
      </c>
      <c r="B128" s="3" t="s">
        <v>170</v>
      </c>
      <c r="C128" s="3" t="s">
        <v>100</v>
      </c>
      <c r="D128" s="3" t="str">
        <f>IFERROR(MID(VLOOKUP($B128,Seqs!$A:$B,2,0),E128,1),"")</f>
        <v>V</v>
      </c>
      <c r="E128" s="3">
        <v>37</v>
      </c>
      <c r="F128" s="3" t="str">
        <f>IFERROR(MID(VLOOKUP($B128,Seqs!$A:$B,2,0),G128,1),"")</f>
        <v>C</v>
      </c>
      <c r="G128" s="3">
        <v>70</v>
      </c>
      <c r="H128" s="3" t="str">
        <f>IFERROR(MID(VLOOKUP($B128,Seqs!$A:$B,2,0),I128,1),"")</f>
        <v>K</v>
      </c>
      <c r="I128" s="23">
        <v>71</v>
      </c>
      <c r="J128" s="3" t="str">
        <f>IFERROR(MID(VLOOKUP($B128,Seqs!$A:$B,2,0),K128,1),"")</f>
        <v>K</v>
      </c>
      <c r="K128" s="23">
        <v>74</v>
      </c>
      <c r="L128" s="3" t="str">
        <f>IFERROR(MID(VLOOKUP($B128,Seqs!$A:$B,2,0),M128,1),"")</f>
        <v>C</v>
      </c>
      <c r="M128" s="3">
        <v>75</v>
      </c>
      <c r="N128" s="3" t="str">
        <f>IFERROR(MID(VLOOKUP($B128,Seqs!$A:$B,2,0),O128,1),"")</f>
        <v>N</v>
      </c>
      <c r="O128" s="3">
        <v>104</v>
      </c>
      <c r="P128" s="3" t="str">
        <f>IFERROR(MID(VLOOKUP($B128,Seqs!$A:$B,2,0),Q128,1),"")</f>
        <v>E</v>
      </c>
      <c r="Q128" s="3">
        <v>105</v>
      </c>
      <c r="R128" s="3" t="str">
        <f>IFERROR(MID(VLOOKUP($B128,Seqs!$A:$B,2,0),S128,1),"")</f>
        <v>F</v>
      </c>
      <c r="S128" s="3">
        <v>108</v>
      </c>
      <c r="T128" s="3" t="str">
        <f>IFERROR(MID(VLOOKUP($B128,Seqs!$A:$B,2,0),U128,1),"")</f>
        <v>G</v>
      </c>
      <c r="U128" s="3">
        <v>109</v>
      </c>
      <c r="V128" s="3" t="str">
        <f>IFERROR(MID(VLOOKUP($B128,Seqs!$A:$B,2,0),W128,1),"")</f>
        <v>H</v>
      </c>
      <c r="W128" s="3">
        <v>144</v>
      </c>
      <c r="X128" s="3" t="str">
        <f>IFERROR(MID(VLOOKUP($B128,Seqs!$A:$B,2,0),Y128,1),"")</f>
        <v>A</v>
      </c>
      <c r="Y128" s="3">
        <v>145</v>
      </c>
      <c r="Z128" s="3" t="str">
        <f>IFERROR(MID(VLOOKUP($B128,Seqs!$A:$B,2,0),AA128,1),"")</f>
        <v>R</v>
      </c>
      <c r="AA128" s="3">
        <v>152</v>
      </c>
      <c r="AB128" s="3" t="str">
        <f>IFERROR(MID(VLOOKUP($B128,Seqs!$A:$B,2,0),AC128,1),"")</f>
        <v>T</v>
      </c>
      <c r="AC128" s="9">
        <v>153</v>
      </c>
      <c r="AD128" s="3" t="str">
        <f>IFERROR(MID(VLOOKUP($B128,Seqs!$A:$B,2,0),AE128,1),"")</f>
        <v>T</v>
      </c>
      <c r="AE128" s="3">
        <v>179</v>
      </c>
      <c r="AF128" s="3" t="str">
        <f>IFERROR(MID(VLOOKUP($B128,Seqs!$A:$B,2,0),AG128,1),"")</f>
        <v>C</v>
      </c>
      <c r="AG128" s="3">
        <v>190</v>
      </c>
      <c r="AH128" s="3" t="str">
        <f>IFERROR(MID(VLOOKUP($B128,Seqs!$A:$B,2,0),AI128,1),"")</f>
        <v>P</v>
      </c>
      <c r="AI128" s="3">
        <v>192</v>
      </c>
      <c r="AJ128" s="3" t="str">
        <f>IFERROR(MID(VLOOKUP($B128,Seqs!$A:$B,2,0),AK128,1),"")</f>
        <v>P</v>
      </c>
      <c r="AK128" s="3">
        <v>195</v>
      </c>
      <c r="AL128" s="3" t="str">
        <f>IFERROR(MID(VLOOKUP($B128,Seqs!$A:$B,2,0),AM128,1),"")</f>
        <v>C</v>
      </c>
      <c r="AM128" s="3">
        <v>232</v>
      </c>
      <c r="AN128" s="3" t="str">
        <f>IFERROR(MID(VLOOKUP($B128,Seqs!$A:$B,2,0),AO128,1),"")</f>
        <v>K</v>
      </c>
      <c r="AO128" s="3">
        <v>236</v>
      </c>
      <c r="AP128" s="3" t="str">
        <f>IFERROR(MID(VLOOKUP($B128,Seqs!$A:$B,2,0),AQ128,1),"")</f>
        <v>G</v>
      </c>
      <c r="AQ128" s="3">
        <v>273</v>
      </c>
      <c r="AR128" s="3" t="str">
        <f>IFERROR(MID(VLOOKUP($B128,Seqs!$A:$B,2,0),AS128,1),"")</f>
        <v>E</v>
      </c>
      <c r="AS128" s="3">
        <v>278</v>
      </c>
      <c r="AT128" s="3" t="str">
        <f>IFERROR(MID(VLOOKUP($B128,Seqs!$A:$B,2,0),AU128,1),"")</f>
        <v>V</v>
      </c>
      <c r="AU128" s="3">
        <v>308</v>
      </c>
      <c r="AV128" s="3" t="str">
        <f>IFERROR(MID(VLOOKUP($B128,Seqs!$A:$B,2,0),AW128,1),"")</f>
        <v>G</v>
      </c>
      <c r="AW128" s="3">
        <v>309</v>
      </c>
      <c r="AX128" s="3" t="str">
        <f>IFERROR(MID(VLOOKUP($B128,Seqs!$A:$B,2,0),AY128,1),"")</f>
        <v>L</v>
      </c>
      <c r="AY128" s="3">
        <v>320</v>
      </c>
      <c r="AZ128" s="77" t="str">
        <f>VLOOKUP(B128,Classification!A:D,2,0)</f>
        <v>A</v>
      </c>
      <c r="BA128" s="94" t="str">
        <f>VLOOKUP(B128,Classification!A:D,4,0)</f>
        <v>Chemokine</v>
      </c>
      <c r="BB128" s="27" t="b">
        <f t="shared" si="420"/>
        <v>1</v>
      </c>
      <c r="BC128" s="23">
        <f t="shared" si="225"/>
        <v>265</v>
      </c>
      <c r="BD128" s="2" t="s">
        <v>23</v>
      </c>
      <c r="BE128" s="3" t="s">
        <v>23</v>
      </c>
      <c r="BF128" s="119" t="s">
        <v>23</v>
      </c>
      <c r="BG128" s="49" t="s">
        <v>1379</v>
      </c>
      <c r="BH128" s="49" t="s">
        <v>1384</v>
      </c>
      <c r="BI128" s="1"/>
      <c r="BJ128" s="70" t="s">
        <v>1293</v>
      </c>
      <c r="BK128" s="57" t="s">
        <v>1293</v>
      </c>
      <c r="BL128" s="57" t="s">
        <v>1293</v>
      </c>
      <c r="BM128" s="57" t="s">
        <v>1293</v>
      </c>
      <c r="BN128" s="57" t="s">
        <v>1293</v>
      </c>
      <c r="BO128" s="57" t="s">
        <v>1293</v>
      </c>
      <c r="BP128" s="57" t="s">
        <v>1293</v>
      </c>
      <c r="BQ128" s="57" t="s">
        <v>1293</v>
      </c>
      <c r="BR128" s="57" t="s">
        <v>1293</v>
      </c>
      <c r="BS128" s="57" t="s">
        <v>1293</v>
      </c>
      <c r="BT128" s="57" t="s">
        <v>1293</v>
      </c>
      <c r="BU128" s="57" t="s">
        <v>1293</v>
      </c>
      <c r="BV128" s="70">
        <f t="shared" si="226"/>
        <v>37</v>
      </c>
      <c r="BW128" s="71">
        <f t="shared" si="227"/>
        <v>71</v>
      </c>
      <c r="BX128" s="72">
        <f t="shared" si="228"/>
        <v>75</v>
      </c>
      <c r="BY128" s="71">
        <f t="shared" si="229"/>
        <v>105</v>
      </c>
      <c r="BZ128" s="72">
        <f t="shared" si="230"/>
        <v>109</v>
      </c>
      <c r="CA128" s="71">
        <f t="shared" si="231"/>
        <v>145</v>
      </c>
      <c r="CB128" s="72">
        <f t="shared" si="232"/>
        <v>153</v>
      </c>
      <c r="CC128" s="71">
        <f t="shared" si="233"/>
        <v>190</v>
      </c>
      <c r="CD128" s="72">
        <f t="shared" si="234"/>
        <v>195</v>
      </c>
      <c r="CE128" s="71">
        <f t="shared" si="235"/>
        <v>236</v>
      </c>
      <c r="CF128" s="72">
        <f t="shared" si="236"/>
        <v>278</v>
      </c>
      <c r="CG128" s="71">
        <f t="shared" si="237"/>
        <v>309</v>
      </c>
      <c r="CH128" s="70">
        <f t="shared" si="238"/>
        <v>70</v>
      </c>
      <c r="CI128" s="71">
        <f t="shared" si="239"/>
        <v>74</v>
      </c>
      <c r="CJ128" s="72">
        <f t="shared" si="240"/>
        <v>104</v>
      </c>
      <c r="CK128" s="72">
        <f t="shared" si="241"/>
        <v>108</v>
      </c>
      <c r="CL128" s="72">
        <f t="shared" si="242"/>
        <v>144</v>
      </c>
      <c r="CM128" s="72">
        <f t="shared" si="243"/>
        <v>152</v>
      </c>
      <c r="CN128" s="72">
        <f t="shared" si="244"/>
        <v>179</v>
      </c>
      <c r="CO128" s="72">
        <f t="shared" si="245"/>
        <v>192</v>
      </c>
      <c r="CP128" s="72">
        <f t="shared" si="246"/>
        <v>232</v>
      </c>
      <c r="CQ128" s="72">
        <f t="shared" si="247"/>
        <v>273</v>
      </c>
      <c r="CR128" s="72">
        <f t="shared" si="248"/>
        <v>308</v>
      </c>
      <c r="CS128" s="72">
        <f t="shared" si="249"/>
        <v>320</v>
      </c>
      <c r="CT128" s="23">
        <f t="shared" si="250"/>
        <v>1</v>
      </c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  <c r="ALU128" s="6"/>
      <c r="ALV128" s="6"/>
      <c r="ALW128" s="6"/>
      <c r="ALX128" s="6"/>
      <c r="ALY128" s="6"/>
      <c r="ALZ128" s="6"/>
      <c r="AMA128" s="6"/>
      <c r="AMB128" s="6"/>
      <c r="AMC128" s="6"/>
      <c r="AMD128" s="6"/>
      <c r="AME128" s="6"/>
      <c r="AMF128" s="6"/>
      <c r="AMG128" s="6"/>
      <c r="AMH128" s="6"/>
      <c r="AMI128" s="6"/>
      <c r="AMJ128" s="6"/>
      <c r="AMK128" s="6"/>
      <c r="AML128" s="6"/>
      <c r="AMM128" s="6"/>
      <c r="AMN128" s="6"/>
      <c r="AMO128" s="6"/>
      <c r="AMP128" s="6"/>
    </row>
    <row r="129" spans="1:1030" x14ac:dyDescent="0.2">
      <c r="A129" s="3" t="str">
        <f t="shared" si="419"/>
        <v>ccr2_human_5T1A</v>
      </c>
      <c r="B129" s="3" t="s">
        <v>170</v>
      </c>
      <c r="C129" s="3" t="s">
        <v>1385</v>
      </c>
      <c r="D129" s="3" t="str">
        <f>IFERROR(MID(VLOOKUP($B129,Seqs!$A:$B,2,0),E129,1),"")</f>
        <v>V</v>
      </c>
      <c r="E129" s="3">
        <v>37</v>
      </c>
      <c r="F129" s="3" t="str">
        <f>IFERROR(MID(VLOOKUP($B129,Seqs!$A:$B,2,0),G129,1),"")</f>
        <v>C</v>
      </c>
      <c r="G129" s="3">
        <v>70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C</v>
      </c>
      <c r="M129" s="3">
        <v>75</v>
      </c>
      <c r="N129" s="3" t="str">
        <f>IFERROR(MID(VLOOKUP($B129,Seqs!$A:$B,2,0),O129,1),"")</f>
        <v>N</v>
      </c>
      <c r="O129" s="3">
        <v>104</v>
      </c>
      <c r="P129" s="3" t="str">
        <f>IFERROR(MID(VLOOKUP($B129,Seqs!$A:$B,2,0),Q129,1),"")</f>
        <v>E</v>
      </c>
      <c r="Q129" s="3">
        <v>105</v>
      </c>
      <c r="R129" s="3" t="str">
        <f>IFERROR(MID(VLOOKUP($B129,Seqs!$A:$B,2,0),S129,1),"")</f>
        <v>F</v>
      </c>
      <c r="S129" s="3">
        <v>108</v>
      </c>
      <c r="T129" s="3" t="str">
        <f>IFERROR(MID(VLOOKUP($B129,Seqs!$A:$B,2,0),U129,1),"")</f>
        <v>G</v>
      </c>
      <c r="U129" s="3">
        <v>109</v>
      </c>
      <c r="V129" s="3" t="str">
        <f>IFERROR(MID(VLOOKUP($B129,Seqs!$A:$B,2,0),W129,1),"")</f>
        <v>H</v>
      </c>
      <c r="W129" s="3">
        <v>144</v>
      </c>
      <c r="X129" s="3" t="str">
        <f>IFERROR(MID(VLOOKUP($B129,Seqs!$A:$B,2,0),Y129,1),"")</f>
        <v>A</v>
      </c>
      <c r="Y129" s="3">
        <v>145</v>
      </c>
      <c r="Z129" s="3" t="str">
        <f>IFERROR(MID(VLOOKUP($B129,Seqs!$A:$B,2,0),AA129,1),"")</f>
        <v>R</v>
      </c>
      <c r="AA129" s="3">
        <v>152</v>
      </c>
      <c r="AB129" s="3" t="str">
        <f>IFERROR(MID(VLOOKUP($B129,Seqs!$A:$B,2,0),AC129,1),"")</f>
        <v>T</v>
      </c>
      <c r="AC129" s="9">
        <v>153</v>
      </c>
      <c r="AD129" s="3" t="str">
        <f>IFERROR(MID(VLOOKUP($B129,Seqs!$A:$B,2,0),AE129,1),"")</f>
        <v>T</v>
      </c>
      <c r="AE129" s="3">
        <v>179</v>
      </c>
      <c r="AF129" s="3" t="str">
        <f>IFERROR(MID(VLOOKUP($B129,Seqs!$A:$B,2,0),AG129,1),"")</f>
        <v>C</v>
      </c>
      <c r="AG129" s="3">
        <v>190</v>
      </c>
      <c r="AH129" s="3" t="str">
        <f>IFERROR(MID(VLOOKUP($B129,Seqs!$A:$B,2,0),AI129,1),"")</f>
        <v>P</v>
      </c>
      <c r="AI129" s="3">
        <v>192</v>
      </c>
      <c r="AJ129" s="3" t="str">
        <f>IFERROR(MID(VLOOKUP($B129,Seqs!$A:$B,2,0),AK129,1),"")</f>
        <v>P</v>
      </c>
      <c r="AK129" s="3">
        <v>195</v>
      </c>
      <c r="AL129" s="3" t="str">
        <f>IFERROR(MID(VLOOKUP($B129,Seqs!$A:$B,2,0),AM129,1),"")</f>
        <v>T</v>
      </c>
      <c r="AM129" s="3">
        <v>228</v>
      </c>
      <c r="AN129" s="3" t="str">
        <f>IFERROR(MID(VLOOKUP($B129,Seqs!$A:$B,2,0),AO129,1),"")</f>
        <v>K</v>
      </c>
      <c r="AO129" s="3">
        <v>236</v>
      </c>
      <c r="AP129" s="3" t="str">
        <f>IFERROR(MID(VLOOKUP($B129,Seqs!$A:$B,2,0),AQ129,1),"")</f>
        <v>G</v>
      </c>
      <c r="AQ129" s="3">
        <v>273</v>
      </c>
      <c r="AR129" s="3" t="str">
        <f>IFERROR(MID(VLOOKUP($B129,Seqs!$A:$B,2,0),AS129,1),"")</f>
        <v>E</v>
      </c>
      <c r="AS129" s="3">
        <v>278</v>
      </c>
      <c r="AT129" s="3" t="str">
        <f>IFERROR(MID(VLOOKUP($B129,Seqs!$A:$B,2,0),AU129,1),"")</f>
        <v>V</v>
      </c>
      <c r="AU129" s="3">
        <v>308</v>
      </c>
      <c r="AV129" s="3" t="str">
        <f>IFERROR(MID(VLOOKUP($B129,Seqs!$A:$B,2,0),AW129,1),"")</f>
        <v>G</v>
      </c>
      <c r="AW129" s="3">
        <v>309</v>
      </c>
      <c r="AX129" s="3" t="str">
        <f>IFERROR(MID(VLOOKUP($B129,Seqs!$A:$B,2,0),AY129,1),"")</f>
        <v>L</v>
      </c>
      <c r="AY129" s="3">
        <v>320</v>
      </c>
      <c r="AZ129" s="77" t="str">
        <f>VLOOKUP(B129,Classification!A:D,2,0)</f>
        <v>A</v>
      </c>
      <c r="BA129" s="94" t="str">
        <f>VLOOKUP(B129,Classification!A:D,4,0)</f>
        <v>Chemokine</v>
      </c>
      <c r="BB129" s="27" t="b">
        <f t="shared" si="420"/>
        <v>1</v>
      </c>
      <c r="BC129" s="23">
        <f t="shared" si="225"/>
        <v>258</v>
      </c>
      <c r="BD129" s="16" t="s">
        <v>1383</v>
      </c>
      <c r="BE129" s="3" t="s">
        <v>1381</v>
      </c>
      <c r="BF129" s="119">
        <v>2.81</v>
      </c>
      <c r="BG129" s="49" t="s">
        <v>1</v>
      </c>
      <c r="BH129" s="49" t="s">
        <v>1384</v>
      </c>
      <c r="BI129" s="1"/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 t="shared" si="226"/>
        <v>37</v>
      </c>
      <c r="BW129" s="71" t="str">
        <f t="shared" si="227"/>
        <v>-</v>
      </c>
      <c r="BX129" s="72">
        <f t="shared" si="228"/>
        <v>75</v>
      </c>
      <c r="BY129" s="71">
        <f t="shared" si="229"/>
        <v>105</v>
      </c>
      <c r="BZ129" s="72">
        <f t="shared" si="230"/>
        <v>109</v>
      </c>
      <c r="CA129" s="71">
        <f t="shared" si="231"/>
        <v>145</v>
      </c>
      <c r="CB129" s="72">
        <f t="shared" si="232"/>
        <v>153</v>
      </c>
      <c r="CC129" s="71">
        <f t="shared" si="233"/>
        <v>190</v>
      </c>
      <c r="CD129" s="72">
        <f t="shared" si="234"/>
        <v>195</v>
      </c>
      <c r="CE129" s="71">
        <f t="shared" si="235"/>
        <v>236</v>
      </c>
      <c r="CF129" s="72">
        <f t="shared" si="236"/>
        <v>278</v>
      </c>
      <c r="CG129" s="71">
        <f t="shared" si="237"/>
        <v>309</v>
      </c>
      <c r="CH129" s="70">
        <f t="shared" si="238"/>
        <v>70</v>
      </c>
      <c r="CI129" s="71" t="str">
        <f t="shared" si="239"/>
        <v>-</v>
      </c>
      <c r="CJ129" s="72">
        <f t="shared" si="240"/>
        <v>104</v>
      </c>
      <c r="CK129" s="72">
        <f t="shared" si="241"/>
        <v>108</v>
      </c>
      <c r="CL129" s="72">
        <f t="shared" si="242"/>
        <v>144</v>
      </c>
      <c r="CM129" s="72">
        <f t="shared" si="243"/>
        <v>152</v>
      </c>
      <c r="CN129" s="72">
        <f t="shared" si="244"/>
        <v>179</v>
      </c>
      <c r="CO129" s="72">
        <f t="shared" si="245"/>
        <v>192</v>
      </c>
      <c r="CP129" s="72">
        <f t="shared" si="246"/>
        <v>228</v>
      </c>
      <c r="CQ129" s="72">
        <f t="shared" si="247"/>
        <v>273</v>
      </c>
      <c r="CR129" s="72">
        <f t="shared" si="248"/>
        <v>308</v>
      </c>
      <c r="CS129" s="72">
        <f t="shared" si="249"/>
        <v>320</v>
      </c>
      <c r="CT129" s="23" t="e">
        <f t="shared" si="250"/>
        <v>#VALUE!</v>
      </c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r="SW129" s="6"/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r="UV129" s="6"/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  <c r="WC129" s="6"/>
      <c r="WD129" s="6"/>
      <c r="WE129" s="6"/>
      <c r="WF129" s="6"/>
      <c r="WG129" s="6"/>
      <c r="WH129" s="6"/>
      <c r="WI129" s="6"/>
      <c r="WJ129" s="6"/>
      <c r="WK129" s="6"/>
      <c r="WL129" s="6"/>
      <c r="WM129" s="6"/>
      <c r="WN129" s="6"/>
      <c r="WO129" s="6"/>
      <c r="WP129" s="6"/>
      <c r="WQ129" s="6"/>
      <c r="WR129" s="6"/>
      <c r="WS129" s="6"/>
      <c r="WT129" s="6"/>
      <c r="WU129" s="6"/>
      <c r="WV129" s="6"/>
      <c r="WW129" s="6"/>
      <c r="WX129" s="6"/>
      <c r="WY129" s="6"/>
      <c r="WZ129" s="6"/>
      <c r="XA129" s="6"/>
      <c r="XB129" s="6"/>
      <c r="XC129" s="6"/>
      <c r="XD129" s="6"/>
      <c r="XE129" s="6"/>
      <c r="XF129" s="6"/>
      <c r="XG129" s="6"/>
      <c r="XH129" s="6"/>
      <c r="XI129" s="6"/>
      <c r="XJ129" s="6"/>
      <c r="XK129" s="6"/>
      <c r="XL129" s="6"/>
      <c r="XM129" s="6"/>
      <c r="XN129" s="6"/>
      <c r="XO129" s="6"/>
      <c r="XP129" s="6"/>
      <c r="XQ129" s="6"/>
      <c r="XR129" s="6"/>
      <c r="XS129" s="6"/>
      <c r="XT129" s="6"/>
      <c r="XU129" s="6"/>
      <c r="XV129" s="6"/>
      <c r="XW129" s="6"/>
      <c r="XX129" s="6"/>
      <c r="XY129" s="6"/>
      <c r="XZ129" s="6"/>
      <c r="YA129" s="6"/>
      <c r="YB129" s="6"/>
      <c r="YC129" s="6"/>
      <c r="YD129" s="6"/>
      <c r="YE129" s="6"/>
      <c r="YF129" s="6"/>
      <c r="YG129" s="6"/>
      <c r="YH129" s="6"/>
      <c r="YI129" s="6"/>
      <c r="YJ129" s="6"/>
      <c r="YK129" s="6"/>
      <c r="YL129" s="6"/>
      <c r="YM129" s="6"/>
      <c r="YN129" s="6"/>
      <c r="YO129" s="6"/>
      <c r="YP129" s="6"/>
      <c r="YQ129" s="6"/>
      <c r="YR129" s="6"/>
      <c r="YS129" s="6"/>
      <c r="YT129" s="6"/>
      <c r="YU129" s="6"/>
      <c r="YV129" s="6"/>
      <c r="YW129" s="6"/>
      <c r="YX129" s="6"/>
      <c r="YY129" s="6"/>
      <c r="YZ129" s="6"/>
      <c r="ZA129" s="6"/>
      <c r="ZB129" s="6"/>
      <c r="ZC129" s="6"/>
      <c r="ZD129" s="6"/>
      <c r="ZE129" s="6"/>
      <c r="ZF129" s="6"/>
      <c r="ZG129" s="6"/>
      <c r="ZH129" s="6"/>
      <c r="ZI129" s="6"/>
      <c r="ZJ129" s="6"/>
      <c r="ZK129" s="6"/>
      <c r="ZL129" s="6"/>
      <c r="ZM129" s="6"/>
      <c r="ZN129" s="6"/>
      <c r="ZO129" s="6"/>
      <c r="ZP129" s="6"/>
      <c r="ZQ129" s="6"/>
      <c r="ZR129" s="6"/>
      <c r="ZS129" s="6"/>
      <c r="ZT129" s="6"/>
      <c r="ZU129" s="6"/>
      <c r="ZV129" s="6"/>
      <c r="ZW129" s="6"/>
      <c r="ZX129" s="6"/>
      <c r="ZY129" s="6"/>
      <c r="ZZ129" s="6"/>
      <c r="AAA129" s="6"/>
      <c r="AAB129" s="6"/>
      <c r="AAC129" s="6"/>
      <c r="AAD129" s="6"/>
      <c r="AAE129" s="6"/>
      <c r="AAF129" s="6"/>
      <c r="AAG129" s="6"/>
      <c r="AAH129" s="6"/>
      <c r="AAI129" s="6"/>
      <c r="AAJ129" s="6"/>
      <c r="AAK129" s="6"/>
      <c r="AAL129" s="6"/>
      <c r="AAM129" s="6"/>
      <c r="AAN129" s="6"/>
      <c r="AAO129" s="6"/>
      <c r="AAP129" s="6"/>
      <c r="AAQ129" s="6"/>
      <c r="AAR129" s="6"/>
      <c r="AAS129" s="6"/>
      <c r="AAT129" s="6"/>
      <c r="AAU129" s="6"/>
      <c r="AAV129" s="6"/>
      <c r="AAW129" s="6"/>
      <c r="AAX129" s="6"/>
      <c r="AAY129" s="6"/>
      <c r="AAZ129" s="6"/>
      <c r="ABA129" s="6"/>
      <c r="ABB129" s="6"/>
      <c r="ABC129" s="6"/>
      <c r="ABD129" s="6"/>
      <c r="ABE129" s="6"/>
      <c r="ABF129" s="6"/>
      <c r="ABG129" s="6"/>
      <c r="ABH129" s="6"/>
      <c r="ABI129" s="6"/>
      <c r="ABJ129" s="6"/>
      <c r="ABK129" s="6"/>
      <c r="ABL129" s="6"/>
      <c r="ABM129" s="6"/>
      <c r="ABN129" s="6"/>
      <c r="ABO129" s="6"/>
      <c r="ABP129" s="6"/>
      <c r="ABQ129" s="6"/>
      <c r="ABR129" s="6"/>
      <c r="ABS129" s="6"/>
      <c r="ABT129" s="6"/>
      <c r="ABU129" s="6"/>
      <c r="ABV129" s="6"/>
      <c r="ABW129" s="6"/>
      <c r="ABX129" s="6"/>
      <c r="ABY129" s="6"/>
      <c r="ABZ129" s="6"/>
      <c r="ACA129" s="6"/>
      <c r="ACB129" s="6"/>
      <c r="ACC129" s="6"/>
      <c r="ACD129" s="6"/>
      <c r="ACE129" s="6"/>
      <c r="ACF129" s="6"/>
      <c r="ACG129" s="6"/>
      <c r="ACH129" s="6"/>
      <c r="ACI129" s="6"/>
      <c r="ACJ129" s="6"/>
      <c r="ACK129" s="6"/>
      <c r="ACL129" s="6"/>
      <c r="ACM129" s="6"/>
      <c r="ACN129" s="6"/>
      <c r="ACO129" s="6"/>
      <c r="ACP129" s="6"/>
      <c r="ACQ129" s="6"/>
      <c r="ACR129" s="6"/>
      <c r="ACS129" s="6"/>
      <c r="ACT129" s="6"/>
      <c r="ACU129" s="6"/>
      <c r="ACV129" s="6"/>
      <c r="ACW129" s="6"/>
      <c r="ACX129" s="6"/>
      <c r="ACY129" s="6"/>
      <c r="ACZ129" s="6"/>
      <c r="ADA129" s="6"/>
      <c r="ADB129" s="6"/>
      <c r="ADC129" s="6"/>
      <c r="ADD129" s="6"/>
      <c r="ADE129" s="6"/>
      <c r="ADF129" s="6"/>
      <c r="ADG129" s="6"/>
      <c r="ADH129" s="6"/>
      <c r="ADI129" s="6"/>
      <c r="ADJ129" s="6"/>
      <c r="ADK129" s="6"/>
      <c r="ADL129" s="6"/>
      <c r="ADM129" s="6"/>
      <c r="ADN129" s="6"/>
      <c r="ADO129" s="6"/>
      <c r="ADP129" s="6"/>
      <c r="ADQ129" s="6"/>
      <c r="ADR129" s="6"/>
      <c r="ADS129" s="6"/>
      <c r="ADT129" s="6"/>
      <c r="ADU129" s="6"/>
      <c r="ADV129" s="6"/>
      <c r="ADW129" s="6"/>
      <c r="ADX129" s="6"/>
      <c r="ADY129" s="6"/>
      <c r="ADZ129" s="6"/>
      <c r="AEA129" s="6"/>
      <c r="AEB129" s="6"/>
      <c r="AEC129" s="6"/>
      <c r="AED129" s="6"/>
      <c r="AEE129" s="6"/>
      <c r="AEF129" s="6"/>
      <c r="AEG129" s="6"/>
      <c r="AEH129" s="6"/>
      <c r="AEI129" s="6"/>
      <c r="AEJ129" s="6"/>
      <c r="AEK129" s="6"/>
      <c r="AEL129" s="6"/>
      <c r="AEM129" s="6"/>
      <c r="AEN129" s="6"/>
      <c r="AEO129" s="6"/>
      <c r="AEP129" s="6"/>
      <c r="AEQ129" s="6"/>
      <c r="AER129" s="6"/>
      <c r="AES129" s="6"/>
      <c r="AET129" s="6"/>
      <c r="AEU129" s="6"/>
      <c r="AEV129" s="6"/>
      <c r="AEW129" s="6"/>
      <c r="AEX129" s="6"/>
      <c r="AEY129" s="6"/>
      <c r="AEZ129" s="6"/>
      <c r="AFA129" s="6"/>
      <c r="AFB129" s="6"/>
      <c r="AFC129" s="6"/>
      <c r="AFD129" s="6"/>
      <c r="AFE129" s="6"/>
      <c r="AFF129" s="6"/>
      <c r="AFG129" s="6"/>
      <c r="AFH129" s="6"/>
      <c r="AFI129" s="6"/>
      <c r="AFJ129" s="6"/>
      <c r="AFK129" s="6"/>
      <c r="AFL129" s="6"/>
      <c r="AFM129" s="6"/>
      <c r="AFN129" s="6"/>
      <c r="AFO129" s="6"/>
      <c r="AFP129" s="6"/>
      <c r="AFQ129" s="6"/>
      <c r="AFR129" s="6"/>
      <c r="AFS129" s="6"/>
      <c r="AFT129" s="6"/>
      <c r="AFU129" s="6"/>
      <c r="AFV129" s="6"/>
      <c r="AFW129" s="6"/>
      <c r="AFX129" s="6"/>
      <c r="AFY129" s="6"/>
      <c r="AFZ129" s="6"/>
      <c r="AGA129" s="6"/>
      <c r="AGB129" s="6"/>
      <c r="AGC129" s="6"/>
      <c r="AGD129" s="6"/>
      <c r="AGE129" s="6"/>
      <c r="AGF129" s="6"/>
      <c r="AGG129" s="6"/>
      <c r="AGH129" s="6"/>
      <c r="AGI129" s="6"/>
      <c r="AGJ129" s="6"/>
      <c r="AGK129" s="6"/>
      <c r="AGL129" s="6"/>
      <c r="AGM129" s="6"/>
      <c r="AGN129" s="6"/>
      <c r="AGO129" s="6"/>
      <c r="AGP129" s="6"/>
      <c r="AGQ129" s="6"/>
      <c r="AGR129" s="6"/>
      <c r="AGS129" s="6"/>
      <c r="AGT129" s="6"/>
      <c r="AGU129" s="6"/>
      <c r="AGV129" s="6"/>
      <c r="AGW129" s="6"/>
      <c r="AGX129" s="6"/>
      <c r="AGY129" s="6"/>
      <c r="AGZ129" s="6"/>
      <c r="AHA129" s="6"/>
      <c r="AHB129" s="6"/>
      <c r="AHC129" s="6"/>
      <c r="AHD129" s="6"/>
      <c r="AHE129" s="6"/>
      <c r="AHF129" s="6"/>
      <c r="AHG129" s="6"/>
      <c r="AHH129" s="6"/>
      <c r="AHI129" s="6"/>
      <c r="AHJ129" s="6"/>
      <c r="AHK129" s="6"/>
      <c r="AHL129" s="6"/>
      <c r="AHM129" s="6"/>
      <c r="AHN129" s="6"/>
      <c r="AHO129" s="6"/>
      <c r="AHP129" s="6"/>
      <c r="AHQ129" s="6"/>
      <c r="AHR129" s="6"/>
      <c r="AHS129" s="6"/>
      <c r="AHT129" s="6"/>
      <c r="AHU129" s="6"/>
      <c r="AHV129" s="6"/>
      <c r="AHW129" s="6"/>
      <c r="AHX129" s="6"/>
      <c r="AHY129" s="6"/>
      <c r="AHZ129" s="6"/>
      <c r="AIA129" s="6"/>
      <c r="AIB129" s="6"/>
      <c r="AIC129" s="6"/>
      <c r="AID129" s="6"/>
      <c r="AIE129" s="6"/>
      <c r="AIF129" s="6"/>
      <c r="AIG129" s="6"/>
      <c r="AIH129" s="6"/>
      <c r="AII129" s="6"/>
      <c r="AIJ129" s="6"/>
      <c r="AIK129" s="6"/>
      <c r="AIL129" s="6"/>
      <c r="AIM129" s="6"/>
      <c r="AIN129" s="6"/>
      <c r="AIO129" s="6"/>
      <c r="AIP129" s="6"/>
      <c r="AIQ129" s="6"/>
      <c r="AIR129" s="6"/>
      <c r="AIS129" s="6"/>
      <c r="AIT129" s="6"/>
      <c r="AIU129" s="6"/>
      <c r="AIV129" s="6"/>
      <c r="AIW129" s="6"/>
      <c r="AIX129" s="6"/>
      <c r="AIY129" s="6"/>
      <c r="AIZ129" s="6"/>
      <c r="AJA129" s="6"/>
      <c r="AJB129" s="6"/>
      <c r="AJC129" s="6"/>
      <c r="AJD129" s="6"/>
      <c r="AJE129" s="6"/>
      <c r="AJF129" s="6"/>
      <c r="AJG129" s="6"/>
      <c r="AJH129" s="6"/>
      <c r="AJI129" s="6"/>
      <c r="AJJ129" s="6"/>
      <c r="AJK129" s="6"/>
      <c r="AJL129" s="6"/>
      <c r="AJM129" s="6"/>
      <c r="AJN129" s="6"/>
      <c r="AJO129" s="6"/>
      <c r="AJP129" s="6"/>
      <c r="AJQ129" s="6"/>
      <c r="AJR129" s="6"/>
      <c r="AJS129" s="6"/>
      <c r="AJT129" s="6"/>
      <c r="AJU129" s="6"/>
      <c r="AJV129" s="6"/>
      <c r="AJW129" s="6"/>
      <c r="AJX129" s="6"/>
      <c r="AJY129" s="6"/>
      <c r="AJZ129" s="6"/>
      <c r="AKA129" s="6"/>
      <c r="AKB129" s="6"/>
      <c r="AKC129" s="6"/>
      <c r="AKD129" s="6"/>
      <c r="AKE129" s="6"/>
      <c r="AKF129" s="6"/>
      <c r="AKG129" s="6"/>
      <c r="AKH129" s="6"/>
      <c r="AKI129" s="6"/>
      <c r="AKJ129" s="6"/>
      <c r="AKK129" s="6"/>
      <c r="AKL129" s="6"/>
      <c r="AKM129" s="6"/>
      <c r="AKN129" s="6"/>
      <c r="AKO129" s="6"/>
      <c r="AKP129" s="6"/>
      <c r="AKQ129" s="6"/>
      <c r="AKR129" s="6"/>
      <c r="AKS129" s="6"/>
      <c r="AKT129" s="6"/>
      <c r="AKU129" s="6"/>
      <c r="AKV129" s="6"/>
      <c r="AKW129" s="6"/>
      <c r="AKX129" s="6"/>
      <c r="AKY129" s="6"/>
      <c r="AKZ129" s="6"/>
      <c r="ALA129" s="6"/>
      <c r="ALB129" s="6"/>
      <c r="ALC129" s="6"/>
      <c r="ALD129" s="6"/>
      <c r="ALE129" s="6"/>
      <c r="ALF129" s="6"/>
      <c r="ALG129" s="6"/>
      <c r="ALH129" s="6"/>
      <c r="ALI129" s="6"/>
      <c r="ALJ129" s="6"/>
      <c r="ALK129" s="6"/>
      <c r="ALL129" s="6"/>
      <c r="ALM129" s="6"/>
      <c r="ALN129" s="6"/>
      <c r="ALO129" s="6"/>
      <c r="ALP129" s="6"/>
      <c r="ALQ129" s="6"/>
      <c r="ALR129" s="6"/>
      <c r="ALS129" s="6"/>
      <c r="ALT129" s="6"/>
      <c r="ALU129" s="6"/>
      <c r="ALV129" s="6"/>
      <c r="ALW129" s="6"/>
      <c r="ALX129" s="6"/>
      <c r="ALY129" s="6"/>
      <c r="ALZ129" s="6"/>
      <c r="AMA129" s="6"/>
      <c r="AMB129" s="6"/>
      <c r="AMC129" s="6"/>
      <c r="AMD129" s="6"/>
      <c r="AME129" s="6"/>
      <c r="AMF129" s="6"/>
      <c r="AMG129" s="6"/>
      <c r="AMH129" s="6"/>
      <c r="AMI129" s="6"/>
      <c r="AMJ129" s="6"/>
      <c r="AMK129" s="6"/>
      <c r="AML129" s="6"/>
      <c r="AMM129" s="6"/>
      <c r="AMN129" s="6"/>
      <c r="AMO129" s="6"/>
      <c r="AMP129" s="6"/>
    </row>
    <row r="130" spans="1:1030" x14ac:dyDescent="0.2">
      <c r="A130" s="3" t="str">
        <f t="shared" si="419"/>
        <v>ccr5_human__wt</v>
      </c>
      <c r="B130" s="3" t="s">
        <v>173</v>
      </c>
      <c r="C130" s="3" t="s">
        <v>100</v>
      </c>
      <c r="D130" s="3" t="str">
        <f>IFERROR(MID(VLOOKUP($B130,Seqs!$A:$B,2,0),E130,1),"")</f>
        <v>K</v>
      </c>
      <c r="E130" s="3">
        <v>22</v>
      </c>
      <c r="F130" s="3" t="str">
        <f>IFERROR(MID(VLOOKUP($B130,Seqs!$A:$B,2,0),G130,1),"")</f>
        <v>C</v>
      </c>
      <c r="G130" s="3">
        <v>58</v>
      </c>
      <c r="H130" s="3" t="str">
        <f>IFERROR(MID(VLOOKUP($B130,Seqs!$A:$B,2,0),I130,1),"")</f>
        <v>K</v>
      </c>
      <c r="I130" s="23">
        <v>59</v>
      </c>
      <c r="J130" s="3" t="str">
        <f>IFERROR(MID(VLOOKUP($B130,Seqs!$A:$B,2,0),K130,1),"")</f>
        <v>K</v>
      </c>
      <c r="K130" s="23">
        <v>62</v>
      </c>
      <c r="L130" s="3" t="str">
        <f>IFERROR(MID(VLOOKUP($B130,Seqs!$A:$B,2,0),M130,1),"")</f>
        <v>S</v>
      </c>
      <c r="M130" s="3">
        <v>63</v>
      </c>
      <c r="N130" s="3" t="str">
        <f>IFERROR(MID(VLOOKUP($B130,Seqs!$A:$B,2,0),O130,1),"")</f>
        <v>A</v>
      </c>
      <c r="O130" s="3">
        <v>92</v>
      </c>
      <c r="P130" s="3" t="str">
        <f>IFERROR(MID(VLOOKUP($B130,Seqs!$A:$B,2,0),Q130,1),"")</f>
        <v>Q</v>
      </c>
      <c r="Q130" s="3">
        <v>93</v>
      </c>
      <c r="R130" s="3" t="str">
        <f>IFERROR(MID(VLOOKUP($B130,Seqs!$A:$B,2,0),S130,1),"")</f>
        <v>F</v>
      </c>
      <c r="S130" s="3">
        <v>96</v>
      </c>
      <c r="T130" s="3" t="str">
        <f>IFERROR(MID(VLOOKUP($B130,Seqs!$A:$B,2,0),U130,1),"")</f>
        <v>G</v>
      </c>
      <c r="U130" s="3">
        <v>97</v>
      </c>
      <c r="V130" s="3" t="str">
        <f>IFERROR(MID(VLOOKUP($B130,Seqs!$A:$B,2,0),W130,1),"")</f>
        <v>H</v>
      </c>
      <c r="W130" s="3">
        <v>132</v>
      </c>
      <c r="X130" s="3" t="str">
        <f>IFERROR(MID(VLOOKUP($B130,Seqs!$A:$B,2,0),Y130,1),"")</f>
        <v>A</v>
      </c>
      <c r="Y130" s="3">
        <v>133</v>
      </c>
      <c r="Z130" s="3" t="str">
        <f>IFERROR(MID(VLOOKUP($B130,Seqs!$A:$B,2,0),AA130,1),"")</f>
        <v>R</v>
      </c>
      <c r="AA130" s="3">
        <v>140</v>
      </c>
      <c r="AB130" s="3" t="str">
        <f>IFERROR(MID(VLOOKUP($B130,Seqs!$A:$B,2,0),AC130,1),"")</f>
        <v>T</v>
      </c>
      <c r="AC130" s="9">
        <v>141</v>
      </c>
      <c r="AD130" s="3" t="str">
        <f>IFERROR(MID(VLOOKUP($B130,Seqs!$A:$B,2,0),AE130,1),"")</f>
        <v>T</v>
      </c>
      <c r="AE130" s="3">
        <v>167</v>
      </c>
      <c r="AF130" s="3" t="str">
        <f>IFERROR(MID(VLOOKUP($B130,Seqs!$A:$B,2,0),AG130,1),"")</f>
        <v>C</v>
      </c>
      <c r="AG130" s="3">
        <v>178</v>
      </c>
      <c r="AH130" s="3" t="str">
        <f>IFERROR(MID(VLOOKUP($B130,Seqs!$A:$B,2,0),AI130,1),"")</f>
        <v>S</v>
      </c>
      <c r="AI130" s="3">
        <v>180</v>
      </c>
      <c r="AJ130" s="3" t="str">
        <f>IFERROR(MID(VLOOKUP($B130,Seqs!$A:$B,2,0),AK130,1),"")</f>
        <v>Q</v>
      </c>
      <c r="AK130" s="3">
        <v>186</v>
      </c>
      <c r="AL130" s="3" t="str">
        <f>IFERROR(MID(VLOOKUP($B130,Seqs!$A:$B,2,0),AM130,1),"")</f>
        <v>C</v>
      </c>
      <c r="AM130" s="3">
        <v>224</v>
      </c>
      <c r="AN130" s="3" t="str">
        <f>IFERROR(MID(VLOOKUP($B130,Seqs!$A:$B,2,0),AO130,1),"")</f>
        <v>K</v>
      </c>
      <c r="AO130" s="3">
        <v>228</v>
      </c>
      <c r="AP130" s="3" t="str">
        <f>IFERROR(MID(VLOOKUP($B130,Seqs!$A:$B,2,0),AQ130,1),"")</f>
        <v>G</v>
      </c>
      <c r="AQ130" s="3">
        <v>265</v>
      </c>
      <c r="AR130" s="3" t="str">
        <f>IFERROR(MID(VLOOKUP($B130,Seqs!$A:$B,2,0),AS130,1),"")</f>
        <v>N</v>
      </c>
      <c r="AS130" s="3">
        <v>268</v>
      </c>
      <c r="AT130" s="3" t="str">
        <f>IFERROR(MID(VLOOKUP($B130,Seqs!$A:$B,2,0),AU130,1),"")</f>
        <v>V</v>
      </c>
      <c r="AU130" s="3">
        <v>300</v>
      </c>
      <c r="AV130" s="3" t="str">
        <f>IFERROR(MID(VLOOKUP($B130,Seqs!$A:$B,2,0),AW130,1),"")</f>
        <v>G</v>
      </c>
      <c r="AW130" s="3">
        <v>301</v>
      </c>
      <c r="AX130" s="3" t="str">
        <f>IFERROR(MID(VLOOKUP($B130,Seqs!$A:$B,2,0),AY130,1),"")</f>
        <v>Q</v>
      </c>
      <c r="AY130" s="3">
        <v>313</v>
      </c>
      <c r="AZ130" s="77" t="str">
        <f>VLOOKUP(B130,Classification!A:D,2,0)</f>
        <v>A</v>
      </c>
      <c r="BA130" s="94" t="str">
        <f>VLOOKUP(B130,Classification!A:D,4,0)</f>
        <v>Chemokine</v>
      </c>
      <c r="BB130" s="27" t="b">
        <f t="shared" si="420"/>
        <v>1</v>
      </c>
      <c r="BC130" s="23">
        <f t="shared" si="225"/>
        <v>272</v>
      </c>
      <c r="BD130" s="34" t="s">
        <v>1379</v>
      </c>
      <c r="BE130" s="3" t="s">
        <v>23</v>
      </c>
      <c r="BF130" s="119" t="s">
        <v>23</v>
      </c>
      <c r="BG130" s="49" t="s">
        <v>1379</v>
      </c>
      <c r="BH130" s="49" t="s">
        <v>1384</v>
      </c>
      <c r="BI130" s="1"/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si="226"/>
        <v>22</v>
      </c>
      <c r="BW130" s="71">
        <f t="shared" si="227"/>
        <v>59</v>
      </c>
      <c r="BX130" s="72">
        <f t="shared" si="228"/>
        <v>63</v>
      </c>
      <c r="BY130" s="71">
        <f t="shared" si="229"/>
        <v>93</v>
      </c>
      <c r="BZ130" s="72">
        <f t="shared" si="230"/>
        <v>97</v>
      </c>
      <c r="CA130" s="71">
        <f t="shared" si="231"/>
        <v>133</v>
      </c>
      <c r="CB130" s="72">
        <f t="shared" si="232"/>
        <v>141</v>
      </c>
      <c r="CC130" s="71">
        <f t="shared" si="233"/>
        <v>178</v>
      </c>
      <c r="CD130" s="72">
        <f t="shared" si="234"/>
        <v>186</v>
      </c>
      <c r="CE130" s="71">
        <f t="shared" si="235"/>
        <v>228</v>
      </c>
      <c r="CF130" s="72">
        <f t="shared" si="236"/>
        <v>268</v>
      </c>
      <c r="CG130" s="71">
        <f t="shared" si="237"/>
        <v>301</v>
      </c>
      <c r="CH130" s="70">
        <f t="shared" si="238"/>
        <v>58</v>
      </c>
      <c r="CI130" s="71">
        <f t="shared" si="239"/>
        <v>62</v>
      </c>
      <c r="CJ130" s="72">
        <f t="shared" si="240"/>
        <v>92</v>
      </c>
      <c r="CK130" s="72">
        <f t="shared" si="241"/>
        <v>96</v>
      </c>
      <c r="CL130" s="72">
        <f t="shared" si="242"/>
        <v>132</v>
      </c>
      <c r="CM130" s="72">
        <f t="shared" si="243"/>
        <v>140</v>
      </c>
      <c r="CN130" s="72">
        <f t="shared" si="244"/>
        <v>167</v>
      </c>
      <c r="CO130" s="72">
        <f t="shared" si="245"/>
        <v>180</v>
      </c>
      <c r="CP130" s="72">
        <f t="shared" si="246"/>
        <v>224</v>
      </c>
      <c r="CQ130" s="72">
        <f t="shared" si="247"/>
        <v>265</v>
      </c>
      <c r="CR130" s="72">
        <f t="shared" si="248"/>
        <v>300</v>
      </c>
      <c r="CS130" s="72">
        <f t="shared" si="249"/>
        <v>313</v>
      </c>
      <c r="CT130" s="23">
        <f t="shared" si="250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si="419"/>
        <v>ccr5_human_4MBS</v>
      </c>
      <c r="B131" s="3" t="s">
        <v>173</v>
      </c>
      <c r="C131" s="3" t="s">
        <v>74</v>
      </c>
      <c r="D131" s="3" t="str">
        <f>IFERROR(MID(VLOOKUP($B131,Seqs!$A:$B,2,0),E131,1),"")</f>
        <v>V</v>
      </c>
      <c r="E131" s="3">
        <v>25</v>
      </c>
      <c r="F131" s="3" t="str">
        <f>IFERROR(MID(VLOOKUP($B131,Seqs!$A:$B,2,0),G131,1),"")</f>
        <v>C</v>
      </c>
      <c r="G131" s="3">
        <v>58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S</v>
      </c>
      <c r="M131" s="3">
        <v>63</v>
      </c>
      <c r="N131" s="3" t="str">
        <f>IFERROR(MID(VLOOKUP($B131,Seqs!$A:$B,2,0),O131,1),"")</f>
        <v>A</v>
      </c>
      <c r="O131" s="3">
        <v>92</v>
      </c>
      <c r="P131" s="3" t="str">
        <f>IFERROR(MID(VLOOKUP($B131,Seqs!$A:$B,2,0),Q131,1),"")</f>
        <v>Q</v>
      </c>
      <c r="Q131" s="3">
        <v>93</v>
      </c>
      <c r="R131" s="3" t="str">
        <f>IFERROR(MID(VLOOKUP($B131,Seqs!$A:$B,2,0),S131,1),"")</f>
        <v>F</v>
      </c>
      <c r="S131" s="3">
        <v>96</v>
      </c>
      <c r="T131" s="3" t="str">
        <f>IFERROR(MID(VLOOKUP($B131,Seqs!$A:$B,2,0),U131,1),"")</f>
        <v>G</v>
      </c>
      <c r="U131" s="3">
        <v>97</v>
      </c>
      <c r="V131" s="3" t="str">
        <f>IFERROR(MID(VLOOKUP($B131,Seqs!$A:$B,2,0),W131,1),"")</f>
        <v>H</v>
      </c>
      <c r="W131" s="3">
        <v>132</v>
      </c>
      <c r="X131" s="3" t="str">
        <f>IFERROR(MID(VLOOKUP($B131,Seqs!$A:$B,2,0),Y131,1),"")</f>
        <v>A</v>
      </c>
      <c r="Y131" s="3">
        <v>133</v>
      </c>
      <c r="Z131" s="3" t="str">
        <f>IFERROR(MID(VLOOKUP($B131,Seqs!$A:$B,2,0),AA131,1),"")</f>
        <v>R</v>
      </c>
      <c r="AA131" s="3">
        <v>140</v>
      </c>
      <c r="AB131" s="3" t="str">
        <f>IFERROR(MID(VLOOKUP($B131,Seqs!$A:$B,2,0),AC131,1),"")</f>
        <v>T</v>
      </c>
      <c r="AC131" s="9">
        <v>141</v>
      </c>
      <c r="AD131" s="3" t="str">
        <f>IFERROR(MID(VLOOKUP($B131,Seqs!$A:$B,2,0),AE131,1),"")</f>
        <v>T</v>
      </c>
      <c r="AE131" s="3">
        <v>167</v>
      </c>
      <c r="AF131" s="3" t="str">
        <f>IFERROR(MID(VLOOKUP($B131,Seqs!$A:$B,2,0),AG131,1),"")</f>
        <v>C</v>
      </c>
      <c r="AG131" s="3">
        <v>178</v>
      </c>
      <c r="AH131" s="3" t="str">
        <f>IFERROR(MID(VLOOKUP($B131,Seqs!$A:$B,2,0),AI131,1),"")</f>
        <v>S</v>
      </c>
      <c r="AI131" s="3">
        <v>180</v>
      </c>
      <c r="AJ131" s="3" t="str">
        <f>IFERROR(MID(VLOOKUP($B131,Seqs!$A:$B,2,0),AK131,1),"")</f>
        <v>Q</v>
      </c>
      <c r="AK131" s="3">
        <v>186</v>
      </c>
      <c r="AL131" s="3" t="str">
        <f>IFERROR(MID(VLOOKUP($B131,Seqs!$A:$B,2,0),AM131,1),"")</f>
        <v>R</v>
      </c>
      <c r="AM131" s="3">
        <v>223</v>
      </c>
      <c r="AN131" s="3" t="str">
        <f>IFERROR(MID(VLOOKUP($B131,Seqs!$A:$B,2,0),AO131,1),"")</f>
        <v>K</v>
      </c>
      <c r="AO131" s="3">
        <v>228</v>
      </c>
      <c r="AP131" s="3" t="str">
        <f>IFERROR(MID(VLOOKUP($B131,Seqs!$A:$B,2,0),AQ131,1),"")</f>
        <v>G</v>
      </c>
      <c r="AQ131" s="3">
        <v>265</v>
      </c>
      <c r="AR131" s="3" t="str">
        <f>IFERROR(MID(VLOOKUP($B131,Seqs!$A:$B,2,0),AS131,1),"")</f>
        <v>N</v>
      </c>
      <c r="AS131" s="3">
        <v>268</v>
      </c>
      <c r="AT131" s="3" t="str">
        <f>IFERROR(MID(VLOOKUP($B131,Seqs!$A:$B,2,0),AU131,1),"")</f>
        <v>V</v>
      </c>
      <c r="AU131" s="3">
        <v>300</v>
      </c>
      <c r="AV131" s="3" t="str">
        <f>IFERROR(MID(VLOOKUP($B131,Seqs!$A:$B,2,0),AW131,1),"")</f>
        <v>G</v>
      </c>
      <c r="AW131" s="3">
        <v>301</v>
      </c>
      <c r="AX131" s="3" t="str">
        <f>IFERROR(MID(VLOOKUP($B131,Seqs!$A:$B,2,0),AY131,1),"")</f>
        <v>Q</v>
      </c>
      <c r="AY131" s="3">
        <v>313</v>
      </c>
      <c r="AZ131" s="77" t="str">
        <f>VLOOKUP(B131,Classification!A:D,2,0)</f>
        <v>A</v>
      </c>
      <c r="BA131" s="94" t="str">
        <f>VLOOKUP(B131,Classification!A:D,4,0)</f>
        <v>Chemokine</v>
      </c>
      <c r="BB131" s="27" t="b">
        <f t="shared" si="420"/>
        <v>1</v>
      </c>
      <c r="BC131" s="23">
        <f t="shared" si="225"/>
        <v>265</v>
      </c>
      <c r="BD131" s="2" t="s">
        <v>23</v>
      </c>
      <c r="BE131" s="3" t="s">
        <v>1381</v>
      </c>
      <c r="BF131" s="119">
        <v>2.71</v>
      </c>
      <c r="BG131" s="49" t="s">
        <v>1384</v>
      </c>
      <c r="BH131" s="49" t="s">
        <v>1384</v>
      </c>
      <c r="BI131" s="1"/>
      <c r="BJ131" s="70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0">
        <f t="shared" si="226"/>
        <v>25</v>
      </c>
      <c r="BW131" s="71" t="str">
        <f t="shared" si="227"/>
        <v>-</v>
      </c>
      <c r="BX131" s="72">
        <f t="shared" si="228"/>
        <v>63</v>
      </c>
      <c r="BY131" s="71">
        <f t="shared" si="229"/>
        <v>93</v>
      </c>
      <c r="BZ131" s="72">
        <f t="shared" si="230"/>
        <v>97</v>
      </c>
      <c r="CA131" s="71">
        <f t="shared" si="231"/>
        <v>133</v>
      </c>
      <c r="CB131" s="72">
        <f t="shared" si="232"/>
        <v>141</v>
      </c>
      <c r="CC131" s="71">
        <f t="shared" si="233"/>
        <v>178</v>
      </c>
      <c r="CD131" s="72">
        <f t="shared" si="234"/>
        <v>186</v>
      </c>
      <c r="CE131" s="71">
        <f t="shared" si="235"/>
        <v>228</v>
      </c>
      <c r="CF131" s="72">
        <f t="shared" si="236"/>
        <v>268</v>
      </c>
      <c r="CG131" s="71">
        <f t="shared" si="237"/>
        <v>301</v>
      </c>
      <c r="CH131" s="70">
        <f t="shared" si="238"/>
        <v>58</v>
      </c>
      <c r="CI131" s="71" t="str">
        <f t="shared" si="239"/>
        <v>-</v>
      </c>
      <c r="CJ131" s="72">
        <f t="shared" si="240"/>
        <v>92</v>
      </c>
      <c r="CK131" s="72">
        <f t="shared" si="241"/>
        <v>96</v>
      </c>
      <c r="CL131" s="72">
        <f t="shared" si="242"/>
        <v>132</v>
      </c>
      <c r="CM131" s="72">
        <f t="shared" si="243"/>
        <v>140</v>
      </c>
      <c r="CN131" s="72">
        <f t="shared" si="244"/>
        <v>167</v>
      </c>
      <c r="CO131" s="72">
        <f t="shared" si="245"/>
        <v>180</v>
      </c>
      <c r="CP131" s="72">
        <f t="shared" si="246"/>
        <v>223</v>
      </c>
      <c r="CQ131" s="72">
        <f t="shared" si="247"/>
        <v>265</v>
      </c>
      <c r="CR131" s="72">
        <f t="shared" si="248"/>
        <v>300</v>
      </c>
      <c r="CS131" s="72">
        <f t="shared" si="249"/>
        <v>313</v>
      </c>
      <c r="CT131" s="23" t="e">
        <f t="shared" si="250"/>
        <v>#VALUE!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>CONCATENATE(B132,"_",C132)</f>
        <v>ccr5_human_5UIW</v>
      </c>
      <c r="B132" s="3" t="s">
        <v>173</v>
      </c>
      <c r="C132" s="3" t="s">
        <v>1434</v>
      </c>
      <c r="D132" s="3" t="str">
        <f>IFERROR(MID(VLOOKUP($B132,Seqs!$A:$B,2,0),E132,1),"")</f>
        <v>K</v>
      </c>
      <c r="E132" s="3">
        <v>22</v>
      </c>
      <c r="F132" s="3" t="str">
        <f>IFERROR(MID(VLOOKUP($B132,Seqs!$A:$B,2,0),G132,1),"")</f>
        <v>C</v>
      </c>
      <c r="G132" s="3">
        <v>58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S</v>
      </c>
      <c r="M132" s="3">
        <v>63</v>
      </c>
      <c r="N132" s="3" t="str">
        <f>IFERROR(MID(VLOOKUP($B132,Seqs!$A:$B,2,0),O132,1),"")</f>
        <v>A</v>
      </c>
      <c r="O132" s="3">
        <v>92</v>
      </c>
      <c r="P132" s="3" t="str">
        <f>IFERROR(MID(VLOOKUP($B132,Seqs!$A:$B,2,0),Q132,1),"")</f>
        <v>Q</v>
      </c>
      <c r="Q132" s="3">
        <v>93</v>
      </c>
      <c r="R132" s="3" t="str">
        <f>IFERROR(MID(VLOOKUP($B132,Seqs!$A:$B,2,0),S132,1),"")</f>
        <v>F</v>
      </c>
      <c r="S132" s="3">
        <v>96</v>
      </c>
      <c r="T132" s="3" t="str">
        <f>IFERROR(MID(VLOOKUP($B132,Seqs!$A:$B,2,0),U132,1),"")</f>
        <v>G</v>
      </c>
      <c r="U132" s="3">
        <v>97</v>
      </c>
      <c r="V132" s="3" t="str">
        <f>IFERROR(MID(VLOOKUP($B132,Seqs!$A:$B,2,0),W132,1),"")</f>
        <v>H</v>
      </c>
      <c r="W132" s="3">
        <v>132</v>
      </c>
      <c r="X132" s="3" t="str">
        <f>IFERROR(MID(VLOOKUP($B132,Seqs!$A:$B,2,0),Y132,1),"")</f>
        <v>A</v>
      </c>
      <c r="Y132" s="3">
        <v>133</v>
      </c>
      <c r="Z132" s="3" t="str">
        <f>IFERROR(MID(VLOOKUP($B132,Seqs!$A:$B,2,0),AA132,1),"")</f>
        <v>R</v>
      </c>
      <c r="AA132" s="3">
        <v>140</v>
      </c>
      <c r="AB132" s="3" t="str">
        <f>IFERROR(MID(VLOOKUP($B132,Seqs!$A:$B,2,0),AC132,1),"")</f>
        <v>T</v>
      </c>
      <c r="AC132" s="3">
        <v>141</v>
      </c>
      <c r="AD132" s="3" t="str">
        <f>IFERROR(MID(VLOOKUP($B132,Seqs!$A:$B,2,0),AE132,1),"")</f>
        <v>T</v>
      </c>
      <c r="AE132" s="3">
        <v>167</v>
      </c>
      <c r="AF132" s="3" t="str">
        <f>IFERROR(MID(VLOOKUP($B132,Seqs!$A:$B,2,0),AG132,1),"")</f>
        <v>C</v>
      </c>
      <c r="AG132" s="3">
        <v>178</v>
      </c>
      <c r="AH132" s="3" t="str">
        <f>IFERROR(MID(VLOOKUP($B132,Seqs!$A:$B,2,0),AI132,1),"")</f>
        <v>S</v>
      </c>
      <c r="AI132" s="3">
        <v>180</v>
      </c>
      <c r="AJ132" s="3" t="str">
        <f>IFERROR(MID(VLOOKUP($B132,Seqs!$A:$B,2,0),AK132,1),"")</f>
        <v>Q</v>
      </c>
      <c r="AK132" s="3">
        <v>186</v>
      </c>
      <c r="AL132" s="3" t="str">
        <f>IFERROR(MID(VLOOKUP($B132,Seqs!$A:$B,2,0),AM132,1),"")</f>
        <v>R</v>
      </c>
      <c r="AM132" s="3">
        <v>223</v>
      </c>
      <c r="AN132" s="3" t="str">
        <f>IFERROR(MID(VLOOKUP($B132,Seqs!$A:$B,2,0),AO132,1),"")</f>
        <v>E</v>
      </c>
      <c r="AO132" s="3">
        <v>227</v>
      </c>
      <c r="AP132" s="3" t="str">
        <f>IFERROR(MID(VLOOKUP($B132,Seqs!$A:$B,2,0),AQ132,1),"")</f>
        <v>Q</v>
      </c>
      <c r="AQ132" s="3">
        <v>261</v>
      </c>
      <c r="AR132" s="3" t="str">
        <f>IFERROR(MID(VLOOKUP($B132,Seqs!$A:$B,2,0),AS132,1),"")</f>
        <v>N</v>
      </c>
      <c r="AS132" s="3">
        <v>268</v>
      </c>
      <c r="AT132" s="3" t="str">
        <f>IFERROR(MID(VLOOKUP($B132,Seqs!$A:$B,2,0),AU132,1),"")</f>
        <v>V</v>
      </c>
      <c r="AU132" s="3">
        <v>300</v>
      </c>
      <c r="AV132" s="3" t="str">
        <f>IFERROR(MID(VLOOKUP($B132,Seqs!$A:$B,2,0),AW132,1),"")</f>
        <v>G</v>
      </c>
      <c r="AW132" s="3">
        <v>301</v>
      </c>
      <c r="AX132" s="3" t="str">
        <f>IFERROR(MID(VLOOKUP($B132,Seqs!$A:$B,2,0),AY132,1),"")</f>
        <v>I</v>
      </c>
      <c r="AY132" s="3">
        <v>316</v>
      </c>
      <c r="AZ132" s="77" t="str">
        <f>VLOOKUP(B132,Classification!A:D,2,0)</f>
        <v>A</v>
      </c>
      <c r="BA132" s="94" t="str">
        <f>VLOOKUP(B132,Classification!A:D,4,0)</f>
        <v>Chemokine</v>
      </c>
      <c r="BB132" s="27" t="b">
        <f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23">
        <f>_xlfn.AGGREGATE(9,6,CH132:CS132)-_xlfn.AGGREGATE(9,6,BV132:CG132)+12</f>
        <v>268</v>
      </c>
      <c r="BD132" s="2" t="s">
        <v>1383</v>
      </c>
      <c r="BE132" s="3" t="s">
        <v>1381</v>
      </c>
      <c r="BF132" s="119">
        <v>2.2000000000000002</v>
      </c>
      <c r="BG132" s="49" t="s">
        <v>1384</v>
      </c>
      <c r="BH132" s="49" t="s">
        <v>1384</v>
      </c>
      <c r="BI132" s="1"/>
      <c r="BJ132" s="70" t="s">
        <v>1293</v>
      </c>
      <c r="BK132" s="57" t="s">
        <v>1293</v>
      </c>
      <c r="BL132" s="57" t="s">
        <v>1293</v>
      </c>
      <c r="BM132" s="57" t="s">
        <v>1293</v>
      </c>
      <c r="BN132" s="57" t="s">
        <v>1293</v>
      </c>
      <c r="BO132" s="57" t="s">
        <v>1293</v>
      </c>
      <c r="BP132" s="57" t="s">
        <v>1293</v>
      </c>
      <c r="BQ132" s="57" t="s">
        <v>1293</v>
      </c>
      <c r="BR132" s="57" t="s">
        <v>1293</v>
      </c>
      <c r="BS132" s="57" t="s">
        <v>1293</v>
      </c>
      <c r="BT132" s="57" t="s">
        <v>1293</v>
      </c>
      <c r="BU132" s="57" t="s">
        <v>1293</v>
      </c>
      <c r="BV132" s="70">
        <f>E132</f>
        <v>22</v>
      </c>
      <c r="BW132" s="71" t="str">
        <f>I132</f>
        <v>-</v>
      </c>
      <c r="BX132" s="72">
        <f>M132</f>
        <v>63</v>
      </c>
      <c r="BY132" s="71">
        <f>Q132</f>
        <v>93</v>
      </c>
      <c r="BZ132" s="72">
        <f>U132</f>
        <v>97</v>
      </c>
      <c r="CA132" s="71">
        <f>Y132</f>
        <v>133</v>
      </c>
      <c r="CB132" s="72">
        <f>AC132</f>
        <v>141</v>
      </c>
      <c r="CC132" s="71">
        <f>AG132</f>
        <v>178</v>
      </c>
      <c r="CD132" s="72">
        <f>AK132</f>
        <v>186</v>
      </c>
      <c r="CE132" s="71">
        <f>AO132</f>
        <v>227</v>
      </c>
      <c r="CF132" s="72">
        <f>AS132</f>
        <v>268</v>
      </c>
      <c r="CG132" s="71">
        <f>AW132</f>
        <v>301</v>
      </c>
      <c r="CH132" s="70">
        <f>G132</f>
        <v>58</v>
      </c>
      <c r="CI132" s="71" t="str">
        <f>K132</f>
        <v>-</v>
      </c>
      <c r="CJ132" s="72">
        <f>O132</f>
        <v>92</v>
      </c>
      <c r="CK132" s="72">
        <f>S132</f>
        <v>96</v>
      </c>
      <c r="CL132" s="72">
        <f>W132</f>
        <v>132</v>
      </c>
      <c r="CM132" s="72">
        <f>AA132</f>
        <v>140</v>
      </c>
      <c r="CN132" s="72">
        <f>AE132</f>
        <v>167</v>
      </c>
      <c r="CO132" s="72">
        <f>AI132</f>
        <v>180</v>
      </c>
      <c r="CP132" s="72">
        <f>AM132</f>
        <v>223</v>
      </c>
      <c r="CQ132" s="72">
        <f>AQ132</f>
        <v>261</v>
      </c>
      <c r="CR132" s="72">
        <f>AU132</f>
        <v>300</v>
      </c>
      <c r="CS132" s="72">
        <f>AY132</f>
        <v>316</v>
      </c>
      <c r="CT132" s="23" t="e">
        <f>M132-K132</f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s="12" customFormat="1" x14ac:dyDescent="0.2">
      <c r="A133" s="9" t="str">
        <f>CONCATENATE(B133,"_",C133)</f>
        <v>ccr5_human_6AKX</v>
      </c>
      <c r="B133" s="9" t="s">
        <v>173</v>
      </c>
      <c r="C133" s="9" t="s">
        <v>1547</v>
      </c>
      <c r="D133" s="9" t="str">
        <f>IFERROR(MID(VLOOKUP($B133,Seqs!$A:$B,2,0),E133,1),"")</f>
        <v>V</v>
      </c>
      <c r="E133" s="9">
        <v>25</v>
      </c>
      <c r="F133" s="9" t="str">
        <f>IFERROR(MID(VLOOKUP($B133,Seqs!$A:$B,2,0),G133,1),"")</f>
        <v>C</v>
      </c>
      <c r="G133" s="9">
        <v>58</v>
      </c>
      <c r="H133" s="9" t="str">
        <f>IFERROR(MID(VLOOKUP($B133,Seqs!$A:$B,2,0),I133,1),"")</f>
        <v/>
      </c>
      <c r="I133" s="109" t="s">
        <v>23</v>
      </c>
      <c r="J133" s="9" t="str">
        <f>IFERROR(MID(VLOOKUP($B133,Seqs!$A:$B,2,0),K133,1),"")</f>
        <v/>
      </c>
      <c r="K133" s="109" t="s">
        <v>23</v>
      </c>
      <c r="L133" s="9" t="str">
        <f>IFERROR(MID(VLOOKUP($B133,Seqs!$A:$B,2,0),M133,1),"")</f>
        <v>S</v>
      </c>
      <c r="M133" s="9">
        <v>63</v>
      </c>
      <c r="N133" s="9" t="str">
        <f>IFERROR(MID(VLOOKUP($B133,Seqs!$A:$B,2,0),O133,1),"")</f>
        <v>A</v>
      </c>
      <c r="O133" s="9">
        <v>92</v>
      </c>
      <c r="P133" s="9" t="str">
        <f>IFERROR(MID(VLOOKUP($B133,Seqs!$A:$B,2,0),Q133,1),"")</f>
        <v>Q</v>
      </c>
      <c r="Q133" s="9">
        <v>93</v>
      </c>
      <c r="R133" s="9" t="str">
        <f>IFERROR(MID(VLOOKUP($B133,Seqs!$A:$B,2,0),S133,1),"")</f>
        <v>F</v>
      </c>
      <c r="S133" s="9">
        <v>96</v>
      </c>
      <c r="T133" s="9" t="str">
        <f>IFERROR(MID(VLOOKUP($B133,Seqs!$A:$B,2,0),U133,1),"")</f>
        <v>G</v>
      </c>
      <c r="U133" s="9">
        <v>97</v>
      </c>
      <c r="V133" s="9" t="str">
        <f>IFERROR(MID(VLOOKUP($B133,Seqs!$A:$B,2,0),W133,1),"")</f>
        <v>H</v>
      </c>
      <c r="W133" s="9">
        <v>132</v>
      </c>
      <c r="X133" s="9" t="str">
        <f>IFERROR(MID(VLOOKUP($B133,Seqs!$A:$B,2,0),Y133,1),"")</f>
        <v>A</v>
      </c>
      <c r="Y133" s="9">
        <v>133</v>
      </c>
      <c r="Z133" s="9" t="str">
        <f>IFERROR(MID(VLOOKUP($B133,Seqs!$A:$B,2,0),AA133,1),"")</f>
        <v>R</v>
      </c>
      <c r="AA133" s="9">
        <v>140</v>
      </c>
      <c r="AB133" s="9" t="str">
        <f>IFERROR(MID(VLOOKUP($B133,Seqs!$A:$B,2,0),AC133,1),"")</f>
        <v>T</v>
      </c>
      <c r="AC133" s="9">
        <v>141</v>
      </c>
      <c r="AD133" s="9" t="str">
        <f>IFERROR(MID(VLOOKUP($B133,Seqs!$A:$B,2,0),AE133,1),"")</f>
        <v>T</v>
      </c>
      <c r="AE133" s="9">
        <v>167</v>
      </c>
      <c r="AF133" s="9" t="str">
        <f>IFERROR(MID(VLOOKUP($B133,Seqs!$A:$B,2,0),AG133,1),"")</f>
        <v>C</v>
      </c>
      <c r="AG133" s="9">
        <v>178</v>
      </c>
      <c r="AH133" s="9" t="str">
        <f>IFERROR(MID(VLOOKUP($B133,Seqs!$A:$B,2,0),AI133,1),"")</f>
        <v>S</v>
      </c>
      <c r="AI133" s="9">
        <v>180</v>
      </c>
      <c r="AJ133" s="9" t="str">
        <f>IFERROR(MID(VLOOKUP($B133,Seqs!$A:$B,2,0),AK133,1),"")</f>
        <v>Q</v>
      </c>
      <c r="AK133" s="9">
        <v>186</v>
      </c>
      <c r="AL133" s="9" t="str">
        <f>IFERROR(MID(VLOOKUP($B133,Seqs!$A:$B,2,0),AM133,1),"")</f>
        <v>R</v>
      </c>
      <c r="AM133" s="9">
        <v>223</v>
      </c>
      <c r="AN133" s="9" t="str">
        <f>IFERROR(MID(VLOOKUP($B133,Seqs!$A:$B,2,0),AO133,1),"")</f>
        <v>K</v>
      </c>
      <c r="AO133" s="9">
        <v>228</v>
      </c>
      <c r="AP133" s="9" t="str">
        <f>IFERROR(MID(VLOOKUP($B133,Seqs!$A:$B,2,0),AQ133,1),"")</f>
        <v>G</v>
      </c>
      <c r="AQ133" s="9">
        <v>265</v>
      </c>
      <c r="AR133" s="9" t="str">
        <f>IFERROR(MID(VLOOKUP($B133,Seqs!$A:$B,2,0),AS133,1),"")</f>
        <v>N</v>
      </c>
      <c r="AS133" s="9">
        <v>268</v>
      </c>
      <c r="AT133" s="9" t="str">
        <f>IFERROR(MID(VLOOKUP($B133,Seqs!$A:$B,2,0),AU133,1),"")</f>
        <v>V</v>
      </c>
      <c r="AU133" s="9">
        <v>300</v>
      </c>
      <c r="AV133" s="9" t="str">
        <f>IFERROR(MID(VLOOKUP($B133,Seqs!$A:$B,2,0),AW133,1),"")</f>
        <v>G</v>
      </c>
      <c r="AW133" s="9">
        <v>301</v>
      </c>
      <c r="AX133" s="9" t="str">
        <f>IFERROR(MID(VLOOKUP($B133,Seqs!$A:$B,2,0),AY133,1),"")</f>
        <v>Q</v>
      </c>
      <c r="AY133" s="9">
        <v>313</v>
      </c>
      <c r="AZ133" s="110" t="str">
        <f>VLOOKUP(B133,Classification!A:D,2,0)</f>
        <v>A</v>
      </c>
      <c r="BA133" s="98" t="str">
        <f>VLOOKUP(B133,Classification!A:D,4,0)</f>
        <v>Chemokine</v>
      </c>
      <c r="BB133" s="36" t="b">
        <f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109">
        <f>_xlfn.AGGREGATE(9,6,CH133:CS133)-_xlfn.AGGREGATE(9,6,BV133:CG133)+12</f>
        <v>265</v>
      </c>
      <c r="BD133" s="40" t="s">
        <v>23</v>
      </c>
      <c r="BE133" s="9" t="s">
        <v>1381</v>
      </c>
      <c r="BF133" s="120">
        <v>2.8</v>
      </c>
      <c r="BG133" s="51" t="s">
        <v>1287</v>
      </c>
      <c r="BH133" s="51" t="s">
        <v>1287</v>
      </c>
      <c r="BJ133" s="111" t="s">
        <v>1293</v>
      </c>
      <c r="BK133" s="112" t="s">
        <v>1293</v>
      </c>
      <c r="BL133" s="112" t="s">
        <v>1293</v>
      </c>
      <c r="BM133" s="112" t="s">
        <v>1293</v>
      </c>
      <c r="BN133" s="112" t="s">
        <v>1293</v>
      </c>
      <c r="BO133" s="112" t="s">
        <v>1293</v>
      </c>
      <c r="BP133" s="112" t="s">
        <v>1293</v>
      </c>
      <c r="BQ133" s="112" t="s">
        <v>1293</v>
      </c>
      <c r="BR133" s="112" t="s">
        <v>1293</v>
      </c>
      <c r="BS133" s="112" t="s">
        <v>1293</v>
      </c>
      <c r="BT133" s="112" t="s">
        <v>1293</v>
      </c>
      <c r="BU133" s="112" t="s">
        <v>1293</v>
      </c>
      <c r="BV133" s="111">
        <f>E133</f>
        <v>25</v>
      </c>
      <c r="BW133" s="113" t="str">
        <f>I133</f>
        <v>-</v>
      </c>
      <c r="BX133" s="114">
        <f>M133</f>
        <v>63</v>
      </c>
      <c r="BY133" s="113">
        <f>Q133</f>
        <v>93</v>
      </c>
      <c r="BZ133" s="114">
        <f>U133</f>
        <v>97</v>
      </c>
      <c r="CA133" s="113">
        <f>Y133</f>
        <v>133</v>
      </c>
      <c r="CB133" s="114">
        <f>AC133</f>
        <v>141</v>
      </c>
      <c r="CC133" s="113">
        <f>AG133</f>
        <v>178</v>
      </c>
      <c r="CD133" s="114">
        <f>AK133</f>
        <v>186</v>
      </c>
      <c r="CE133" s="113">
        <f>AO133</f>
        <v>228</v>
      </c>
      <c r="CF133" s="114">
        <f>AS133</f>
        <v>268</v>
      </c>
      <c r="CG133" s="113">
        <f>AW133</f>
        <v>301</v>
      </c>
      <c r="CH133" s="111">
        <f>G133</f>
        <v>58</v>
      </c>
      <c r="CI133" s="113" t="str">
        <f>K133</f>
        <v>-</v>
      </c>
      <c r="CJ133" s="114">
        <f>O133</f>
        <v>92</v>
      </c>
      <c r="CK133" s="114">
        <f>S133</f>
        <v>96</v>
      </c>
      <c r="CL133" s="114">
        <f>W133</f>
        <v>132</v>
      </c>
      <c r="CM133" s="114">
        <f>AA133</f>
        <v>140</v>
      </c>
      <c r="CN133" s="114">
        <f>AE133</f>
        <v>167</v>
      </c>
      <c r="CO133" s="114">
        <f>AI133</f>
        <v>180</v>
      </c>
      <c r="CP133" s="114">
        <f>AM133</f>
        <v>223</v>
      </c>
      <c r="CQ133" s="114">
        <f>AQ133</f>
        <v>265</v>
      </c>
      <c r="CR133" s="114">
        <f>AU133</f>
        <v>300</v>
      </c>
      <c r="CS133" s="114">
        <f>AY133</f>
        <v>313</v>
      </c>
      <c r="CT133" s="109" t="e">
        <f>M133-K133</f>
        <v>#VALUE!</v>
      </c>
    </row>
    <row r="134" spans="1:1030" s="12" customFormat="1" x14ac:dyDescent="0.2">
      <c r="A134" s="9" t="str">
        <f>CONCATENATE(B134,"_",C134)</f>
        <v>ccr5_human_6AKY</v>
      </c>
      <c r="B134" s="9" t="s">
        <v>173</v>
      </c>
      <c r="C134" s="9" t="s">
        <v>1548</v>
      </c>
      <c r="D134" s="9" t="str">
        <f>IFERROR(MID(VLOOKUP($B134,Seqs!$A:$B,2,0),E134,1),"")</f>
        <v>V</v>
      </c>
      <c r="E134" s="9">
        <v>25</v>
      </c>
      <c r="F134" s="9" t="str">
        <f>IFERROR(MID(VLOOKUP($B134,Seqs!$A:$B,2,0),G134,1),"")</f>
        <v>C</v>
      </c>
      <c r="G134" s="9">
        <v>58</v>
      </c>
      <c r="H134" s="9" t="str">
        <f>IFERROR(MID(VLOOKUP($B134,Seqs!$A:$B,2,0),I134,1),"")</f>
        <v/>
      </c>
      <c r="I134" s="109" t="s">
        <v>23</v>
      </c>
      <c r="J134" s="9" t="str">
        <f>IFERROR(MID(VLOOKUP($B134,Seqs!$A:$B,2,0),K134,1),"")</f>
        <v/>
      </c>
      <c r="K134" s="109" t="s">
        <v>23</v>
      </c>
      <c r="L134" s="9" t="str">
        <f>IFERROR(MID(VLOOKUP($B134,Seqs!$A:$B,2,0),M134,1),"")</f>
        <v>S</v>
      </c>
      <c r="M134" s="9">
        <v>63</v>
      </c>
      <c r="N134" s="9" t="str">
        <f>IFERROR(MID(VLOOKUP($B134,Seqs!$A:$B,2,0),O134,1),"")</f>
        <v>A</v>
      </c>
      <c r="O134" s="9">
        <v>92</v>
      </c>
      <c r="P134" s="9" t="str">
        <f>IFERROR(MID(VLOOKUP($B134,Seqs!$A:$B,2,0),Q134,1),"")</f>
        <v>Q</v>
      </c>
      <c r="Q134" s="9">
        <v>93</v>
      </c>
      <c r="R134" s="9" t="str">
        <f>IFERROR(MID(VLOOKUP($B134,Seqs!$A:$B,2,0),S134,1),"")</f>
        <v>F</v>
      </c>
      <c r="S134" s="9">
        <v>96</v>
      </c>
      <c r="T134" s="9" t="str">
        <f>IFERROR(MID(VLOOKUP($B134,Seqs!$A:$B,2,0),U134,1),"")</f>
        <v>G</v>
      </c>
      <c r="U134" s="9">
        <v>97</v>
      </c>
      <c r="V134" s="9" t="str">
        <f>IFERROR(MID(VLOOKUP($B134,Seqs!$A:$B,2,0),W134,1),"")</f>
        <v>H</v>
      </c>
      <c r="W134" s="9">
        <v>132</v>
      </c>
      <c r="X134" s="9" t="str">
        <f>IFERROR(MID(VLOOKUP($B134,Seqs!$A:$B,2,0),Y134,1),"")</f>
        <v>A</v>
      </c>
      <c r="Y134" s="9">
        <v>133</v>
      </c>
      <c r="Z134" s="9" t="str">
        <f>IFERROR(MID(VLOOKUP($B134,Seqs!$A:$B,2,0),AA134,1),"")</f>
        <v>R</v>
      </c>
      <c r="AA134" s="9">
        <v>140</v>
      </c>
      <c r="AB134" s="9" t="str">
        <f>IFERROR(MID(VLOOKUP($B134,Seqs!$A:$B,2,0),AC134,1),"")</f>
        <v>T</v>
      </c>
      <c r="AC134" s="9">
        <v>141</v>
      </c>
      <c r="AD134" s="9" t="str">
        <f>IFERROR(MID(VLOOKUP($B134,Seqs!$A:$B,2,0),AE134,1),"")</f>
        <v>T</v>
      </c>
      <c r="AE134" s="9">
        <v>167</v>
      </c>
      <c r="AF134" s="9" t="str">
        <f>IFERROR(MID(VLOOKUP($B134,Seqs!$A:$B,2,0),AG134,1),"")</f>
        <v>C</v>
      </c>
      <c r="AG134" s="9">
        <v>178</v>
      </c>
      <c r="AH134" s="9" t="str">
        <f>IFERROR(MID(VLOOKUP($B134,Seqs!$A:$B,2,0),AI134,1),"")</f>
        <v>S</v>
      </c>
      <c r="AI134" s="9">
        <v>180</v>
      </c>
      <c r="AJ134" s="9" t="str">
        <f>IFERROR(MID(VLOOKUP($B134,Seqs!$A:$B,2,0),AK134,1),"")</f>
        <v>Q</v>
      </c>
      <c r="AK134" s="9">
        <v>186</v>
      </c>
      <c r="AL134" s="9" t="str">
        <f>IFERROR(MID(VLOOKUP($B134,Seqs!$A:$B,2,0),AM134,1),"")</f>
        <v>R</v>
      </c>
      <c r="AM134" s="9">
        <v>223</v>
      </c>
      <c r="AN134" s="9" t="str">
        <f>IFERROR(MID(VLOOKUP($B134,Seqs!$A:$B,2,0),AO134,1),"")</f>
        <v>H</v>
      </c>
      <c r="AO134" s="9">
        <v>231</v>
      </c>
      <c r="AP134" s="9" t="str">
        <f>IFERROR(MID(VLOOKUP($B134,Seqs!$A:$B,2,0),AQ134,1),"")</f>
        <v>F</v>
      </c>
      <c r="AQ134" s="9">
        <v>260</v>
      </c>
      <c r="AR134" s="9" t="str">
        <f>IFERROR(MID(VLOOKUP($B134,Seqs!$A:$B,2,0),AS134,1),"")</f>
        <v>N</v>
      </c>
      <c r="AS134" s="9">
        <v>268</v>
      </c>
      <c r="AT134" s="9" t="str">
        <f>IFERROR(MID(VLOOKUP($B134,Seqs!$A:$B,2,0),AU134,1),"")</f>
        <v>V</v>
      </c>
      <c r="AU134" s="9">
        <v>300</v>
      </c>
      <c r="AV134" s="9" t="str">
        <f>IFERROR(MID(VLOOKUP($B134,Seqs!$A:$B,2,0),AW134,1),"")</f>
        <v>G</v>
      </c>
      <c r="AW134" s="9">
        <v>301</v>
      </c>
      <c r="AX134" s="9" t="str">
        <f>IFERROR(MID(VLOOKUP($B134,Seqs!$A:$B,2,0),AY134,1),"")</f>
        <v>L</v>
      </c>
      <c r="AY134" s="9">
        <v>308</v>
      </c>
      <c r="AZ134" s="110" t="str">
        <f>VLOOKUP(B134,Classification!A:D,2,0)</f>
        <v>A</v>
      </c>
      <c r="BA134" s="98" t="str">
        <f>VLOOKUP(B134,Classification!A:D,4,0)</f>
        <v>Chemokine</v>
      </c>
      <c r="BB134" s="36" t="b">
        <f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109">
        <f>_xlfn.AGGREGATE(9,6,CH134:CS134)-_xlfn.AGGREGATE(9,6,BV134:CG134)+12</f>
        <v>252</v>
      </c>
      <c r="BD134" s="40" t="s">
        <v>23</v>
      </c>
      <c r="BE134" s="9" t="s">
        <v>1381</v>
      </c>
      <c r="BF134" s="120">
        <v>2.8</v>
      </c>
      <c r="BG134" s="51" t="s">
        <v>1287</v>
      </c>
      <c r="BH134" s="51" t="s">
        <v>1287</v>
      </c>
      <c r="BJ134" s="111" t="s">
        <v>1293</v>
      </c>
      <c r="BK134" s="112" t="s">
        <v>1293</v>
      </c>
      <c r="BL134" s="112" t="s">
        <v>1293</v>
      </c>
      <c r="BM134" s="112" t="s">
        <v>1293</v>
      </c>
      <c r="BN134" s="112" t="s">
        <v>1293</v>
      </c>
      <c r="BO134" s="112" t="s">
        <v>1293</v>
      </c>
      <c r="BP134" s="112" t="s">
        <v>1293</v>
      </c>
      <c r="BQ134" s="112" t="s">
        <v>1293</v>
      </c>
      <c r="BR134" s="112" t="s">
        <v>1293</v>
      </c>
      <c r="BS134" s="112" t="s">
        <v>1293</v>
      </c>
      <c r="BT134" s="112" t="s">
        <v>1293</v>
      </c>
      <c r="BU134" s="112" t="s">
        <v>1293</v>
      </c>
      <c r="BV134" s="111">
        <f>E134</f>
        <v>25</v>
      </c>
      <c r="BW134" s="113" t="str">
        <f>I134</f>
        <v>-</v>
      </c>
      <c r="BX134" s="114">
        <f>M134</f>
        <v>63</v>
      </c>
      <c r="BY134" s="113">
        <f>Q134</f>
        <v>93</v>
      </c>
      <c r="BZ134" s="114">
        <f>U134</f>
        <v>97</v>
      </c>
      <c r="CA134" s="113">
        <f>Y134</f>
        <v>133</v>
      </c>
      <c r="CB134" s="114">
        <f>AC134</f>
        <v>141</v>
      </c>
      <c r="CC134" s="113">
        <f>AG134</f>
        <v>178</v>
      </c>
      <c r="CD134" s="114">
        <f>AK134</f>
        <v>186</v>
      </c>
      <c r="CE134" s="113">
        <f>AO134</f>
        <v>231</v>
      </c>
      <c r="CF134" s="114">
        <f>AS134</f>
        <v>268</v>
      </c>
      <c r="CG134" s="113">
        <f>AW134</f>
        <v>301</v>
      </c>
      <c r="CH134" s="111">
        <f>G134</f>
        <v>58</v>
      </c>
      <c r="CI134" s="113" t="str">
        <f>K134</f>
        <v>-</v>
      </c>
      <c r="CJ134" s="114">
        <f>O134</f>
        <v>92</v>
      </c>
      <c r="CK134" s="114">
        <f>S134</f>
        <v>96</v>
      </c>
      <c r="CL134" s="114">
        <f>W134</f>
        <v>132</v>
      </c>
      <c r="CM134" s="114">
        <f>AA134</f>
        <v>140</v>
      </c>
      <c r="CN134" s="114">
        <f>AE134</f>
        <v>167</v>
      </c>
      <c r="CO134" s="114">
        <f>AI134</f>
        <v>180</v>
      </c>
      <c r="CP134" s="114">
        <f>AM134</f>
        <v>223</v>
      </c>
      <c r="CQ134" s="114">
        <f>AQ134</f>
        <v>260</v>
      </c>
      <c r="CR134" s="114">
        <f>AU134</f>
        <v>300</v>
      </c>
      <c r="CS134" s="114">
        <f>AY134</f>
        <v>308</v>
      </c>
      <c r="CT134" s="109" t="e">
        <f>M134-K134</f>
        <v>#VALUE!</v>
      </c>
    </row>
    <row r="135" spans="1:1030" x14ac:dyDescent="0.2">
      <c r="A135" s="3" t="str">
        <f t="shared" si="419"/>
        <v>ccr9_human__wt</v>
      </c>
      <c r="B135" s="3" t="s">
        <v>177</v>
      </c>
      <c r="C135" s="3" t="s">
        <v>100</v>
      </c>
      <c r="D135" s="3" t="str">
        <f>IFERROR(MID(VLOOKUP($B135,Seqs!$A:$B,2,0),E135,1),"")</f>
        <v>V</v>
      </c>
      <c r="E135" s="3">
        <v>43</v>
      </c>
      <c r="F135" s="3" t="str">
        <f>IFERROR(MID(VLOOKUP($B135,Seqs!$A:$B,2,0),G135,1),"")</f>
        <v>C</v>
      </c>
      <c r="G135" s="3">
        <v>76</v>
      </c>
      <c r="H135" s="3" t="str">
        <f>IFERROR(MID(VLOOKUP($B135,Seqs!$A:$B,2,0),I135,1),"")</f>
        <v>T</v>
      </c>
      <c r="I135" s="23">
        <v>77</v>
      </c>
      <c r="J135" s="3" t="str">
        <f>IFERROR(MID(VLOOKUP($B135,Seqs!$A:$B,2,0),K135,1),"")</f>
        <v>K</v>
      </c>
      <c r="K135" s="23">
        <v>80</v>
      </c>
      <c r="L135" s="3" t="str">
        <f>IFERROR(MID(VLOOKUP($B135,Seqs!$A:$B,2,0),M135,1),"")</f>
        <v>T</v>
      </c>
      <c r="M135" s="3">
        <v>81</v>
      </c>
      <c r="N135" s="3" t="str">
        <f>IFERROR(MID(VLOOKUP($B135,Seqs!$A:$B,2,0),O135,1),"")</f>
        <v>D</v>
      </c>
      <c r="O135" s="3">
        <v>110</v>
      </c>
      <c r="P135" s="3" t="str">
        <f>IFERROR(MID(VLOOKUP($B135,Seqs!$A:$B,2,0),Q135,1),"")</f>
        <v>Q</v>
      </c>
      <c r="Q135" s="3">
        <v>111</v>
      </c>
      <c r="R135" s="3" t="str">
        <f>IFERROR(MID(VLOOKUP($B135,Seqs!$A:$B,2,0),S135,1),"")</f>
        <v>F</v>
      </c>
      <c r="S135" s="3">
        <v>114</v>
      </c>
      <c r="T135" s="3" t="str">
        <f>IFERROR(MID(VLOOKUP($B135,Seqs!$A:$B,2,0),U135,1),"")</f>
        <v>Q</v>
      </c>
      <c r="U135" s="3">
        <v>115</v>
      </c>
      <c r="V135" s="3" t="str">
        <f>IFERROR(MID(VLOOKUP($B135,Seqs!$A:$B,2,0),W135,1),"")</f>
        <v>Q</v>
      </c>
      <c r="W135" s="3">
        <v>150</v>
      </c>
      <c r="X135" s="3" t="str">
        <f>IFERROR(MID(VLOOKUP($B135,Seqs!$A:$B,2,0),Y135,1),"")</f>
        <v>A</v>
      </c>
      <c r="Y135" s="3">
        <v>151</v>
      </c>
      <c r="Z135" s="3" t="str">
        <f>IFERROR(MID(VLOOKUP($B135,Seqs!$A:$B,2,0),AA135,1),"")</f>
        <v>W</v>
      </c>
      <c r="AA135" s="3">
        <v>157</v>
      </c>
      <c r="AB135" s="3" t="str">
        <f>IFERROR(MID(VLOOKUP($B135,Seqs!$A:$B,2,0),AC135,1),"")</f>
        <v>R</v>
      </c>
      <c r="AC135" s="9">
        <v>158</v>
      </c>
      <c r="AD135" s="3" t="str">
        <f>IFERROR(MID(VLOOKUP($B135,Seqs!$A:$B,2,0),AE135,1),"")</f>
        <v>S</v>
      </c>
      <c r="AE135" s="3">
        <v>187</v>
      </c>
      <c r="AF135" s="3" t="str">
        <f>IFERROR(MID(VLOOKUP($B135,Seqs!$A:$B,2,0),AG135,1),"")</f>
        <v>C</v>
      </c>
      <c r="AG135" s="3">
        <v>198</v>
      </c>
      <c r="AH135" s="3" t="str">
        <f>IFERROR(MID(VLOOKUP($B135,Seqs!$A:$B,2,0),AI135,1),"")</f>
        <v>M</v>
      </c>
      <c r="AI135" s="3">
        <v>200</v>
      </c>
      <c r="AJ135" s="3" t="str">
        <f>IFERROR(MID(VLOOKUP($B135,Seqs!$A:$B,2,0),AK135,1),"")</f>
        <v>K</v>
      </c>
      <c r="AK135" s="3">
        <v>209</v>
      </c>
      <c r="AL135" s="3" t="str">
        <f>IFERROR(MID(VLOOKUP($B135,Seqs!$A:$B,2,0),AM135,1),"")</f>
        <v>A</v>
      </c>
      <c r="AM135" s="3">
        <v>244</v>
      </c>
      <c r="AN135" s="3" t="str">
        <f>IFERROR(MID(VLOOKUP($B135,Seqs!$A:$B,2,0),AO135,1),"")</f>
        <v>S</v>
      </c>
      <c r="AO135" s="3">
        <v>247</v>
      </c>
      <c r="AP135" s="3" t="str">
        <f>IFERROR(MID(VLOOKUP($B135,Seqs!$A:$B,2,0),AQ135,1),"")</f>
        <v>M</v>
      </c>
      <c r="AQ135" s="3">
        <v>284</v>
      </c>
      <c r="AR135" s="3" t="str">
        <f>IFERROR(MID(VLOOKUP($B135,Seqs!$A:$B,2,0),AS135,1),"")</f>
        <v>N</v>
      </c>
      <c r="AS135" s="3">
        <v>288</v>
      </c>
      <c r="AT135" s="3" t="str">
        <f>IFERROR(MID(VLOOKUP($B135,Seqs!$A:$B,2,0),AU135,1),"")</f>
        <v>V</v>
      </c>
      <c r="AU135" s="3">
        <v>320</v>
      </c>
      <c r="AV135" s="3" t="str">
        <f>IFERROR(MID(VLOOKUP($B135,Seqs!$A:$B,2,0),AW135,1),"")</f>
        <v>G</v>
      </c>
      <c r="AW135" s="3">
        <v>321</v>
      </c>
      <c r="AX135" s="3" t="str">
        <f>IFERROR(MID(VLOOKUP($B135,Seqs!$A:$B,2,0),AY135,1),"")</f>
        <v>A</v>
      </c>
      <c r="AY135" s="3">
        <v>341</v>
      </c>
      <c r="AZ135" s="77" t="str">
        <f>VLOOKUP(B135,Classification!A:D,2,0)</f>
        <v>A</v>
      </c>
      <c r="BA135" s="94" t="str">
        <f>VLOOKUP(B135,Classification!A:D,4,0)</f>
        <v>Chemokine</v>
      </c>
      <c r="BB135" s="27" t="b">
        <f t="shared" si="420"/>
        <v>1</v>
      </c>
      <c r="BC135" s="23">
        <f t="shared" si="225"/>
        <v>276</v>
      </c>
      <c r="BD135" s="56" t="s">
        <v>1379</v>
      </c>
      <c r="BE135" s="3" t="s">
        <v>23</v>
      </c>
      <c r="BF135" s="119" t="s">
        <v>23</v>
      </c>
      <c r="BG135" s="49" t="s">
        <v>1379</v>
      </c>
      <c r="BH135" s="49" t="s">
        <v>1384</v>
      </c>
      <c r="BI135" s="1"/>
      <c r="BJ135" s="70" t="s">
        <v>1293</v>
      </c>
      <c r="BK135" s="57" t="s">
        <v>1293</v>
      </c>
      <c r="BL135" s="57" t="s">
        <v>1293</v>
      </c>
      <c r="BM135" s="57" t="s">
        <v>1293</v>
      </c>
      <c r="BN135" s="57" t="s">
        <v>1293</v>
      </c>
      <c r="BO135" s="57" t="s">
        <v>1293</v>
      </c>
      <c r="BP135" s="57" t="s">
        <v>1293</v>
      </c>
      <c r="BQ135" s="57" t="s">
        <v>1293</v>
      </c>
      <c r="BR135" s="57" t="s">
        <v>1293</v>
      </c>
      <c r="BS135" s="57" t="s">
        <v>1293</v>
      </c>
      <c r="BT135" s="57" t="s">
        <v>1293</v>
      </c>
      <c r="BU135" s="57" t="s">
        <v>1293</v>
      </c>
      <c r="BV135" s="70">
        <f t="shared" si="226"/>
        <v>43</v>
      </c>
      <c r="BW135" s="71">
        <f t="shared" si="227"/>
        <v>77</v>
      </c>
      <c r="BX135" s="72">
        <f t="shared" si="228"/>
        <v>81</v>
      </c>
      <c r="BY135" s="71">
        <f t="shared" si="229"/>
        <v>111</v>
      </c>
      <c r="BZ135" s="72">
        <f t="shared" si="230"/>
        <v>115</v>
      </c>
      <c r="CA135" s="71">
        <f t="shared" si="231"/>
        <v>151</v>
      </c>
      <c r="CB135" s="72">
        <f t="shared" si="232"/>
        <v>158</v>
      </c>
      <c r="CC135" s="71">
        <f t="shared" si="233"/>
        <v>198</v>
      </c>
      <c r="CD135" s="72">
        <f t="shared" si="234"/>
        <v>209</v>
      </c>
      <c r="CE135" s="71">
        <f t="shared" si="235"/>
        <v>247</v>
      </c>
      <c r="CF135" s="72">
        <f t="shared" si="236"/>
        <v>288</v>
      </c>
      <c r="CG135" s="71">
        <f t="shared" si="237"/>
        <v>321</v>
      </c>
      <c r="CH135" s="70">
        <f t="shared" si="238"/>
        <v>76</v>
      </c>
      <c r="CI135" s="71">
        <f t="shared" si="239"/>
        <v>80</v>
      </c>
      <c r="CJ135" s="72">
        <f t="shared" si="240"/>
        <v>110</v>
      </c>
      <c r="CK135" s="72">
        <f t="shared" si="241"/>
        <v>114</v>
      </c>
      <c r="CL135" s="72">
        <f t="shared" si="242"/>
        <v>150</v>
      </c>
      <c r="CM135" s="72">
        <f t="shared" si="243"/>
        <v>157</v>
      </c>
      <c r="CN135" s="72">
        <f t="shared" si="244"/>
        <v>187</v>
      </c>
      <c r="CO135" s="72">
        <f t="shared" si="245"/>
        <v>200</v>
      </c>
      <c r="CP135" s="72">
        <f t="shared" si="246"/>
        <v>244</v>
      </c>
      <c r="CQ135" s="72">
        <f t="shared" si="247"/>
        <v>284</v>
      </c>
      <c r="CR135" s="72">
        <f t="shared" si="248"/>
        <v>320</v>
      </c>
      <c r="CS135" s="72">
        <f t="shared" si="249"/>
        <v>341</v>
      </c>
      <c r="CT135" s="23">
        <f t="shared" si="250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si="419"/>
        <v>ccr9_human_5LWE</v>
      </c>
      <c r="B136" s="3" t="s">
        <v>177</v>
      </c>
      <c r="C136" s="3" t="s">
        <v>1372</v>
      </c>
      <c r="D136" s="3" t="str">
        <f>IFERROR(MID(VLOOKUP($B136,Seqs!$A:$B,2,0),E136,1),"")</f>
        <v>V</v>
      </c>
      <c r="E136" s="3">
        <v>43</v>
      </c>
      <c r="F136" s="3" t="str">
        <f>IFERROR(MID(VLOOKUP($B136,Seqs!$A:$B,2,0),G136,1),"")</f>
        <v>C</v>
      </c>
      <c r="G136" s="3">
        <v>76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T</v>
      </c>
      <c r="M136" s="3">
        <v>81</v>
      </c>
      <c r="N136" s="3" t="str">
        <f>IFERROR(MID(VLOOKUP($B136,Seqs!$A:$B,2,0),O136,1),"")</f>
        <v>A</v>
      </c>
      <c r="O136" s="3">
        <v>108</v>
      </c>
      <c r="P136" s="3" t="str">
        <f>IFERROR(MID(VLOOKUP($B136,Seqs!$A:$B,2,0),Q136,1),"")</f>
        <v/>
      </c>
      <c r="Q136" s="3" t="s">
        <v>23</v>
      </c>
      <c r="R136" s="3" t="str">
        <f>IFERROR(MID(VLOOKUP($B136,Seqs!$A:$B,2,0),S136,1),"")</f>
        <v/>
      </c>
      <c r="S136" s="3" t="s">
        <v>23</v>
      </c>
      <c r="T136" s="3" t="str">
        <f>IFERROR(MID(VLOOKUP($B136,Seqs!$A:$B,2,0),U136,1),"")</f>
        <v>C</v>
      </c>
      <c r="U136" s="3">
        <v>119</v>
      </c>
      <c r="V136" s="3" t="str">
        <f>IFERROR(MID(VLOOKUP($B136,Seqs!$A:$B,2,0),W136,1),"")</f>
        <v>Q</v>
      </c>
      <c r="W136" s="3">
        <v>150</v>
      </c>
      <c r="X136" s="3" t="str">
        <f>IFERROR(MID(VLOOKUP($B136,Seqs!$A:$B,2,0),Y136,1),"")</f>
        <v>A</v>
      </c>
      <c r="Y136" s="3">
        <v>151</v>
      </c>
      <c r="Z136" s="3" t="str">
        <f>IFERROR(MID(VLOOKUP($B136,Seqs!$A:$B,2,0),AA136,1),"")</f>
        <v>W</v>
      </c>
      <c r="AA136" s="3">
        <v>157</v>
      </c>
      <c r="AB136" s="3" t="str">
        <f>IFERROR(MID(VLOOKUP($B136,Seqs!$A:$B,2,0),AC136,1),"")</f>
        <v>R</v>
      </c>
      <c r="AC136" s="9">
        <v>158</v>
      </c>
      <c r="AD136" s="3" t="str">
        <f>IFERROR(MID(VLOOKUP($B136,Seqs!$A:$B,2,0),AE136,1),"")</f>
        <v>I</v>
      </c>
      <c r="AE136" s="3">
        <v>184</v>
      </c>
      <c r="AF136" s="3" t="str">
        <f>IFERROR(MID(VLOOKUP($B136,Seqs!$A:$B,2,0),AG136,1),"")</f>
        <v/>
      </c>
      <c r="AG136" s="3" t="s">
        <v>23</v>
      </c>
      <c r="AH136" s="3" t="str">
        <f>IFERROR(MID(VLOOKUP($B136,Seqs!$A:$B,2,0),AI136,1),"")</f>
        <v/>
      </c>
      <c r="AI136" s="3" t="s">
        <v>23</v>
      </c>
      <c r="AJ136" s="3" t="str">
        <f>IFERROR(MID(VLOOKUP($B136,Seqs!$A:$B,2,0),AK136,1),"")</f>
        <v/>
      </c>
      <c r="AK136" s="3" t="s">
        <v>23</v>
      </c>
      <c r="AL136" s="3" t="str">
        <f>IFERROR(MID(VLOOKUP($B136,Seqs!$A:$B,2,0),AM136,1),"")</f>
        <v/>
      </c>
      <c r="AM136" s="3" t="s">
        <v>23</v>
      </c>
      <c r="AN136" s="3" t="str">
        <f>IFERROR(MID(VLOOKUP($B136,Seqs!$A:$B,2,0),AO136,1),"")</f>
        <v>S</v>
      </c>
      <c r="AO136" s="3">
        <v>247</v>
      </c>
      <c r="AP136" s="3" t="str">
        <f>IFERROR(MID(VLOOKUP($B136,Seqs!$A:$B,2,0),AQ136,1),"")</f>
        <v>M</v>
      </c>
      <c r="AQ136" s="3">
        <v>284</v>
      </c>
      <c r="AR136" s="3" t="str">
        <f>IFERROR(MID(VLOOKUP($B136,Seqs!$A:$B,2,0),AS136,1),"")</f>
        <v>N</v>
      </c>
      <c r="AS136" s="3">
        <v>288</v>
      </c>
      <c r="AT136" s="3" t="str">
        <f>IFERROR(MID(VLOOKUP($B136,Seqs!$A:$B,2,0),AU136,1),"")</f>
        <v>V</v>
      </c>
      <c r="AU136" s="3">
        <v>320</v>
      </c>
      <c r="AV136" s="3" t="str">
        <f>IFERROR(MID(VLOOKUP($B136,Seqs!$A:$B,2,0),AW136,1),"")</f>
        <v>G</v>
      </c>
      <c r="AW136" s="3">
        <v>321</v>
      </c>
      <c r="AX136" s="3" t="str">
        <f>IFERROR(MID(VLOOKUP($B136,Seqs!$A:$B,2,0),AY136,1),"")</f>
        <v>A</v>
      </c>
      <c r="AY136" s="3">
        <v>341</v>
      </c>
      <c r="AZ136" s="77" t="str">
        <f>VLOOKUP(B136,Classification!A:D,2,0)</f>
        <v>A</v>
      </c>
      <c r="BA136" s="94" t="str">
        <f>VLOOKUP(B136,Classification!A:D,4,0)</f>
        <v>Chemokine</v>
      </c>
      <c r="BB136" s="27" t="b">
        <f t="shared" si="420"/>
        <v>0</v>
      </c>
      <c r="BC136" s="23">
        <f t="shared" si="225"/>
        <v>224</v>
      </c>
      <c r="BD136" s="16" t="s">
        <v>1383</v>
      </c>
      <c r="BE136" s="3" t="s">
        <v>1381</v>
      </c>
      <c r="BF136" s="119">
        <v>2.8</v>
      </c>
      <c r="BG136" s="49" t="s">
        <v>1384</v>
      </c>
      <c r="BH136" s="49" t="s">
        <v>1384</v>
      </c>
      <c r="BI136" s="1"/>
      <c r="BJ136" s="70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0">
        <f t="shared" si="226"/>
        <v>43</v>
      </c>
      <c r="BW136" s="71" t="str">
        <f t="shared" si="227"/>
        <v>-</v>
      </c>
      <c r="BX136" s="72">
        <f t="shared" si="228"/>
        <v>81</v>
      </c>
      <c r="BY136" s="71" t="str">
        <f t="shared" si="229"/>
        <v>-</v>
      </c>
      <c r="BZ136" s="72">
        <f t="shared" si="230"/>
        <v>119</v>
      </c>
      <c r="CA136" s="71">
        <f t="shared" si="231"/>
        <v>151</v>
      </c>
      <c r="CB136" s="72">
        <f t="shared" si="232"/>
        <v>158</v>
      </c>
      <c r="CC136" s="71" t="str">
        <f t="shared" si="233"/>
        <v>-</v>
      </c>
      <c r="CD136" s="72" t="str">
        <f t="shared" si="234"/>
        <v>-</v>
      </c>
      <c r="CE136" s="71">
        <f t="shared" si="235"/>
        <v>247</v>
      </c>
      <c r="CF136" s="72">
        <f t="shared" si="236"/>
        <v>288</v>
      </c>
      <c r="CG136" s="71">
        <f t="shared" si="237"/>
        <v>321</v>
      </c>
      <c r="CH136" s="70">
        <f t="shared" si="238"/>
        <v>76</v>
      </c>
      <c r="CI136" s="71" t="str">
        <f t="shared" si="239"/>
        <v>-</v>
      </c>
      <c r="CJ136" s="72">
        <f t="shared" si="240"/>
        <v>108</v>
      </c>
      <c r="CK136" s="72" t="str">
        <f t="shared" si="241"/>
        <v>-</v>
      </c>
      <c r="CL136" s="72">
        <f t="shared" si="242"/>
        <v>150</v>
      </c>
      <c r="CM136" s="72">
        <f t="shared" si="243"/>
        <v>157</v>
      </c>
      <c r="CN136" s="72">
        <f t="shared" si="244"/>
        <v>184</v>
      </c>
      <c r="CO136" s="72" t="str">
        <f t="shared" si="245"/>
        <v>-</v>
      </c>
      <c r="CP136" s="72" t="str">
        <f t="shared" si="246"/>
        <v>-</v>
      </c>
      <c r="CQ136" s="72">
        <f t="shared" si="247"/>
        <v>284</v>
      </c>
      <c r="CR136" s="72">
        <f t="shared" si="248"/>
        <v>320</v>
      </c>
      <c r="CS136" s="72">
        <f t="shared" si="249"/>
        <v>341</v>
      </c>
      <c r="CT136" s="23" t="e">
        <f t="shared" si="250"/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>CONCATENATE(B137,"_",C137)</f>
        <v>ccr9_human_5LWE_dist</v>
      </c>
      <c r="B137" s="3" t="s">
        <v>177</v>
      </c>
      <c r="C137" s="3" t="s">
        <v>1391</v>
      </c>
      <c r="D137" s="3" t="str">
        <f>IFERROR(MID(VLOOKUP($B137,Seqs!$A:$B,2,0),E137,1),"")</f>
        <v>V</v>
      </c>
      <c r="E137" s="3">
        <v>43</v>
      </c>
      <c r="F137" s="3" t="str">
        <f>IFERROR(MID(VLOOKUP($B137,Seqs!$A:$B,2,0),G137,1),"")</f>
        <v>C</v>
      </c>
      <c r="G137" s="3">
        <v>76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T</v>
      </c>
      <c r="M137" s="3">
        <v>81</v>
      </c>
      <c r="N137" s="3" t="str">
        <f>IFERROR(MID(VLOOKUP($B137,Seqs!$A:$B,2,0),O137,1),"")</f>
        <v>A</v>
      </c>
      <c r="O137" s="3">
        <v>108</v>
      </c>
      <c r="P137" s="3" t="str">
        <f>IFERROR(MID(VLOOKUP($B137,Seqs!$A:$B,2,0),Q137,1),"")</f>
        <v/>
      </c>
      <c r="Q137" s="3" t="s">
        <v>23</v>
      </c>
      <c r="R137" s="3" t="str">
        <f>IFERROR(MID(VLOOKUP($B137,Seqs!$A:$B,2,0),S137,1),"")</f>
        <v/>
      </c>
      <c r="S137" s="3" t="s">
        <v>23</v>
      </c>
      <c r="T137" s="3" t="str">
        <f>IFERROR(MID(VLOOKUP($B137,Seqs!$A:$B,2,0),U137,1),"")</f>
        <v>C</v>
      </c>
      <c r="U137" s="3">
        <v>119</v>
      </c>
      <c r="V137" s="3" t="str">
        <f>IFERROR(MID(VLOOKUP($B137,Seqs!$A:$B,2,0),W137,1),"")</f>
        <v>Q</v>
      </c>
      <c r="W137" s="3">
        <v>150</v>
      </c>
      <c r="X137" s="3" t="str">
        <f>IFERROR(MID(VLOOKUP($B137,Seqs!$A:$B,2,0),Y137,1),"")</f>
        <v>A</v>
      </c>
      <c r="Y137" s="3">
        <v>151</v>
      </c>
      <c r="Z137" s="3" t="str">
        <f>IFERROR(MID(VLOOKUP($B137,Seqs!$A:$B,2,0),AA137,1),"")</f>
        <v>W</v>
      </c>
      <c r="AA137" s="3">
        <v>157</v>
      </c>
      <c r="AB137" s="3" t="str">
        <f>IFERROR(MID(VLOOKUP($B137,Seqs!$A:$B,2,0),AC137,1),"")</f>
        <v>R</v>
      </c>
      <c r="AC137" s="9">
        <v>158</v>
      </c>
      <c r="AD137" s="3" t="str">
        <f>IFERROR(MID(VLOOKUP($B137,Seqs!$A:$B,2,0),AE137,1),"")</f>
        <v>I</v>
      </c>
      <c r="AE137" s="3">
        <v>184</v>
      </c>
      <c r="AF137" s="3" t="str">
        <f>IFERROR(MID(VLOOKUP($B137,Seqs!$A:$B,2,0),AG137,1),"")</f>
        <v/>
      </c>
      <c r="AG137" s="3" t="s">
        <v>23</v>
      </c>
      <c r="AH137" s="3" t="str">
        <f>IFERROR(MID(VLOOKUP($B137,Seqs!$A:$B,2,0),AI137,1),"")</f>
        <v/>
      </c>
      <c r="AI137" s="3" t="s">
        <v>23</v>
      </c>
      <c r="AJ137" s="3" t="str">
        <f>IFERROR(MID(VLOOKUP($B137,Seqs!$A:$B,2,0),AK137,1),"")</f>
        <v>K</v>
      </c>
      <c r="AK137" s="3">
        <v>209</v>
      </c>
      <c r="AL137" s="3" t="str">
        <f>IFERROR(MID(VLOOKUP($B137,Seqs!$A:$B,2,0),AM137,1),"")</f>
        <v>A</v>
      </c>
      <c r="AM137" s="3">
        <v>244</v>
      </c>
      <c r="AN137" s="3" t="str">
        <f>IFERROR(MID(VLOOKUP($B137,Seqs!$A:$B,2,0),AO137,1),"")</f>
        <v>S</v>
      </c>
      <c r="AO137" s="3">
        <v>247</v>
      </c>
      <c r="AP137" s="3" t="str">
        <f>IFERROR(MID(VLOOKUP($B137,Seqs!$A:$B,2,0),AQ137,1),"")</f>
        <v>M</v>
      </c>
      <c r="AQ137" s="3">
        <v>284</v>
      </c>
      <c r="AR137" s="3" t="str">
        <f>IFERROR(MID(VLOOKUP($B137,Seqs!$A:$B,2,0),AS137,1),"")</f>
        <v>N</v>
      </c>
      <c r="AS137" s="3">
        <v>288</v>
      </c>
      <c r="AT137" s="3" t="str">
        <f>IFERROR(MID(VLOOKUP($B137,Seqs!$A:$B,2,0),AU137,1),"")</f>
        <v>V</v>
      </c>
      <c r="AU137" s="3">
        <v>320</v>
      </c>
      <c r="AV137" s="3" t="str">
        <f>IFERROR(MID(VLOOKUP($B137,Seqs!$A:$B,2,0),AW137,1),"")</f>
        <v>G</v>
      </c>
      <c r="AW137" s="3">
        <v>321</v>
      </c>
      <c r="AX137" s="3" t="str">
        <f>IFERROR(MID(VLOOKUP($B137,Seqs!$A:$B,2,0),AY137,1),"")</f>
        <v>A</v>
      </c>
      <c r="AY137" s="3">
        <v>341</v>
      </c>
      <c r="AZ137" s="77" t="str">
        <f>VLOOKUP(B137,Classification!A:D,2,0)</f>
        <v>A</v>
      </c>
      <c r="BA137" s="94" t="str">
        <f>VLOOKUP(B137,Classification!A:D,4,0)</f>
        <v>Chemokine</v>
      </c>
      <c r="BB137" s="27" t="b">
        <f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23">
        <f>_xlfn.AGGREGATE(9,6,CH137:CS137)-_xlfn.AGGREGATE(9,6,BV137:CG137)+12</f>
        <v>259</v>
      </c>
      <c r="BD137" s="16" t="s">
        <v>23</v>
      </c>
      <c r="BE137" s="3" t="s">
        <v>1381</v>
      </c>
      <c r="BF137" s="119">
        <v>2.8</v>
      </c>
      <c r="BG137" s="49" t="s">
        <v>1384</v>
      </c>
      <c r="BH137" s="49" t="s">
        <v>1384</v>
      </c>
      <c r="BI137" s="1"/>
      <c r="BJ137" s="70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0">
        <f>E137</f>
        <v>43</v>
      </c>
      <c r="BW137" s="71" t="str">
        <f>I137</f>
        <v>-</v>
      </c>
      <c r="BX137" s="72">
        <f>M137</f>
        <v>81</v>
      </c>
      <c r="BY137" s="71" t="str">
        <f>Q137</f>
        <v>-</v>
      </c>
      <c r="BZ137" s="72">
        <f>U137</f>
        <v>119</v>
      </c>
      <c r="CA137" s="71">
        <f>Y137</f>
        <v>151</v>
      </c>
      <c r="CB137" s="72">
        <f>AC137</f>
        <v>158</v>
      </c>
      <c r="CC137" s="71" t="str">
        <f>AG137</f>
        <v>-</v>
      </c>
      <c r="CD137" s="72">
        <f>AK137</f>
        <v>209</v>
      </c>
      <c r="CE137" s="71">
        <f>AO137</f>
        <v>247</v>
      </c>
      <c r="CF137" s="72">
        <f>AS137</f>
        <v>288</v>
      </c>
      <c r="CG137" s="71">
        <f>AW137</f>
        <v>321</v>
      </c>
      <c r="CH137" s="70">
        <f>G137</f>
        <v>76</v>
      </c>
      <c r="CI137" s="71" t="str">
        <f>K137</f>
        <v>-</v>
      </c>
      <c r="CJ137" s="72">
        <f>O137</f>
        <v>108</v>
      </c>
      <c r="CK137" s="72" t="str">
        <f>S137</f>
        <v>-</v>
      </c>
      <c r="CL137" s="72">
        <f>W137</f>
        <v>150</v>
      </c>
      <c r="CM137" s="72">
        <f>AA137</f>
        <v>157</v>
      </c>
      <c r="CN137" s="72">
        <f>AE137</f>
        <v>184</v>
      </c>
      <c r="CO137" s="72" t="str">
        <f>AI137</f>
        <v>-</v>
      </c>
      <c r="CP137" s="72">
        <f>AM137</f>
        <v>244</v>
      </c>
      <c r="CQ137" s="72">
        <f>AQ137</f>
        <v>284</v>
      </c>
      <c r="CR137" s="72">
        <f>AU137</f>
        <v>320</v>
      </c>
      <c r="CS137" s="72">
        <f>AY137</f>
        <v>341</v>
      </c>
      <c r="CT137" s="23" t="e">
        <f>M137-K137</f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 t="shared" si="419"/>
        <v>cnr1_human__wt</v>
      </c>
      <c r="B138" s="3" t="s">
        <v>182</v>
      </c>
      <c r="C138" s="3" t="s">
        <v>100</v>
      </c>
      <c r="D138" s="3" t="str">
        <f>IFERROR(MID(VLOOKUP($B138,Seqs!$A:$B,2,0),E138,1),"")</f>
        <v>N</v>
      </c>
      <c r="E138" s="3">
        <v>112</v>
      </c>
      <c r="F138" s="3" t="str">
        <f>IFERROR(MID(VLOOKUP($B138,Seqs!$A:$B,2,0),G138,1),"")</f>
        <v>S</v>
      </c>
      <c r="G138" s="3">
        <v>144</v>
      </c>
      <c r="H138" s="3" t="str">
        <f>IFERROR(MID(VLOOKUP($B138,Seqs!$A:$B,2,0),I138,1),"")</f>
        <v>R</v>
      </c>
      <c r="I138" s="23">
        <v>145</v>
      </c>
      <c r="J138" s="3" t="str">
        <f>IFERROR(MID(VLOOKUP($B138,Seqs!$A:$B,2,0),K138,1),"")</f>
        <v>R</v>
      </c>
      <c r="K138" s="23">
        <v>148</v>
      </c>
      <c r="L138" s="3" t="str">
        <f>IFERROR(MID(VLOOKUP($B138,Seqs!$A:$B,2,0),M138,1),"")</f>
        <v>R</v>
      </c>
      <c r="M138" s="3">
        <v>150</v>
      </c>
      <c r="N138" s="3" t="str">
        <f>IFERROR(MID(VLOOKUP($B138,Seqs!$A:$B,2,0),O138,1),"")</f>
        <v>V</v>
      </c>
      <c r="O138" s="3">
        <v>179</v>
      </c>
      <c r="P138" s="3" t="str">
        <f>IFERROR(MID(VLOOKUP($B138,Seqs!$A:$B,2,0),Q138,1),"")</f>
        <v/>
      </c>
      <c r="Q138" s="3" t="s">
        <v>23</v>
      </c>
      <c r="R138" s="3" t="str">
        <f>IFERROR(MID(VLOOKUP($B138,Seqs!$A:$B,2,0),S138,1),"")</f>
        <v/>
      </c>
      <c r="S138" s="3" t="s">
        <v>23</v>
      </c>
      <c r="T138" s="3" t="str">
        <f>IFERROR(MID(VLOOKUP($B138,Seqs!$A:$B,2,0),U138,1),"")</f>
        <v>S</v>
      </c>
      <c r="U138" s="3">
        <v>185</v>
      </c>
      <c r="V138" s="3" t="str">
        <f>IFERROR(MID(VLOOKUP($B138,Seqs!$A:$B,2,0),W138,1),"")</f>
        <v>R</v>
      </c>
      <c r="W138" s="3">
        <v>220</v>
      </c>
      <c r="X138" s="3" t="str">
        <f>IFERROR(MID(VLOOKUP($B138,Seqs!$A:$B,2,0),Y138,1),"")</f>
        <v>P</v>
      </c>
      <c r="Y138" s="3">
        <v>221</v>
      </c>
      <c r="Z138" s="3" t="str">
        <f>IFERROR(MID(VLOOKUP($B138,Seqs!$A:$B,2,0),AA138,1),"")</f>
        <v>V</v>
      </c>
      <c r="AA138" s="3">
        <v>228</v>
      </c>
      <c r="AB138" s="3" t="str">
        <f>IFERROR(MID(VLOOKUP($B138,Seqs!$A:$B,2,0),AC138,1),"")</f>
        <v>T</v>
      </c>
      <c r="AC138" s="9">
        <v>229</v>
      </c>
      <c r="AD138" s="3" t="str">
        <f>IFERROR(MID(VLOOKUP($B138,Seqs!$A:$B,2,0),AE138,1),"")</f>
        <v>G</v>
      </c>
      <c r="AE138" s="3">
        <v>254</v>
      </c>
      <c r="AF138" s="3" t="str">
        <f>IFERROR(MID(VLOOKUP($B138,Seqs!$A:$B,2,0),AG138,1),"")</f>
        <v/>
      </c>
      <c r="AG138" s="3" t="s">
        <v>23</v>
      </c>
      <c r="AH138" s="3" t="str">
        <f>IFERROR(MID(VLOOKUP($B138,Seqs!$A:$B,2,0),AI138,1),"")</f>
        <v/>
      </c>
      <c r="AI138" s="3" t="s">
        <v>23</v>
      </c>
      <c r="AJ138" s="3" t="str">
        <f>IFERROR(MID(VLOOKUP($B138,Seqs!$A:$B,2,0),AK138,1),"")</f>
        <v>D</v>
      </c>
      <c r="AK138" s="3">
        <v>272</v>
      </c>
      <c r="AL138" s="3" t="str">
        <f>IFERROR(MID(VLOOKUP($B138,Seqs!$A:$B,2,0),AM138,1),"")</f>
        <v>G</v>
      </c>
      <c r="AM138" s="3">
        <v>312</v>
      </c>
      <c r="AN138" s="3" t="str">
        <f>IFERROR(MID(VLOOKUP($B138,Seqs!$A:$B,2,0),AO138,1),"")</f>
        <v>P</v>
      </c>
      <c r="AO138" s="3">
        <v>332</v>
      </c>
      <c r="AP138" s="3" t="str">
        <f>IFERROR(MID(VLOOKUP($B138,Seqs!$A:$B,2,0),AQ138,1),"")</f>
        <v>G</v>
      </c>
      <c r="AQ138" s="3">
        <v>369</v>
      </c>
      <c r="AR138" s="3" t="str">
        <f>IFERROR(MID(VLOOKUP($B138,Seqs!$A:$B,2,0),AS138,1),"")</f>
        <v>N</v>
      </c>
      <c r="AS138" s="3">
        <v>372</v>
      </c>
      <c r="AT138" s="3" t="str">
        <f>IFERROR(MID(VLOOKUP($B138,Seqs!$A:$B,2,0),AU138,1),"")</f>
        <v>R</v>
      </c>
      <c r="AU138" s="3">
        <v>400</v>
      </c>
      <c r="AV138" s="3" t="str">
        <f>IFERROR(MID(VLOOKUP($B138,Seqs!$A:$B,2,0),AW138,1),"")</f>
        <v>S</v>
      </c>
      <c r="AW138" s="3">
        <v>401</v>
      </c>
      <c r="AX138" s="3" t="str">
        <f>IFERROR(MID(VLOOKUP($B138,Seqs!$A:$B,2,0),AY138,1),"")</f>
        <v>P</v>
      </c>
      <c r="AY138" s="3">
        <v>413</v>
      </c>
      <c r="AZ138" s="77" t="str">
        <f>VLOOKUP(B138,Classification!A:D,2,0)</f>
        <v>A</v>
      </c>
      <c r="BA138" s="94" t="str">
        <f>VLOOKUP(B138,Classification!A:D,4,0)</f>
        <v>Cannabinoid</v>
      </c>
      <c r="BB138" s="27" t="b">
        <f t="shared" si="420"/>
        <v>1</v>
      </c>
      <c r="BC138" s="23">
        <f t="shared" si="225"/>
        <v>260</v>
      </c>
      <c r="BD138" s="56" t="s">
        <v>1379</v>
      </c>
      <c r="BE138" s="3" t="s">
        <v>23</v>
      </c>
      <c r="BF138" s="119" t="s">
        <v>23</v>
      </c>
      <c r="BG138" s="49" t="s">
        <v>1379</v>
      </c>
      <c r="BH138" s="49" t="s">
        <v>1384</v>
      </c>
      <c r="BJ138" s="70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0">
        <f t="shared" si="226"/>
        <v>112</v>
      </c>
      <c r="BW138" s="71">
        <f t="shared" si="227"/>
        <v>145</v>
      </c>
      <c r="BX138" s="72">
        <f t="shared" si="228"/>
        <v>150</v>
      </c>
      <c r="BY138" s="71" t="str">
        <f t="shared" si="229"/>
        <v>-</v>
      </c>
      <c r="BZ138" s="72">
        <f t="shared" si="230"/>
        <v>185</v>
      </c>
      <c r="CA138" s="71">
        <f t="shared" si="231"/>
        <v>221</v>
      </c>
      <c r="CB138" s="72">
        <f t="shared" si="232"/>
        <v>229</v>
      </c>
      <c r="CC138" s="71" t="str">
        <f t="shared" si="233"/>
        <v>-</v>
      </c>
      <c r="CD138" s="72">
        <f t="shared" si="234"/>
        <v>272</v>
      </c>
      <c r="CE138" s="71">
        <f t="shared" si="235"/>
        <v>332</v>
      </c>
      <c r="CF138" s="72">
        <f t="shared" si="236"/>
        <v>372</v>
      </c>
      <c r="CG138" s="71">
        <f t="shared" si="237"/>
        <v>401</v>
      </c>
      <c r="CH138" s="70">
        <f t="shared" si="238"/>
        <v>144</v>
      </c>
      <c r="CI138" s="71">
        <f t="shared" si="239"/>
        <v>148</v>
      </c>
      <c r="CJ138" s="72">
        <f t="shared" si="240"/>
        <v>179</v>
      </c>
      <c r="CK138" s="72" t="str">
        <f t="shared" si="241"/>
        <v>-</v>
      </c>
      <c r="CL138" s="72">
        <f t="shared" si="242"/>
        <v>220</v>
      </c>
      <c r="CM138" s="72">
        <f t="shared" si="243"/>
        <v>228</v>
      </c>
      <c r="CN138" s="72">
        <f t="shared" si="244"/>
        <v>254</v>
      </c>
      <c r="CO138" s="72" t="str">
        <f t="shared" si="245"/>
        <v>-</v>
      </c>
      <c r="CP138" s="72">
        <f t="shared" si="246"/>
        <v>312</v>
      </c>
      <c r="CQ138" s="72">
        <f t="shared" si="247"/>
        <v>369</v>
      </c>
      <c r="CR138" s="72">
        <f t="shared" si="248"/>
        <v>400</v>
      </c>
      <c r="CS138" s="72">
        <f t="shared" si="249"/>
        <v>413</v>
      </c>
      <c r="CT138" s="23">
        <f t="shared" si="250"/>
        <v>2</v>
      </c>
    </row>
    <row r="139" spans="1:1030" s="3" customFormat="1" x14ac:dyDescent="0.2">
      <c r="A139" s="3" t="str">
        <f t="shared" si="419"/>
        <v>cnr1_human_5TGZ</v>
      </c>
      <c r="B139" s="3" t="s">
        <v>182</v>
      </c>
      <c r="C139" s="3" t="s">
        <v>1365</v>
      </c>
      <c r="D139" s="3" t="str">
        <f>IFERROR(MID(VLOOKUP($B139,Seqs!$A:$B,2,0),E139,1),"")</f>
        <v>P</v>
      </c>
      <c r="E139" s="3">
        <v>113</v>
      </c>
      <c r="F139" s="3" t="str">
        <f>IFERROR(MID(VLOOKUP($B139,Seqs!$A:$B,2,0),G139,1),"")</f>
        <v>S</v>
      </c>
      <c r="G139" s="3">
        <v>144</v>
      </c>
      <c r="H139" s="3" t="str">
        <f>IFERROR(MID(VLOOKUP($B139,Seqs!$A:$B,2,0),I139,1),"")</f>
        <v>R</v>
      </c>
      <c r="I139" s="23">
        <v>145</v>
      </c>
      <c r="J139" s="3" t="str">
        <f>IFERROR(MID(VLOOKUP($B139,Seqs!$A:$B,2,0),K139,1),"")</f>
        <v>R</v>
      </c>
      <c r="K139" s="23">
        <v>148</v>
      </c>
      <c r="L139" s="3" t="str">
        <f>IFERROR(MID(VLOOKUP($B139,Seqs!$A:$B,2,0),M139,1),"")</f>
        <v>R</v>
      </c>
      <c r="M139" s="3">
        <v>150</v>
      </c>
      <c r="N139" s="3" t="str">
        <f>IFERROR(MID(VLOOKUP($B139,Seqs!$A:$B,2,0),O139,1),"")</f>
        <v>V</v>
      </c>
      <c r="O139" s="3">
        <v>179</v>
      </c>
      <c r="P139" s="3" t="str">
        <f>IFERROR(MID(VLOOKUP($B139,Seqs!$A:$B,2,0),Q139,1),"")</f>
        <v/>
      </c>
      <c r="Q139" s="3" t="s">
        <v>23</v>
      </c>
      <c r="R139" s="3" t="str">
        <f>IFERROR(MID(VLOOKUP($B139,Seqs!$A:$B,2,0),S139,1),"")</f>
        <v/>
      </c>
      <c r="S139" s="3" t="s">
        <v>23</v>
      </c>
      <c r="T139" s="3" t="str">
        <f>IFERROR(MID(VLOOKUP($B139,Seqs!$A:$B,2,0),U139,1),"")</f>
        <v>S</v>
      </c>
      <c r="U139" s="3">
        <v>185</v>
      </c>
      <c r="V139" s="3" t="str">
        <f>IFERROR(MID(VLOOKUP($B139,Seqs!$A:$B,2,0),W139,1),"")</f>
        <v>R</v>
      </c>
      <c r="W139" s="3">
        <v>220</v>
      </c>
      <c r="X139" s="3" t="str">
        <f>IFERROR(MID(VLOOKUP($B139,Seqs!$A:$B,2,0),Y139,1),"")</f>
        <v>P</v>
      </c>
      <c r="Y139" s="3">
        <v>221</v>
      </c>
      <c r="Z139" s="3" t="str">
        <f>IFERROR(MID(VLOOKUP($B139,Seqs!$A:$B,2,0),AA139,1),"")</f>
        <v>V</v>
      </c>
      <c r="AA139" s="3">
        <v>228</v>
      </c>
      <c r="AB139" s="3" t="str">
        <f>IFERROR(MID(VLOOKUP($B139,Seqs!$A:$B,2,0),AC139,1),"")</f>
        <v>T</v>
      </c>
      <c r="AC139" s="9">
        <v>229</v>
      </c>
      <c r="AD139" s="3" t="str">
        <f>IFERROR(MID(VLOOKUP($B139,Seqs!$A:$B,2,0),AE139,1),"")</f>
        <v>G</v>
      </c>
      <c r="AE139" s="3">
        <v>254</v>
      </c>
      <c r="AF139" s="3" t="str">
        <f>IFERROR(MID(VLOOKUP($B139,Seqs!$A:$B,2,0),AG139,1),"")</f>
        <v/>
      </c>
      <c r="AG139" s="3" t="s">
        <v>23</v>
      </c>
      <c r="AH139" s="3" t="str">
        <f>IFERROR(MID(VLOOKUP($B139,Seqs!$A:$B,2,0),AI139,1),"")</f>
        <v/>
      </c>
      <c r="AI139" s="3" t="s">
        <v>23</v>
      </c>
      <c r="AJ139" s="3" t="str">
        <f>IFERROR(MID(VLOOKUP($B139,Seqs!$A:$B,2,0),AK139,1),"")</f>
        <v>D</v>
      </c>
      <c r="AK139" s="3">
        <v>272</v>
      </c>
      <c r="AL139" s="3" t="str">
        <f>IFERROR(MID(VLOOKUP($B139,Seqs!$A:$B,2,0),AM139,1),"")</f>
        <v>H</v>
      </c>
      <c r="AM139" s="3">
        <v>304</v>
      </c>
      <c r="AN139" s="3" t="str">
        <f>IFERROR(MID(VLOOKUP($B139,Seqs!$A:$B,2,0),AO139,1),"")</f>
        <v>P</v>
      </c>
      <c r="AO139" s="3">
        <v>332</v>
      </c>
      <c r="AP139" s="3" t="str">
        <f>IFERROR(MID(VLOOKUP($B139,Seqs!$A:$B,2,0),AQ139,1),"")</f>
        <v>F</v>
      </c>
      <c r="AQ139" s="3">
        <v>368</v>
      </c>
      <c r="AR139" s="3" t="str">
        <f>IFERROR(MID(VLOOKUP($B139,Seqs!$A:$B,2,0),AS139,1),"")</f>
        <v>N</v>
      </c>
      <c r="AS139" s="3">
        <v>372</v>
      </c>
      <c r="AT139" s="3" t="str">
        <f>IFERROR(MID(VLOOKUP($B139,Seqs!$A:$B,2,0),AU139,1),"")</f>
        <v>R</v>
      </c>
      <c r="AU139" s="3">
        <v>400</v>
      </c>
      <c r="AV139" s="3" t="str">
        <f>IFERROR(MID(VLOOKUP($B139,Seqs!$A:$B,2,0),AW139,1),"")</f>
        <v>S</v>
      </c>
      <c r="AW139" s="3">
        <v>401</v>
      </c>
      <c r="AX139" s="3" t="str">
        <f>IFERROR(MID(VLOOKUP($B139,Seqs!$A:$B,2,0),AY139,1),"")</f>
        <v>M</v>
      </c>
      <c r="AY139" s="3">
        <v>411</v>
      </c>
      <c r="AZ139" s="77" t="str">
        <f>VLOOKUP(B139,Classification!A:D,2,0)</f>
        <v>A</v>
      </c>
      <c r="BA139" s="94" t="str">
        <f>VLOOKUP(B139,Classification!A:D,4,0)</f>
        <v>Cannabinoid</v>
      </c>
      <c r="BB139" s="27" t="b">
        <f t="shared" si="420"/>
        <v>1</v>
      </c>
      <c r="BC139" s="23">
        <f t="shared" si="225"/>
        <v>248</v>
      </c>
      <c r="BD139" s="16" t="s">
        <v>1383</v>
      </c>
      <c r="BE139" s="3" t="s">
        <v>1381</v>
      </c>
      <c r="BF139" s="119">
        <v>2.8</v>
      </c>
      <c r="BG139" s="49" t="s">
        <v>1384</v>
      </c>
      <c r="BH139" s="49" t="s">
        <v>1384</v>
      </c>
      <c r="BJ139" s="70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0">
        <f t="shared" si="226"/>
        <v>113</v>
      </c>
      <c r="BW139" s="71">
        <f t="shared" si="227"/>
        <v>145</v>
      </c>
      <c r="BX139" s="72">
        <f t="shared" si="228"/>
        <v>150</v>
      </c>
      <c r="BY139" s="71" t="str">
        <f t="shared" si="229"/>
        <v>-</v>
      </c>
      <c r="BZ139" s="72">
        <f t="shared" si="230"/>
        <v>185</v>
      </c>
      <c r="CA139" s="71">
        <f t="shared" si="231"/>
        <v>221</v>
      </c>
      <c r="CB139" s="72">
        <f t="shared" si="232"/>
        <v>229</v>
      </c>
      <c r="CC139" s="71" t="str">
        <f t="shared" si="233"/>
        <v>-</v>
      </c>
      <c r="CD139" s="72">
        <f t="shared" si="234"/>
        <v>272</v>
      </c>
      <c r="CE139" s="71">
        <f t="shared" si="235"/>
        <v>332</v>
      </c>
      <c r="CF139" s="72">
        <f t="shared" si="236"/>
        <v>372</v>
      </c>
      <c r="CG139" s="71">
        <f t="shared" si="237"/>
        <v>401</v>
      </c>
      <c r="CH139" s="70">
        <f t="shared" si="238"/>
        <v>144</v>
      </c>
      <c r="CI139" s="71">
        <f t="shared" si="239"/>
        <v>148</v>
      </c>
      <c r="CJ139" s="72">
        <f t="shared" si="240"/>
        <v>179</v>
      </c>
      <c r="CK139" s="72" t="str">
        <f t="shared" si="241"/>
        <v>-</v>
      </c>
      <c r="CL139" s="72">
        <f t="shared" si="242"/>
        <v>220</v>
      </c>
      <c r="CM139" s="72">
        <f t="shared" si="243"/>
        <v>228</v>
      </c>
      <c r="CN139" s="72">
        <f t="shared" si="244"/>
        <v>254</v>
      </c>
      <c r="CO139" s="72" t="str">
        <f t="shared" si="245"/>
        <v>-</v>
      </c>
      <c r="CP139" s="72">
        <f t="shared" si="246"/>
        <v>304</v>
      </c>
      <c r="CQ139" s="72">
        <f t="shared" si="247"/>
        <v>368</v>
      </c>
      <c r="CR139" s="72">
        <f t="shared" si="248"/>
        <v>400</v>
      </c>
      <c r="CS139" s="72">
        <f t="shared" si="249"/>
        <v>411</v>
      </c>
      <c r="CT139" s="23">
        <f t="shared" si="250"/>
        <v>2</v>
      </c>
      <c r="AMP139" s="1"/>
    </row>
    <row r="140" spans="1:1030" x14ac:dyDescent="0.2">
      <c r="A140" s="3" t="str">
        <f t="shared" si="419"/>
        <v>cnr1_human_5U09</v>
      </c>
      <c r="B140" s="3" t="s">
        <v>182</v>
      </c>
      <c r="C140" s="3" t="s">
        <v>1371</v>
      </c>
      <c r="D140" s="3" t="str">
        <f>IFERROR(MID(VLOOKUP($B140,Seqs!$A:$B,2,0),E140,1),"")</f>
        <v>N</v>
      </c>
      <c r="E140" s="3">
        <v>112</v>
      </c>
      <c r="F140" s="3" t="str">
        <f>IFERROR(MID(VLOOKUP($B140,Seqs!$A:$B,2,0),G140,1),"")</f>
        <v>S</v>
      </c>
      <c r="G140" s="3">
        <v>144</v>
      </c>
      <c r="H140" s="3" t="str">
        <f>IFERROR(MID(VLOOKUP($B140,Seqs!$A:$B,2,0),I140,1),"")</f>
        <v>R</v>
      </c>
      <c r="I140" s="23">
        <v>145</v>
      </c>
      <c r="J140" s="3" t="str">
        <f>IFERROR(MID(VLOOKUP($B140,Seqs!$A:$B,2,0),K140,1),"")</f>
        <v>R</v>
      </c>
      <c r="K140" s="23">
        <v>148</v>
      </c>
      <c r="L140" s="3" t="str">
        <f>IFERROR(MID(VLOOKUP($B140,Seqs!$A:$B,2,0),M140,1),"")</f>
        <v>R</v>
      </c>
      <c r="M140" s="3">
        <v>150</v>
      </c>
      <c r="N140" s="3" t="str">
        <f>IFERROR(MID(VLOOKUP($B140,Seqs!$A:$B,2,0),O140,1),"")</f>
        <v>V</v>
      </c>
      <c r="O140" s="3">
        <v>179</v>
      </c>
      <c r="P140" s="3" t="str">
        <f>IFERROR(MID(VLOOKUP($B140,Seqs!$A:$B,2,0),Q140,1),"")</f>
        <v/>
      </c>
      <c r="Q140" s="3" t="s">
        <v>23</v>
      </c>
      <c r="R140" s="3" t="str">
        <f>IFERROR(MID(VLOOKUP($B140,Seqs!$A:$B,2,0),S140,1),"")</f>
        <v/>
      </c>
      <c r="S140" s="3" t="s">
        <v>23</v>
      </c>
      <c r="T140" s="3" t="str">
        <f>IFERROR(MID(VLOOKUP($B140,Seqs!$A:$B,2,0),U140,1),"")</f>
        <v>S</v>
      </c>
      <c r="U140" s="3">
        <v>185</v>
      </c>
      <c r="V140" s="3" t="str">
        <f>IFERROR(MID(VLOOKUP($B140,Seqs!$A:$B,2,0),W140,1),"")</f>
        <v>R</v>
      </c>
      <c r="W140" s="3">
        <v>220</v>
      </c>
      <c r="X140" s="3" t="str">
        <f>IFERROR(MID(VLOOKUP($B140,Seqs!$A:$B,2,0),Y140,1),"")</f>
        <v>P</v>
      </c>
      <c r="Y140" s="3">
        <v>221</v>
      </c>
      <c r="Z140" s="3" t="str">
        <f>IFERROR(MID(VLOOKUP($B140,Seqs!$A:$B,2,0),AA140,1),"")</f>
        <v>V</v>
      </c>
      <c r="AA140" s="3">
        <v>228</v>
      </c>
      <c r="AB140" s="3" t="str">
        <f>IFERROR(MID(VLOOKUP($B140,Seqs!$A:$B,2,0),AC140,1),"")</f>
        <v>T</v>
      </c>
      <c r="AC140" s="9">
        <v>229</v>
      </c>
      <c r="AD140" s="3" t="str">
        <f>IFERROR(MID(VLOOKUP($B140,Seqs!$A:$B,2,0),AE140,1),"")</f>
        <v>G</v>
      </c>
      <c r="AE140" s="3">
        <v>254</v>
      </c>
      <c r="AF140" s="3" t="str">
        <f>IFERROR(MID(VLOOKUP($B140,Seqs!$A:$B,2,0),AG140,1),"")</f>
        <v/>
      </c>
      <c r="AG140" s="3" t="s">
        <v>23</v>
      </c>
      <c r="AH140" s="3" t="str">
        <f>IFERROR(MID(VLOOKUP($B140,Seqs!$A:$B,2,0),AI140,1),"")</f>
        <v/>
      </c>
      <c r="AI140" s="3" t="s">
        <v>23</v>
      </c>
      <c r="AJ140" s="3" t="str">
        <f>IFERROR(MID(VLOOKUP($B140,Seqs!$A:$B,2,0),AK140,1),"")</f>
        <v>D</v>
      </c>
      <c r="AK140" s="3">
        <v>272</v>
      </c>
      <c r="AL140" s="3" t="str">
        <f>IFERROR(MID(VLOOKUP($B140,Seqs!$A:$B,2,0),AM140,1),"")</f>
        <v>A</v>
      </c>
      <c r="AM140" s="3">
        <v>301</v>
      </c>
      <c r="AN140" s="3" t="str">
        <f>IFERROR(MID(VLOOKUP($B140,Seqs!$A:$B,2,0),AO140,1),"")</f>
        <v>D</v>
      </c>
      <c r="AO140" s="3">
        <v>333</v>
      </c>
      <c r="AP140" s="3" t="str">
        <f>IFERROR(MID(VLOOKUP($B140,Seqs!$A:$B,2,0),AQ140,1),"")</f>
        <v>F</v>
      </c>
      <c r="AQ140" s="3">
        <v>368</v>
      </c>
      <c r="AR140" s="3" t="str">
        <f>IFERROR(MID(VLOOKUP($B140,Seqs!$A:$B,2,0),AS140,1),"")</f>
        <v>L</v>
      </c>
      <c r="AS140" s="3">
        <v>374</v>
      </c>
      <c r="AT140" s="3" t="str">
        <f>IFERROR(MID(VLOOKUP($B140,Seqs!$A:$B,2,0),AU140,1),"")</f>
        <v>R</v>
      </c>
      <c r="AU140" s="3">
        <v>400</v>
      </c>
      <c r="AV140" s="3" t="str">
        <f>IFERROR(MID(VLOOKUP($B140,Seqs!$A:$B,2,0),AW140,1),"")</f>
        <v>S</v>
      </c>
      <c r="AW140" s="3">
        <v>401</v>
      </c>
      <c r="AX140" s="3" t="str">
        <f>IFERROR(MID(VLOOKUP($B140,Seqs!$A:$B,2,0),AY140,1),"")</f>
        <v>M</v>
      </c>
      <c r="AY140" s="3">
        <v>411</v>
      </c>
      <c r="AZ140" s="77" t="str">
        <f>VLOOKUP(B140,Classification!A:D,2,0)</f>
        <v>A</v>
      </c>
      <c r="BA140" s="94" t="str">
        <f>VLOOKUP(B140,Classification!A:D,4,0)</f>
        <v>Cannabinoid</v>
      </c>
      <c r="BB140" s="27" t="b">
        <f t="shared" si="420"/>
        <v>1</v>
      </c>
      <c r="BC140" s="23">
        <f t="shared" si="225"/>
        <v>243</v>
      </c>
      <c r="BD140" s="2" t="s">
        <v>23</v>
      </c>
      <c r="BE140" s="3" t="s">
        <v>1381</v>
      </c>
      <c r="BF140" s="119">
        <v>2.6</v>
      </c>
      <c r="BG140" s="49" t="s">
        <v>1384</v>
      </c>
      <c r="BH140" s="49" t="s">
        <v>1384</v>
      </c>
      <c r="BJ140" s="70" t="s">
        <v>1293</v>
      </c>
      <c r="BK140" s="57" t="s">
        <v>1293</v>
      </c>
      <c r="BL140" s="57" t="s">
        <v>1293</v>
      </c>
      <c r="BM140" s="57" t="s">
        <v>1293</v>
      </c>
      <c r="BN140" s="57" t="s">
        <v>1293</v>
      </c>
      <c r="BO140" s="57" t="s">
        <v>1293</v>
      </c>
      <c r="BP140" s="57" t="s">
        <v>1293</v>
      </c>
      <c r="BQ140" s="57" t="s">
        <v>1293</v>
      </c>
      <c r="BR140" s="57" t="s">
        <v>1293</v>
      </c>
      <c r="BS140" s="57" t="s">
        <v>1293</v>
      </c>
      <c r="BT140" s="57" t="s">
        <v>1293</v>
      </c>
      <c r="BU140" s="57" t="s">
        <v>1293</v>
      </c>
      <c r="BV140" s="70">
        <f t="shared" si="226"/>
        <v>112</v>
      </c>
      <c r="BW140" s="71">
        <f t="shared" si="227"/>
        <v>145</v>
      </c>
      <c r="BX140" s="72">
        <f t="shared" si="228"/>
        <v>150</v>
      </c>
      <c r="BY140" s="71" t="str">
        <f t="shared" si="229"/>
        <v>-</v>
      </c>
      <c r="BZ140" s="72">
        <f t="shared" si="230"/>
        <v>185</v>
      </c>
      <c r="CA140" s="71">
        <f t="shared" si="231"/>
        <v>221</v>
      </c>
      <c r="CB140" s="72">
        <f t="shared" si="232"/>
        <v>229</v>
      </c>
      <c r="CC140" s="71" t="str">
        <f t="shared" si="233"/>
        <v>-</v>
      </c>
      <c r="CD140" s="72">
        <f t="shared" si="234"/>
        <v>272</v>
      </c>
      <c r="CE140" s="71">
        <f t="shared" si="235"/>
        <v>333</v>
      </c>
      <c r="CF140" s="72">
        <f t="shared" si="236"/>
        <v>374</v>
      </c>
      <c r="CG140" s="71">
        <f t="shared" si="237"/>
        <v>401</v>
      </c>
      <c r="CH140" s="70">
        <f t="shared" si="238"/>
        <v>144</v>
      </c>
      <c r="CI140" s="71">
        <f t="shared" si="239"/>
        <v>148</v>
      </c>
      <c r="CJ140" s="72">
        <f t="shared" si="240"/>
        <v>179</v>
      </c>
      <c r="CK140" s="72" t="str">
        <f t="shared" si="241"/>
        <v>-</v>
      </c>
      <c r="CL140" s="72">
        <f t="shared" si="242"/>
        <v>220</v>
      </c>
      <c r="CM140" s="72">
        <f t="shared" si="243"/>
        <v>228</v>
      </c>
      <c r="CN140" s="72">
        <f t="shared" si="244"/>
        <v>254</v>
      </c>
      <c r="CO140" s="72" t="str">
        <f t="shared" si="245"/>
        <v>-</v>
      </c>
      <c r="CP140" s="72">
        <f t="shared" si="246"/>
        <v>301</v>
      </c>
      <c r="CQ140" s="72">
        <f t="shared" si="247"/>
        <v>368</v>
      </c>
      <c r="CR140" s="72">
        <f t="shared" si="248"/>
        <v>400</v>
      </c>
      <c r="CS140" s="72">
        <f t="shared" si="249"/>
        <v>411</v>
      </c>
      <c r="CT140" s="23">
        <f t="shared" si="250"/>
        <v>2</v>
      </c>
    </row>
    <row r="141" spans="1:1030" x14ac:dyDescent="0.2">
      <c r="A141" s="3" t="str">
        <f>CONCATENATE(B141,"_",C141)</f>
        <v>cnr1_human_5XR8</v>
      </c>
      <c r="B141" s="3" t="s">
        <v>182</v>
      </c>
      <c r="C141" s="3" t="s">
        <v>1435</v>
      </c>
      <c r="D141" s="3" t="str">
        <f>IFERROR(MID(VLOOKUP($B141,Seqs!$A:$B,2,0),E141,1),"")</f>
        <v>N</v>
      </c>
      <c r="E141" s="3">
        <v>112</v>
      </c>
      <c r="F141" s="3" t="str">
        <f>IFERROR(MID(VLOOKUP($B141,Seqs!$A:$B,2,0),G141,1),"")</f>
        <v>S</v>
      </c>
      <c r="G141" s="3">
        <v>146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Y</v>
      </c>
      <c r="M141" s="3">
        <v>153</v>
      </c>
      <c r="N141" s="3" t="str">
        <f>IFERROR(MID(VLOOKUP($B141,Seqs!$A:$B,2,0),O141,1),"")</f>
        <v>F</v>
      </c>
      <c r="O141" s="3">
        <v>180</v>
      </c>
      <c r="P141" s="3" t="str">
        <f>IFERROR(MID(VLOOKUP($B141,Seqs!$A:$B,2,0),Q141,1),"")</f>
        <v/>
      </c>
      <c r="Q141" s="3" t="s">
        <v>23</v>
      </c>
      <c r="R141" s="3" t="str">
        <f>IFERROR(MID(VLOOKUP($B141,Seqs!$A:$B,2,0),S141,1),"")</f>
        <v/>
      </c>
      <c r="S141" s="3" t="s">
        <v>23</v>
      </c>
      <c r="T141" s="3" t="str">
        <f>IFERROR(MID(VLOOKUP($B141,Seqs!$A:$B,2,0),U141,1),"")</f>
        <v>S</v>
      </c>
      <c r="U141" s="3">
        <v>185</v>
      </c>
      <c r="V141" s="3" t="str">
        <f>IFERROR(MID(VLOOKUP($B141,Seqs!$A:$B,2,0),W141,1),"")</f>
        <v>R</v>
      </c>
      <c r="W141" s="3">
        <v>220</v>
      </c>
      <c r="X141" s="3" t="str">
        <f>IFERROR(MID(VLOOKUP($B141,Seqs!$A:$B,2,0),Y141,1),"")</f>
        <v>P</v>
      </c>
      <c r="Y141" s="3">
        <v>221</v>
      </c>
      <c r="Z141" s="3" t="str">
        <f>IFERROR(MID(VLOOKUP($B141,Seqs!$A:$B,2,0),AA141,1),"")</f>
        <v>V</v>
      </c>
      <c r="AA141" s="3">
        <v>228</v>
      </c>
      <c r="AB141" s="3" t="str">
        <f>IFERROR(MID(VLOOKUP($B141,Seqs!$A:$B,2,0),AC141,1),"")</f>
        <v>T</v>
      </c>
      <c r="AC141" s="3">
        <v>229</v>
      </c>
      <c r="AD141" s="3" t="str">
        <f>IFERROR(MID(VLOOKUP($B141,Seqs!$A:$B,2,0),AE141,1),"")</f>
        <v>G</v>
      </c>
      <c r="AE141" s="3">
        <v>254</v>
      </c>
      <c r="AF141" s="3" t="str">
        <f>IFERROR(MID(VLOOKUP($B141,Seqs!$A:$B,2,0),AG141,1),"")</f>
        <v/>
      </c>
      <c r="AG141" s="3" t="s">
        <v>23</v>
      </c>
      <c r="AH141" s="3" t="str">
        <f>IFERROR(MID(VLOOKUP($B141,Seqs!$A:$B,2,0),AI141,1),"")</f>
        <v/>
      </c>
      <c r="AI141" s="3" t="s">
        <v>23</v>
      </c>
      <c r="AJ141" s="3" t="str">
        <f>IFERROR(MID(VLOOKUP($B141,Seqs!$A:$B,2,0),AK141,1),"")</f>
        <v>D</v>
      </c>
      <c r="AK141" s="3">
        <v>272</v>
      </c>
      <c r="AL141" s="3" t="str">
        <f>IFERROR(MID(VLOOKUP($B141,Seqs!$A:$B,2,0),AM141,1),"")</f>
        <v>S</v>
      </c>
      <c r="AM141" s="3">
        <v>303</v>
      </c>
      <c r="AN141" s="3" t="str">
        <f>IFERROR(MID(VLOOKUP($B141,Seqs!$A:$B,2,0),AO141,1),"")</f>
        <v>D</v>
      </c>
      <c r="AO141" s="3">
        <v>338</v>
      </c>
      <c r="AP141" s="3" t="str">
        <f>IFERROR(MID(VLOOKUP($B141,Seqs!$A:$B,2,0),AQ141,1),"")</f>
        <v>F</v>
      </c>
      <c r="AQ141" s="3">
        <v>368</v>
      </c>
      <c r="AR141" s="3" t="str">
        <f>IFERROR(MID(VLOOKUP($B141,Seqs!$A:$B,2,0),AS141,1),"")</f>
        <v>N</v>
      </c>
      <c r="AS141" s="3">
        <v>372</v>
      </c>
      <c r="AT141" s="3" t="str">
        <f>IFERROR(MID(VLOOKUP($B141,Seqs!$A:$B,2,0),AU141,1),"")</f>
        <v>Y</v>
      </c>
      <c r="AU141" s="3">
        <v>397</v>
      </c>
      <c r="AV141" s="3" t="str">
        <f>IFERROR(MID(VLOOKUP($B141,Seqs!$A:$B,2,0),AW141,1),"")</f>
        <v>S</v>
      </c>
      <c r="AW141" s="3">
        <v>401</v>
      </c>
      <c r="AX141" s="3" t="str">
        <f>IFERROR(MID(VLOOKUP($B141,Seqs!$A:$B,2,0),AY141,1),"")</f>
        <v>F</v>
      </c>
      <c r="AY141" s="3">
        <v>412</v>
      </c>
      <c r="AZ141" s="77" t="str">
        <f>VLOOKUP(B141,Classification!A:D,2,0)</f>
        <v>A</v>
      </c>
      <c r="BA141" s="94" t="str">
        <f>VLOOKUP(B141,Classification!A:D,4,0)</f>
        <v>Cannabinoid</v>
      </c>
      <c r="BB141" s="27" t="b">
        <f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23">
        <f>_xlfn.AGGREGATE(9,6,CH141:CS141)-_xlfn.AGGREGATE(9,6,BV141:CG141)+12</f>
        <v>237</v>
      </c>
      <c r="BD141" s="2" t="s">
        <v>23</v>
      </c>
      <c r="BE141" s="3" t="s">
        <v>1297</v>
      </c>
      <c r="BF141" s="119">
        <v>2.95</v>
      </c>
      <c r="BG141" s="49" t="s">
        <v>1</v>
      </c>
      <c r="BH141" s="49" t="s">
        <v>1</v>
      </c>
      <c r="BJ141" s="70" t="s">
        <v>1293</v>
      </c>
      <c r="BK141" s="57" t="s">
        <v>1293</v>
      </c>
      <c r="BL141" s="57" t="s">
        <v>1293</v>
      </c>
      <c r="BM141" s="57" t="s">
        <v>1293</v>
      </c>
      <c r="BN141" s="57" t="s">
        <v>1293</v>
      </c>
      <c r="BO141" s="57" t="s">
        <v>1293</v>
      </c>
      <c r="BP141" s="57" t="s">
        <v>1293</v>
      </c>
      <c r="BQ141" s="57" t="s">
        <v>1293</v>
      </c>
      <c r="BR141" s="57" t="s">
        <v>1293</v>
      </c>
      <c r="BS141" s="57" t="s">
        <v>1293</v>
      </c>
      <c r="BT141" s="57" t="s">
        <v>1293</v>
      </c>
      <c r="BU141" s="57" t="s">
        <v>1293</v>
      </c>
      <c r="BV141" s="70">
        <f>E141</f>
        <v>112</v>
      </c>
      <c r="BW141" s="71" t="str">
        <f>I141</f>
        <v>-</v>
      </c>
      <c r="BX141" s="72">
        <f>M141</f>
        <v>153</v>
      </c>
      <c r="BY141" s="71" t="str">
        <f>Q141</f>
        <v>-</v>
      </c>
      <c r="BZ141" s="72">
        <f>U141</f>
        <v>185</v>
      </c>
      <c r="CA141" s="71">
        <f>Y141</f>
        <v>221</v>
      </c>
      <c r="CB141" s="72">
        <f>AC141</f>
        <v>229</v>
      </c>
      <c r="CC141" s="71" t="str">
        <f>AG141</f>
        <v>-</v>
      </c>
      <c r="CD141" s="72">
        <f>AK141</f>
        <v>272</v>
      </c>
      <c r="CE141" s="71">
        <f>AO141</f>
        <v>338</v>
      </c>
      <c r="CF141" s="72">
        <f>AS141</f>
        <v>372</v>
      </c>
      <c r="CG141" s="71">
        <f>AW141</f>
        <v>401</v>
      </c>
      <c r="CH141" s="70">
        <f>G141</f>
        <v>146</v>
      </c>
      <c r="CI141" s="71" t="str">
        <f>K141</f>
        <v>-</v>
      </c>
      <c r="CJ141" s="72">
        <f>O141</f>
        <v>180</v>
      </c>
      <c r="CK141" s="72" t="str">
        <f>S141</f>
        <v>-</v>
      </c>
      <c r="CL141" s="72">
        <f>W141</f>
        <v>220</v>
      </c>
      <c r="CM141" s="72">
        <f>AA141</f>
        <v>228</v>
      </c>
      <c r="CN141" s="72">
        <f>AE141</f>
        <v>254</v>
      </c>
      <c r="CO141" s="72" t="str">
        <f>AI141</f>
        <v>-</v>
      </c>
      <c r="CP141" s="72">
        <f>AM141</f>
        <v>303</v>
      </c>
      <c r="CQ141" s="72">
        <f>AQ141</f>
        <v>368</v>
      </c>
      <c r="CR141" s="72">
        <f>AU141</f>
        <v>397</v>
      </c>
      <c r="CS141" s="72">
        <f>AY141</f>
        <v>412</v>
      </c>
      <c r="CT141" s="23" t="e">
        <f>M141-K141</f>
        <v>#VALUE!</v>
      </c>
    </row>
    <row r="142" spans="1:1030" x14ac:dyDescent="0.2">
      <c r="A142" s="3" t="str">
        <f>CONCATENATE(B142,"_",C142)</f>
        <v>cnr1_human_5XRA</v>
      </c>
      <c r="B142" s="3" t="s">
        <v>182</v>
      </c>
      <c r="C142" s="3" t="s">
        <v>1436</v>
      </c>
      <c r="D142" s="3" t="str">
        <f>IFERROR(MID(VLOOKUP($B142,Seqs!$A:$B,2,0),E142,1),"")</f>
        <v>N</v>
      </c>
      <c r="E142" s="3">
        <v>112</v>
      </c>
      <c r="F142" s="3" t="str">
        <f>IFERROR(MID(VLOOKUP($B142,Seqs!$A:$B,2,0),G142,1),"")</f>
        <v>S</v>
      </c>
      <c r="G142" s="3">
        <v>146</v>
      </c>
      <c r="H142" s="3" t="str">
        <f>IFERROR(MID(VLOOKUP($B142,Seqs!$A:$B,2,0),I142,1),"")</f>
        <v/>
      </c>
      <c r="I142" s="23" t="s">
        <v>23</v>
      </c>
      <c r="J142" s="3" t="str">
        <f>IFERROR(MID(VLOOKUP($B142,Seqs!$A:$B,2,0),K142,1),"")</f>
        <v/>
      </c>
      <c r="K142" s="23" t="s">
        <v>23</v>
      </c>
      <c r="L142" s="3" t="str">
        <f>IFERROR(MID(VLOOKUP($B142,Seqs!$A:$B,2,0),M142,1),"")</f>
        <v>Y</v>
      </c>
      <c r="M142" s="3">
        <v>153</v>
      </c>
      <c r="N142" s="3" t="str">
        <f>IFERROR(MID(VLOOKUP($B142,Seqs!$A:$B,2,0),O142,1),"")</f>
        <v>F</v>
      </c>
      <c r="O142" s="3">
        <v>180</v>
      </c>
      <c r="P142" s="3" t="str">
        <f>IFERROR(MID(VLOOKUP($B142,Seqs!$A:$B,2,0),Q142,1),"")</f>
        <v/>
      </c>
      <c r="Q142" s="3" t="s">
        <v>23</v>
      </c>
      <c r="R142" s="3" t="str">
        <f>IFERROR(MID(VLOOKUP($B142,Seqs!$A:$B,2,0),S142,1),"")</f>
        <v/>
      </c>
      <c r="S142" s="3" t="s">
        <v>23</v>
      </c>
      <c r="T142" s="3" t="str">
        <f>IFERROR(MID(VLOOKUP($B142,Seqs!$A:$B,2,0),U142,1),"")</f>
        <v>S</v>
      </c>
      <c r="U142" s="3">
        <v>185</v>
      </c>
      <c r="V142" s="3" t="str">
        <f>IFERROR(MID(VLOOKUP($B142,Seqs!$A:$B,2,0),W142,1),"")</f>
        <v>R</v>
      </c>
      <c r="W142" s="3">
        <v>220</v>
      </c>
      <c r="X142" s="3" t="str">
        <f>IFERROR(MID(VLOOKUP($B142,Seqs!$A:$B,2,0),Y142,1),"")</f>
        <v>P</v>
      </c>
      <c r="Y142" s="3">
        <v>221</v>
      </c>
      <c r="Z142" s="3" t="str">
        <f>IFERROR(MID(VLOOKUP($B142,Seqs!$A:$B,2,0),AA142,1),"")</f>
        <v>V</v>
      </c>
      <c r="AA142" s="3">
        <v>228</v>
      </c>
      <c r="AB142" s="3" t="str">
        <f>IFERROR(MID(VLOOKUP($B142,Seqs!$A:$B,2,0),AC142,1),"")</f>
        <v>T</v>
      </c>
      <c r="AC142" s="3">
        <v>229</v>
      </c>
      <c r="AD142" s="3" t="str">
        <f>IFERROR(MID(VLOOKUP($B142,Seqs!$A:$B,2,0),AE142,1),"")</f>
        <v>G</v>
      </c>
      <c r="AE142" s="3">
        <v>254</v>
      </c>
      <c r="AF142" s="3" t="str">
        <f>IFERROR(MID(VLOOKUP($B142,Seqs!$A:$B,2,0),AG142,1),"")</f>
        <v/>
      </c>
      <c r="AG142" s="3" t="s">
        <v>23</v>
      </c>
      <c r="AH142" s="3" t="str">
        <f>IFERROR(MID(VLOOKUP($B142,Seqs!$A:$B,2,0),AI142,1),"")</f>
        <v/>
      </c>
      <c r="AI142" s="3" t="s">
        <v>23</v>
      </c>
      <c r="AJ142" s="3" t="str">
        <f>IFERROR(MID(VLOOKUP($B142,Seqs!$A:$B,2,0),AK142,1),"")</f>
        <v>D</v>
      </c>
      <c r="AK142" s="3">
        <v>272</v>
      </c>
      <c r="AL142" s="3" t="str">
        <f>IFERROR(MID(VLOOKUP($B142,Seqs!$A:$B,2,0),AM142,1),"")</f>
        <v>A</v>
      </c>
      <c r="AM142" s="3">
        <v>305</v>
      </c>
      <c r="AN142" s="3" t="str">
        <f>IFERROR(MID(VLOOKUP($B142,Seqs!$A:$B,2,0),AO142,1),"")</f>
        <v>D</v>
      </c>
      <c r="AO142" s="3">
        <v>338</v>
      </c>
      <c r="AP142" s="3" t="str">
        <f>IFERROR(MID(VLOOKUP($B142,Seqs!$A:$B,2,0),AQ142,1),"")</f>
        <v>G</v>
      </c>
      <c r="AQ142" s="3">
        <v>369</v>
      </c>
      <c r="AR142" s="3" t="str">
        <f>IFERROR(MID(VLOOKUP($B142,Seqs!$A:$B,2,0),AS142,1),"")</f>
        <v>N</v>
      </c>
      <c r="AS142" s="3">
        <v>372</v>
      </c>
      <c r="AT142" s="3" t="str">
        <f>IFERROR(MID(VLOOKUP($B142,Seqs!$A:$B,2,0),AU142,1),"")</f>
        <v>Y</v>
      </c>
      <c r="AU142" s="3">
        <v>397</v>
      </c>
      <c r="AV142" s="3" t="str">
        <f>IFERROR(MID(VLOOKUP($B142,Seqs!$A:$B,2,0),AW142,1),"")</f>
        <v>S</v>
      </c>
      <c r="AW142" s="3">
        <v>401</v>
      </c>
      <c r="AX142" s="3" t="str">
        <f>IFERROR(MID(VLOOKUP($B142,Seqs!$A:$B,2,0),AY142,1),"")</f>
        <v>F</v>
      </c>
      <c r="AY142" s="3">
        <v>412</v>
      </c>
      <c r="AZ142" s="77" t="str">
        <f>VLOOKUP(B142,Classification!A:D,2,0)</f>
        <v>A</v>
      </c>
      <c r="BA142" s="94" t="str">
        <f>VLOOKUP(B142,Classification!A:D,4,0)</f>
        <v>Cannabinoid</v>
      </c>
      <c r="BB142" s="27" t="b">
        <f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>_xlfn.AGGREGATE(9,6,CH142:CS142)-_xlfn.AGGREGATE(9,6,BV142:CG142)+12</f>
        <v>240</v>
      </c>
      <c r="BD142" s="2" t="s">
        <v>1382</v>
      </c>
      <c r="BE142" s="3" t="s">
        <v>1297</v>
      </c>
      <c r="BF142" s="119">
        <v>2.8</v>
      </c>
      <c r="BG142" s="49" t="s">
        <v>1</v>
      </c>
      <c r="BH142" s="49" t="s">
        <v>1</v>
      </c>
      <c r="BJ142" s="70" t="s">
        <v>1293</v>
      </c>
      <c r="BK142" s="57" t="s">
        <v>1293</v>
      </c>
      <c r="BL142" s="57" t="s">
        <v>1293</v>
      </c>
      <c r="BM142" s="57" t="s">
        <v>1293</v>
      </c>
      <c r="BN142" s="57" t="s">
        <v>1293</v>
      </c>
      <c r="BO142" s="57" t="s">
        <v>1293</v>
      </c>
      <c r="BP142" s="57" t="s">
        <v>1293</v>
      </c>
      <c r="BQ142" s="57" t="s">
        <v>1293</v>
      </c>
      <c r="BR142" s="57" t="s">
        <v>1293</v>
      </c>
      <c r="BS142" s="57" t="s">
        <v>1293</v>
      </c>
      <c r="BT142" s="57" t="s">
        <v>1293</v>
      </c>
      <c r="BU142" s="57" t="s">
        <v>1293</v>
      </c>
      <c r="BV142" s="70">
        <f>E142</f>
        <v>112</v>
      </c>
      <c r="BW142" s="71" t="str">
        <f>I142</f>
        <v>-</v>
      </c>
      <c r="BX142" s="72">
        <f>M142</f>
        <v>153</v>
      </c>
      <c r="BY142" s="71" t="str">
        <f>Q142</f>
        <v>-</v>
      </c>
      <c r="BZ142" s="72">
        <f>U142</f>
        <v>185</v>
      </c>
      <c r="CA142" s="71">
        <f>Y142</f>
        <v>221</v>
      </c>
      <c r="CB142" s="72">
        <f>AC142</f>
        <v>229</v>
      </c>
      <c r="CC142" s="71" t="str">
        <f>AG142</f>
        <v>-</v>
      </c>
      <c r="CD142" s="72">
        <f>AK142</f>
        <v>272</v>
      </c>
      <c r="CE142" s="71">
        <f>AO142</f>
        <v>338</v>
      </c>
      <c r="CF142" s="72">
        <f>AS142</f>
        <v>372</v>
      </c>
      <c r="CG142" s="71">
        <f>AW142</f>
        <v>401</v>
      </c>
      <c r="CH142" s="70">
        <f>G142</f>
        <v>146</v>
      </c>
      <c r="CI142" s="71" t="str">
        <f>K142</f>
        <v>-</v>
      </c>
      <c r="CJ142" s="72">
        <f>O142</f>
        <v>180</v>
      </c>
      <c r="CK142" s="72" t="str">
        <f>S142</f>
        <v>-</v>
      </c>
      <c r="CL142" s="72">
        <f>W142</f>
        <v>220</v>
      </c>
      <c r="CM142" s="72">
        <f>AA142</f>
        <v>228</v>
      </c>
      <c r="CN142" s="72">
        <f>AE142</f>
        <v>254</v>
      </c>
      <c r="CO142" s="72" t="str">
        <f>AI142</f>
        <v>-</v>
      </c>
      <c r="CP142" s="72">
        <f>AM142</f>
        <v>305</v>
      </c>
      <c r="CQ142" s="72">
        <f>AQ142</f>
        <v>369</v>
      </c>
      <c r="CR142" s="72">
        <f>AU142</f>
        <v>397</v>
      </c>
      <c r="CS142" s="72">
        <f>AY142</f>
        <v>412</v>
      </c>
      <c r="CT142" s="23" t="e">
        <f>M142-K142</f>
        <v>#VALUE!</v>
      </c>
    </row>
    <row r="143" spans="1:1030" x14ac:dyDescent="0.2">
      <c r="A143" s="3" t="str">
        <f t="shared" si="419"/>
        <v>cxcr4_human__wt</v>
      </c>
      <c r="B143" s="3" t="s">
        <v>1172</v>
      </c>
      <c r="C143" s="3" t="s">
        <v>100</v>
      </c>
      <c r="D143" s="3" t="str">
        <f>IFERROR(MID(VLOOKUP($B143,Seqs!$A:$B,2,0),E143,1),"")</f>
        <v>R</v>
      </c>
      <c r="E143" s="3">
        <v>30</v>
      </c>
      <c r="F143" s="3" t="str">
        <f>IFERROR(MID(VLOOKUP($B143,Seqs!$A:$B,2,0),G143,1),"")</f>
        <v>Q</v>
      </c>
      <c r="G143" s="3">
        <v>66</v>
      </c>
      <c r="H143" s="3" t="str">
        <f>IFERROR(MID(VLOOKUP($B143,Seqs!$A:$B,2,0),I143,1),"")</f>
        <v>K</v>
      </c>
      <c r="I143" s="23">
        <v>67</v>
      </c>
      <c r="J143" s="3" t="str">
        <f>IFERROR(MID(VLOOKUP($B143,Seqs!$A:$B,2,0),K143,1),"")</f>
        <v>R</v>
      </c>
      <c r="K143" s="23">
        <v>70</v>
      </c>
      <c r="L143" s="3" t="str">
        <f>IFERROR(MID(VLOOKUP($B143,Seqs!$A:$B,2,0),M143,1),"")</f>
        <v>S</v>
      </c>
      <c r="M143" s="3">
        <v>71</v>
      </c>
      <c r="N143" s="3" t="str">
        <f>IFERROR(MID(VLOOKUP($B143,Seqs!$A:$B,2,0),O143,1),"")</f>
        <v>A</v>
      </c>
      <c r="O143" s="3">
        <v>100</v>
      </c>
      <c r="P143" s="3" t="str">
        <f>IFERROR(MID(VLOOKUP($B143,Seqs!$A:$B,2,0),Q143,1),"")</f>
        <v>N</v>
      </c>
      <c r="Q143" s="3">
        <v>101</v>
      </c>
      <c r="R143" s="3" t="str">
        <f>IFERROR(MID(VLOOKUP($B143,Seqs!$A:$B,2,0),S143,1),"")</f>
        <v>F</v>
      </c>
      <c r="S143" s="3">
        <v>104</v>
      </c>
      <c r="T143" s="3" t="str">
        <f>IFERROR(MID(VLOOKUP($B143,Seqs!$A:$B,2,0),U143,1),"")</f>
        <v>G</v>
      </c>
      <c r="U143" s="3">
        <v>105</v>
      </c>
      <c r="V143" s="3" t="str">
        <f>IFERROR(MID(VLOOKUP($B143,Seqs!$A:$B,2,0),W143,1),"")</f>
        <v>H</v>
      </c>
      <c r="W143" s="3">
        <v>140</v>
      </c>
      <c r="X143" s="3" t="str">
        <f>IFERROR(MID(VLOOKUP($B143,Seqs!$A:$B,2,0),Y143,1),"")</f>
        <v>A</v>
      </c>
      <c r="Y143" s="3">
        <v>141</v>
      </c>
      <c r="Z143" s="3" t="str">
        <f>IFERROR(MID(VLOOKUP($B143,Seqs!$A:$B,2,0),AA143,1),"")</f>
        <v>R</v>
      </c>
      <c r="AA143" s="3">
        <v>148</v>
      </c>
      <c r="AB143" s="3" t="str">
        <f>IFERROR(MID(VLOOKUP($B143,Seqs!$A:$B,2,0),AC143,1),"")</f>
        <v>K</v>
      </c>
      <c r="AC143" s="9">
        <v>149</v>
      </c>
      <c r="AD143" s="3" t="str">
        <f>IFERROR(MID(VLOOKUP($B143,Seqs!$A:$B,2,0),AE143,1),"")</f>
        <v>A</v>
      </c>
      <c r="AE143" s="3">
        <v>175</v>
      </c>
      <c r="AF143" s="3" t="str">
        <f>IFERROR(MID(VLOOKUP($B143,Seqs!$A:$B,2,0),AG143,1),"")</f>
        <v>C</v>
      </c>
      <c r="AG143" s="3">
        <v>186</v>
      </c>
      <c r="AH143" s="3" t="str">
        <f>IFERROR(MID(VLOOKUP($B143,Seqs!$A:$B,2,0),AI143,1),"")</f>
        <v>R</v>
      </c>
      <c r="AI143" s="3">
        <v>188</v>
      </c>
      <c r="AJ143" s="3" t="str">
        <f>IFERROR(MID(VLOOKUP($B143,Seqs!$A:$B,2,0),AK143,1),"")</f>
        <v>D</v>
      </c>
      <c r="AK143" s="3">
        <v>193</v>
      </c>
      <c r="AL143" s="3" t="str">
        <f>IFERROR(MID(VLOOKUP($B143,Seqs!$A:$B,2,0),AM143,1),"")</f>
        <v>S</v>
      </c>
      <c r="AM143" s="3">
        <v>229</v>
      </c>
      <c r="AN143" s="3" t="str">
        <f>IFERROR(MID(VLOOKUP($B143,Seqs!$A:$B,2,0),AO143,1),"")</f>
        <v>K</v>
      </c>
      <c r="AO143" s="3">
        <v>234</v>
      </c>
      <c r="AP143" s="3" t="str">
        <f>IFERROR(MID(VLOOKUP($B143,Seqs!$A:$B,2,0),AQ143,1),"")</f>
        <v>E</v>
      </c>
      <c r="AQ143" s="3">
        <v>268</v>
      </c>
      <c r="AR143" s="3" t="str">
        <f>IFERROR(MID(VLOOKUP($B143,Seqs!$A:$B,2,0),AS143,1),"")</f>
        <v>G</v>
      </c>
      <c r="AS143" s="3">
        <v>273</v>
      </c>
      <c r="AT143" s="3" t="str">
        <f>IFERROR(MID(VLOOKUP($B143,Seqs!$A:$B,2,0),AU143,1),"")</f>
        <v>L</v>
      </c>
      <c r="AU143" s="3">
        <v>305</v>
      </c>
      <c r="AV143" s="3" t="str">
        <f>IFERROR(MID(VLOOKUP($B143,Seqs!$A:$B,2,0),AW143,1),"")</f>
        <v>G</v>
      </c>
      <c r="AW143" s="3">
        <v>306</v>
      </c>
      <c r="AX143" s="3" t="str">
        <f>IFERROR(MID(VLOOKUP($B143,Seqs!$A:$B,2,0),AY143,1),"")</f>
        <v>T</v>
      </c>
      <c r="AY143" s="3">
        <v>318</v>
      </c>
      <c r="AZ143" s="77" t="str">
        <f>VLOOKUP(B143,Classification!A:D,2,0)</f>
        <v>A</v>
      </c>
      <c r="BA143" s="94" t="str">
        <f>VLOOKUP(B143,Classification!A:D,4,0)</f>
        <v>Chemokine</v>
      </c>
      <c r="BB143" s="27" t="b">
        <f t="shared" si="420"/>
        <v>1</v>
      </c>
      <c r="BC143" s="23">
        <f t="shared" ref="BC143:BC150" si="477">_xlfn.AGGREGATE(9,6,CH143:CS143)-_xlfn.AGGREGATE(9,6,BV143:CG143)+12</f>
        <v>267</v>
      </c>
      <c r="BD143" s="34" t="s">
        <v>1379</v>
      </c>
      <c r="BE143" s="3" t="s">
        <v>23</v>
      </c>
      <c r="BF143" s="119" t="s">
        <v>23</v>
      </c>
      <c r="BG143" s="49" t="s">
        <v>1379</v>
      </c>
      <c r="BH143" s="49" t="s">
        <v>1384</v>
      </c>
      <c r="BI143" s="1"/>
      <c r="BJ143" s="70" t="s">
        <v>1293</v>
      </c>
      <c r="BK143" s="57" t="s">
        <v>1293</v>
      </c>
      <c r="BL143" s="57" t="s">
        <v>1293</v>
      </c>
      <c r="BM143" s="57" t="s">
        <v>1293</v>
      </c>
      <c r="BN143" s="57" t="s">
        <v>1293</v>
      </c>
      <c r="BO143" s="57" t="s">
        <v>1293</v>
      </c>
      <c r="BP143" s="57" t="s">
        <v>1293</v>
      </c>
      <c r="BQ143" s="57" t="s">
        <v>1293</v>
      </c>
      <c r="BR143" s="57" t="s">
        <v>1293</v>
      </c>
      <c r="BS143" s="57" t="s">
        <v>1293</v>
      </c>
      <c r="BT143" s="57" t="s">
        <v>1293</v>
      </c>
      <c r="BU143" s="57" t="s">
        <v>1293</v>
      </c>
      <c r="BV143" s="70">
        <f t="shared" ref="BV143:BV150" si="478">E143</f>
        <v>30</v>
      </c>
      <c r="BW143" s="71">
        <f t="shared" ref="BW143:BW150" si="479">I143</f>
        <v>67</v>
      </c>
      <c r="BX143" s="72">
        <f t="shared" ref="BX143:BX150" si="480">M143</f>
        <v>71</v>
      </c>
      <c r="BY143" s="71">
        <f t="shared" ref="BY143:BY150" si="481">Q143</f>
        <v>101</v>
      </c>
      <c r="BZ143" s="72">
        <f t="shared" ref="BZ143:BZ150" si="482">U143</f>
        <v>105</v>
      </c>
      <c r="CA143" s="71">
        <f t="shared" ref="CA143:CA150" si="483">Y143</f>
        <v>141</v>
      </c>
      <c r="CB143" s="72">
        <f t="shared" ref="CB143:CB150" si="484">AC143</f>
        <v>149</v>
      </c>
      <c r="CC143" s="71">
        <f t="shared" ref="CC143:CC150" si="485">AG143</f>
        <v>186</v>
      </c>
      <c r="CD143" s="72">
        <f t="shared" ref="CD143:CD150" si="486">AK143</f>
        <v>193</v>
      </c>
      <c r="CE143" s="71">
        <f t="shared" ref="CE143:CE150" si="487">AO143</f>
        <v>234</v>
      </c>
      <c r="CF143" s="72">
        <f t="shared" ref="CF143:CF150" si="488">AS143</f>
        <v>273</v>
      </c>
      <c r="CG143" s="71">
        <f t="shared" ref="CG143:CG150" si="489">AW143</f>
        <v>306</v>
      </c>
      <c r="CH143" s="70">
        <f t="shared" ref="CH143:CH150" si="490">G143</f>
        <v>66</v>
      </c>
      <c r="CI143" s="71">
        <f t="shared" ref="CI143:CI150" si="491">K143</f>
        <v>70</v>
      </c>
      <c r="CJ143" s="72">
        <f t="shared" ref="CJ143:CJ150" si="492">O143</f>
        <v>100</v>
      </c>
      <c r="CK143" s="72">
        <f t="shared" ref="CK143:CK150" si="493">S143</f>
        <v>104</v>
      </c>
      <c r="CL143" s="72">
        <f t="shared" ref="CL143:CL150" si="494">W143</f>
        <v>140</v>
      </c>
      <c r="CM143" s="72">
        <f t="shared" ref="CM143:CM150" si="495">AA143</f>
        <v>148</v>
      </c>
      <c r="CN143" s="72">
        <f t="shared" ref="CN143:CN150" si="496">AE143</f>
        <v>175</v>
      </c>
      <c r="CO143" s="72">
        <f t="shared" ref="CO143:CO150" si="497">AI143</f>
        <v>188</v>
      </c>
      <c r="CP143" s="72">
        <f t="shared" ref="CP143:CP150" si="498">AM143</f>
        <v>229</v>
      </c>
      <c r="CQ143" s="72">
        <f t="shared" ref="CQ143:CQ150" si="499">AQ143</f>
        <v>268</v>
      </c>
      <c r="CR143" s="72">
        <f t="shared" ref="CR143:CR150" si="500">AU143</f>
        <v>305</v>
      </c>
      <c r="CS143" s="72">
        <f t="shared" ref="CS143:CS150" si="501">AY143</f>
        <v>318</v>
      </c>
      <c r="CT143" s="23">
        <f t="shared" ref="CT143:CT150" si="502">M143-K143</f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30" x14ac:dyDescent="0.2">
      <c r="A144" s="3" t="str">
        <f t="shared" si="419"/>
        <v>cxcr4_human_3ODU</v>
      </c>
      <c r="B144" s="3" t="s">
        <v>1172</v>
      </c>
      <c r="C144" s="3" t="s">
        <v>63</v>
      </c>
      <c r="D144" s="3" t="str">
        <f>IFERROR(MID(VLOOKUP($B144,Seqs!$A:$B,2,0),E144,1),"")</f>
        <v>A</v>
      </c>
      <c r="E144" s="3">
        <v>34</v>
      </c>
      <c r="F144" s="3" t="str">
        <f>IFERROR(MID(VLOOKUP($B144,Seqs!$A:$B,2,0),G144,1),"")</f>
        <v>Q</v>
      </c>
      <c r="G144" s="3">
        <v>66</v>
      </c>
      <c r="H144" s="3" t="str">
        <f>IFERROR(MID(VLOOKUP($B144,Seqs!$A:$B,2,0),I144,1),"")</f>
        <v/>
      </c>
      <c r="I144" s="23" t="s">
        <v>23</v>
      </c>
      <c r="J144" s="3" t="str">
        <f>IFERROR(MID(VLOOKUP($B144,Seqs!$A:$B,2,0),K144,1),"")</f>
        <v/>
      </c>
      <c r="K144" s="23" t="s">
        <v>23</v>
      </c>
      <c r="L144" s="3" t="str">
        <f>IFERROR(MID(VLOOKUP($B144,Seqs!$A:$B,2,0),M144,1),"")</f>
        <v>S</v>
      </c>
      <c r="M144" s="3">
        <v>71</v>
      </c>
      <c r="N144" s="3" t="str">
        <f>IFERROR(MID(VLOOKUP($B144,Seqs!$A:$B,2,0),O144,1),"")</f>
        <v>A</v>
      </c>
      <c r="O144" s="3">
        <v>100</v>
      </c>
      <c r="P144" s="3" t="str">
        <f>IFERROR(MID(VLOOKUP($B144,Seqs!$A:$B,2,0),Q144,1),"")</f>
        <v>N</v>
      </c>
      <c r="Q144" s="3">
        <v>101</v>
      </c>
      <c r="R144" s="3" t="str">
        <f>IFERROR(MID(VLOOKUP($B144,Seqs!$A:$B,2,0),S144,1),"")</f>
        <v>F</v>
      </c>
      <c r="S144" s="3">
        <v>104</v>
      </c>
      <c r="T144" s="3" t="str">
        <f>IFERROR(MID(VLOOKUP($B144,Seqs!$A:$B,2,0),U144,1),"")</f>
        <v>G</v>
      </c>
      <c r="U144" s="3">
        <v>105</v>
      </c>
      <c r="V144" s="3" t="str">
        <f>IFERROR(MID(VLOOKUP($B144,Seqs!$A:$B,2,0),W144,1),"")</f>
        <v>H</v>
      </c>
      <c r="W144" s="3">
        <v>140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S</v>
      </c>
      <c r="AC144" s="9">
        <v>144</v>
      </c>
      <c r="AD144" s="3" t="str">
        <f>IFERROR(MID(VLOOKUP($B144,Seqs!$A:$B,2,0),AE144,1),"")</f>
        <v>A</v>
      </c>
      <c r="AE144" s="3">
        <v>175</v>
      </c>
      <c r="AF144" s="3" t="str">
        <f>IFERROR(MID(VLOOKUP($B144,Seqs!$A:$B,2,0),AG144,1),"")</f>
        <v>C</v>
      </c>
      <c r="AG144" s="3">
        <v>186</v>
      </c>
      <c r="AH144" s="3" t="str">
        <f>IFERROR(MID(VLOOKUP($B144,Seqs!$A:$B,2,0),AI144,1),"")</f>
        <v>R</v>
      </c>
      <c r="AI144" s="3">
        <v>188</v>
      </c>
      <c r="AJ144" s="3" t="str">
        <f>IFERROR(MID(VLOOKUP($B144,Seqs!$A:$B,2,0),AK144,1),"")</f>
        <v>D</v>
      </c>
      <c r="AK144" s="3">
        <v>193</v>
      </c>
      <c r="AL144" s="3" t="str">
        <f>IFERROR(MID(VLOOKUP($B144,Seqs!$A:$B,2,0),AM144,1),"")</f>
        <v>K</v>
      </c>
      <c r="AM144" s="3">
        <v>225</v>
      </c>
      <c r="AN144" s="3" t="str">
        <f>IFERROR(MID(VLOOKUP($B144,Seqs!$A:$B,2,0),AO144,1),"")</f>
        <v>G</v>
      </c>
      <c r="AO144" s="3">
        <v>231</v>
      </c>
      <c r="AP144" s="3" t="str">
        <f>IFERROR(MID(VLOOKUP($B144,Seqs!$A:$B,2,0),AQ144,1),"")</f>
        <v>E</v>
      </c>
      <c r="AQ144" s="3">
        <v>268</v>
      </c>
      <c r="AR144" s="3" t="str">
        <f>IFERROR(MID(VLOOKUP($B144,Seqs!$A:$B,2,0),AS144,1),"")</f>
        <v>G</v>
      </c>
      <c r="AS144" s="3">
        <v>273</v>
      </c>
      <c r="AT144" s="3" t="str">
        <f>IFERROR(MID(VLOOKUP($B144,Seqs!$A:$B,2,0),AU144,1),"")</f>
        <v>I</v>
      </c>
      <c r="AU144" s="3">
        <v>300</v>
      </c>
      <c r="AV144" s="3" t="str">
        <f>IFERROR(MID(VLOOKUP($B144,Seqs!$A:$B,2,0),AW144,1),"")</f>
        <v/>
      </c>
      <c r="AW144" s="3" t="s">
        <v>23</v>
      </c>
      <c r="AX144" s="3" t="str">
        <f>IFERROR(MID(VLOOKUP($B144,Seqs!$A:$B,2,0),AY144,1),"")</f>
        <v/>
      </c>
      <c r="AY144" s="3" t="s">
        <v>23</v>
      </c>
      <c r="AZ144" s="77" t="str">
        <f>VLOOKUP(B144,Classification!A:D,2,0)</f>
        <v>A</v>
      </c>
      <c r="BA144" s="94" t="str">
        <f>VLOOKUP(B144,Classification!A:D,4,0)</f>
        <v>Chemokine</v>
      </c>
      <c r="BB144" s="27" t="b">
        <f t="shared" si="420"/>
        <v>1</v>
      </c>
      <c r="BC144" s="23">
        <f t="shared" si="477"/>
        <v>240</v>
      </c>
      <c r="BD144" s="2" t="s">
        <v>1383</v>
      </c>
      <c r="BE144" s="3" t="s">
        <v>1381</v>
      </c>
      <c r="BF144" s="119">
        <v>2.5</v>
      </c>
      <c r="BG144" s="49" t="s">
        <v>1384</v>
      </c>
      <c r="BH144" s="49" t="s">
        <v>1384</v>
      </c>
      <c r="BI144" s="1"/>
      <c r="BJ144" s="70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0">
        <f t="shared" si="478"/>
        <v>34</v>
      </c>
      <c r="BW144" s="71" t="str">
        <f t="shared" si="479"/>
        <v>-</v>
      </c>
      <c r="BX144" s="72">
        <f t="shared" si="480"/>
        <v>71</v>
      </c>
      <c r="BY144" s="71">
        <f t="shared" si="481"/>
        <v>101</v>
      </c>
      <c r="BZ144" s="72">
        <f t="shared" si="482"/>
        <v>105</v>
      </c>
      <c r="CA144" s="71" t="str">
        <f t="shared" si="483"/>
        <v>-</v>
      </c>
      <c r="CB144" s="72">
        <f t="shared" si="484"/>
        <v>144</v>
      </c>
      <c r="CC144" s="71">
        <f t="shared" si="485"/>
        <v>186</v>
      </c>
      <c r="CD144" s="72">
        <f t="shared" si="486"/>
        <v>193</v>
      </c>
      <c r="CE144" s="71">
        <f t="shared" si="487"/>
        <v>231</v>
      </c>
      <c r="CF144" s="72">
        <f t="shared" si="488"/>
        <v>273</v>
      </c>
      <c r="CG144" s="71" t="str">
        <f t="shared" si="489"/>
        <v>-</v>
      </c>
      <c r="CH144" s="70">
        <f t="shared" si="490"/>
        <v>66</v>
      </c>
      <c r="CI144" s="71" t="str">
        <f t="shared" si="491"/>
        <v>-</v>
      </c>
      <c r="CJ144" s="72">
        <f t="shared" si="492"/>
        <v>100</v>
      </c>
      <c r="CK144" s="72">
        <f t="shared" si="493"/>
        <v>104</v>
      </c>
      <c r="CL144" s="72">
        <f t="shared" si="494"/>
        <v>140</v>
      </c>
      <c r="CM144" s="72" t="str">
        <f t="shared" si="495"/>
        <v>-</v>
      </c>
      <c r="CN144" s="72">
        <f t="shared" si="496"/>
        <v>175</v>
      </c>
      <c r="CO144" s="72">
        <f t="shared" si="497"/>
        <v>188</v>
      </c>
      <c r="CP144" s="72">
        <f t="shared" si="498"/>
        <v>225</v>
      </c>
      <c r="CQ144" s="72">
        <f t="shared" si="499"/>
        <v>268</v>
      </c>
      <c r="CR144" s="72">
        <f t="shared" si="500"/>
        <v>300</v>
      </c>
      <c r="CS144" s="72" t="str">
        <f t="shared" si="501"/>
        <v>-</v>
      </c>
      <c r="CT144" s="23" t="e">
        <f t="shared" si="502"/>
        <v>#VALUE!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x14ac:dyDescent="0.2">
      <c r="A145" s="3" t="str">
        <f t="shared" si="419"/>
        <v>cxcr4_human_3OE0</v>
      </c>
      <c r="B145" s="3" t="s">
        <v>1172</v>
      </c>
      <c r="C145" s="3" t="s">
        <v>1032</v>
      </c>
      <c r="D145" s="3" t="str">
        <f>IFERROR(MID(VLOOKUP($B145,Seqs!$A:$B,2,0),E145,1),"")</f>
        <v>A</v>
      </c>
      <c r="E145" s="3">
        <v>34</v>
      </c>
      <c r="F145" s="3" t="str">
        <f>IFERROR(MID(VLOOKUP($B145,Seqs!$A:$B,2,0),G145,1),"")</f>
        <v>Q</v>
      </c>
      <c r="G145" s="3">
        <v>66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S</v>
      </c>
      <c r="M145" s="3">
        <v>71</v>
      </c>
      <c r="N145" s="3" t="str">
        <f>IFERROR(MID(VLOOKUP($B145,Seqs!$A:$B,2,0),O145,1),"")</f>
        <v>A</v>
      </c>
      <c r="O145" s="3">
        <v>100</v>
      </c>
      <c r="P145" s="3" t="str">
        <f>IFERROR(MID(VLOOKUP($B145,Seqs!$A:$B,2,0),Q145,1),"")</f>
        <v>N</v>
      </c>
      <c r="Q145" s="3">
        <v>101</v>
      </c>
      <c r="R145" s="3" t="str">
        <f>IFERROR(MID(VLOOKUP($B145,Seqs!$A:$B,2,0),S145,1),"")</f>
        <v>F</v>
      </c>
      <c r="S145" s="3">
        <v>104</v>
      </c>
      <c r="T145" s="3" t="str">
        <f>IFERROR(MID(VLOOKUP($B145,Seqs!$A:$B,2,0),U145,1),"")</f>
        <v>G</v>
      </c>
      <c r="U145" s="3">
        <v>105</v>
      </c>
      <c r="V145" s="3" t="str">
        <f>IFERROR(MID(VLOOKUP($B145,Seqs!$A:$B,2,0),W145,1),"")</f>
        <v>H</v>
      </c>
      <c r="W145" s="3">
        <v>140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S</v>
      </c>
      <c r="AC145" s="9">
        <v>144</v>
      </c>
      <c r="AD145" s="3" t="str">
        <f>IFERROR(MID(VLOOKUP($B145,Seqs!$A:$B,2,0),AE145,1),"")</f>
        <v>A</v>
      </c>
      <c r="AE145" s="3">
        <v>175</v>
      </c>
      <c r="AF145" s="3" t="str">
        <f>IFERROR(MID(VLOOKUP($B145,Seqs!$A:$B,2,0),AG145,1),"")</f>
        <v>C</v>
      </c>
      <c r="AG145" s="3">
        <v>186</v>
      </c>
      <c r="AH145" s="3" t="str">
        <f>IFERROR(MID(VLOOKUP($B145,Seqs!$A:$B,2,0),AI145,1),"")</f>
        <v>R</v>
      </c>
      <c r="AI145" s="3">
        <v>188</v>
      </c>
      <c r="AJ145" s="3" t="str">
        <f>IFERROR(MID(VLOOKUP($B145,Seqs!$A:$B,2,0),AK145,1),"")</f>
        <v>D</v>
      </c>
      <c r="AK145" s="3">
        <v>193</v>
      </c>
      <c r="AL145" s="3" t="str">
        <f>IFERROR(MID(VLOOKUP($B145,Seqs!$A:$B,2,0),AM145,1),"")</f>
        <v>H</v>
      </c>
      <c r="AM145" s="3">
        <v>228</v>
      </c>
      <c r="AN145" s="3" t="str">
        <f>IFERROR(MID(VLOOKUP($B145,Seqs!$A:$B,2,0),AO145,1),"")</f>
        <v>K</v>
      </c>
      <c r="AO145" s="3">
        <v>239</v>
      </c>
      <c r="AP145" s="3" t="str">
        <f>IFERROR(MID(VLOOKUP($B145,Seqs!$A:$B,2,0),AQ145,1),"")</f>
        <v>E</v>
      </c>
      <c r="AQ145" s="3">
        <v>268</v>
      </c>
      <c r="AR145" s="3" t="str">
        <f>IFERROR(MID(VLOOKUP($B145,Seqs!$A:$B,2,0),AS145,1),"")</f>
        <v>G</v>
      </c>
      <c r="AS145" s="3">
        <v>273</v>
      </c>
      <c r="AT145" s="3" t="str">
        <f>IFERROR(MID(VLOOKUP($B145,Seqs!$A:$B,2,0),AU145,1),"")</f>
        <v>I</v>
      </c>
      <c r="AU145" s="3">
        <v>300</v>
      </c>
      <c r="AV145" s="3" t="str">
        <f>IFERROR(MID(VLOOKUP($B145,Seqs!$A:$B,2,0),AW145,1),"")</f>
        <v/>
      </c>
      <c r="AW145" s="3" t="s">
        <v>23</v>
      </c>
      <c r="AX145" s="3" t="str">
        <f>IFERROR(MID(VLOOKUP($B145,Seqs!$A:$B,2,0),AY145,1),"")</f>
        <v/>
      </c>
      <c r="AY145" s="3" t="s">
        <v>23</v>
      </c>
      <c r="AZ145" s="77" t="str">
        <f>VLOOKUP(B145,Classification!A:D,2,0)</f>
        <v>A</v>
      </c>
      <c r="BA145" s="94" t="str">
        <f>VLOOKUP(B145,Classification!A:D,4,0)</f>
        <v>Chemokine</v>
      </c>
      <c r="BB145" s="27" t="b">
        <f t="shared" si="420"/>
        <v>1</v>
      </c>
      <c r="BC145" s="23">
        <f t="shared" si="477"/>
        <v>235</v>
      </c>
      <c r="BD145" s="4" t="s">
        <v>23</v>
      </c>
      <c r="BE145" s="3" t="s">
        <v>1381</v>
      </c>
      <c r="BF145" s="119">
        <v>2.9</v>
      </c>
      <c r="BG145" s="49" t="s">
        <v>1384</v>
      </c>
      <c r="BH145" s="49" t="s">
        <v>1384</v>
      </c>
      <c r="BI145" s="1"/>
      <c r="BJ145" s="70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0">
        <f t="shared" si="478"/>
        <v>34</v>
      </c>
      <c r="BW145" s="71" t="str">
        <f t="shared" si="479"/>
        <v>-</v>
      </c>
      <c r="BX145" s="72">
        <f t="shared" si="480"/>
        <v>71</v>
      </c>
      <c r="BY145" s="71">
        <f t="shared" si="481"/>
        <v>101</v>
      </c>
      <c r="BZ145" s="72">
        <f t="shared" si="482"/>
        <v>105</v>
      </c>
      <c r="CA145" s="71" t="str">
        <f t="shared" si="483"/>
        <v>-</v>
      </c>
      <c r="CB145" s="72">
        <f t="shared" si="484"/>
        <v>144</v>
      </c>
      <c r="CC145" s="71">
        <f t="shared" si="485"/>
        <v>186</v>
      </c>
      <c r="CD145" s="72">
        <f t="shared" si="486"/>
        <v>193</v>
      </c>
      <c r="CE145" s="71">
        <f t="shared" si="487"/>
        <v>239</v>
      </c>
      <c r="CF145" s="72">
        <f t="shared" si="488"/>
        <v>273</v>
      </c>
      <c r="CG145" s="71" t="str">
        <f t="shared" si="489"/>
        <v>-</v>
      </c>
      <c r="CH145" s="70">
        <f t="shared" si="490"/>
        <v>66</v>
      </c>
      <c r="CI145" s="71" t="str">
        <f t="shared" si="491"/>
        <v>-</v>
      </c>
      <c r="CJ145" s="72">
        <f t="shared" si="492"/>
        <v>100</v>
      </c>
      <c r="CK145" s="72">
        <f t="shared" si="493"/>
        <v>104</v>
      </c>
      <c r="CL145" s="72">
        <f t="shared" si="494"/>
        <v>140</v>
      </c>
      <c r="CM145" s="72" t="str">
        <f t="shared" si="495"/>
        <v>-</v>
      </c>
      <c r="CN145" s="72">
        <f t="shared" si="496"/>
        <v>175</v>
      </c>
      <c r="CO145" s="72">
        <f t="shared" si="497"/>
        <v>188</v>
      </c>
      <c r="CP145" s="72">
        <f t="shared" si="498"/>
        <v>228</v>
      </c>
      <c r="CQ145" s="72">
        <f t="shared" si="499"/>
        <v>268</v>
      </c>
      <c r="CR145" s="72">
        <f t="shared" si="500"/>
        <v>300</v>
      </c>
      <c r="CS145" s="72" t="str">
        <f t="shared" si="501"/>
        <v>-</v>
      </c>
      <c r="CT145" s="23" t="e">
        <f t="shared" si="502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29" x14ac:dyDescent="0.2">
      <c r="A146" s="3" t="str">
        <f t="shared" si="419"/>
        <v>cxcr4_human_4RWS</v>
      </c>
      <c r="B146" s="3" t="s">
        <v>1172</v>
      </c>
      <c r="C146" s="3" t="s">
        <v>1053</v>
      </c>
      <c r="D146" s="3" t="str">
        <f>IFERROR(MID(VLOOKUP($B146,Seqs!$A:$B,2,0),E146,1),"")</f>
        <v>R</v>
      </c>
      <c r="E146" s="3">
        <v>30</v>
      </c>
      <c r="F146" s="3" t="str">
        <f>IFERROR(MID(VLOOKUP($B146,Seqs!$A:$B,2,0),G146,1),"")</f>
        <v>Q</v>
      </c>
      <c r="G146" s="3">
        <v>66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S</v>
      </c>
      <c r="M146" s="3">
        <v>71</v>
      </c>
      <c r="N146" s="3" t="str">
        <f>IFERROR(MID(VLOOKUP($B146,Seqs!$A:$B,2,0),O146,1),"")</f>
        <v>A</v>
      </c>
      <c r="O146" s="3">
        <v>100</v>
      </c>
      <c r="P146" s="3" t="str">
        <f>IFERROR(MID(VLOOKUP($B146,Seqs!$A:$B,2,0),Q146,1),"")</f>
        <v>N</v>
      </c>
      <c r="Q146" s="3">
        <v>101</v>
      </c>
      <c r="R146" s="3" t="str">
        <f>IFERROR(MID(VLOOKUP($B146,Seqs!$A:$B,2,0),S146,1),"")</f>
        <v>F</v>
      </c>
      <c r="S146" s="3">
        <v>104</v>
      </c>
      <c r="T146" s="3" t="str">
        <f>IFERROR(MID(VLOOKUP($B146,Seqs!$A:$B,2,0),U146,1),"")</f>
        <v>G</v>
      </c>
      <c r="U146" s="3">
        <v>105</v>
      </c>
      <c r="V146" s="3" t="str">
        <f>IFERROR(MID(VLOOKUP($B146,Seqs!$A:$B,2,0),W146,1),"")</f>
        <v>H</v>
      </c>
      <c r="W146" s="3">
        <v>140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S</v>
      </c>
      <c r="AC146" s="9">
        <v>144</v>
      </c>
      <c r="AD146" s="3" t="str">
        <f>IFERROR(MID(VLOOKUP($B146,Seqs!$A:$B,2,0),AE146,1),"")</f>
        <v>A</v>
      </c>
      <c r="AE146" s="3">
        <v>175</v>
      </c>
      <c r="AF146" s="3" t="str">
        <f>IFERROR(MID(VLOOKUP($B146,Seqs!$A:$B,2,0),AG146,1),"")</f>
        <v>C</v>
      </c>
      <c r="AG146" s="3">
        <v>186</v>
      </c>
      <c r="AH146" s="3" t="str">
        <f>IFERROR(MID(VLOOKUP($B146,Seqs!$A:$B,2,0),AI146,1),"")</f>
        <v>R</v>
      </c>
      <c r="AI146" s="3">
        <v>188</v>
      </c>
      <c r="AJ146" s="3" t="str">
        <f>IFERROR(MID(VLOOKUP($B146,Seqs!$A:$B,2,0),AK146,1),"")</f>
        <v>D</v>
      </c>
      <c r="AK146" s="3">
        <v>193</v>
      </c>
      <c r="AL146" s="3" t="str">
        <f>IFERROR(MID(VLOOKUP($B146,Seqs!$A:$B,2,0),AM146,1),"")</f>
        <v>S</v>
      </c>
      <c r="AM146" s="3">
        <v>227</v>
      </c>
      <c r="AN146" s="3" t="str">
        <f>IFERROR(MID(VLOOKUP($B146,Seqs!$A:$B,2,0),AO146,1),"")</f>
        <v>K</v>
      </c>
      <c r="AO146" s="3">
        <v>239</v>
      </c>
      <c r="AP146" s="3" t="str">
        <f>IFERROR(MID(VLOOKUP($B146,Seqs!$A:$B,2,0),AQ146,1),"")</f>
        <v>E</v>
      </c>
      <c r="AQ146" s="3">
        <v>268</v>
      </c>
      <c r="AR146" s="3" t="str">
        <f>IFERROR(MID(VLOOKUP($B146,Seqs!$A:$B,2,0),AS146,1),"")</f>
        <v>G</v>
      </c>
      <c r="AS146" s="3">
        <v>273</v>
      </c>
      <c r="AT146" s="3" t="str">
        <f>IFERROR(MID(VLOOKUP($B146,Seqs!$A:$B,2,0),AU146,1),"")</f>
        <v>I</v>
      </c>
      <c r="AU146" s="3">
        <v>300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7" t="str">
        <f>VLOOKUP(B146,Classification!A:D,2,0)</f>
        <v>A</v>
      </c>
      <c r="BA146" s="94" t="str">
        <f>VLOOKUP(B146,Classification!A:D,4,0)</f>
        <v>Chemokine</v>
      </c>
      <c r="BB146" s="27" t="b">
        <f t="shared" si="420"/>
        <v>1</v>
      </c>
      <c r="BC146" s="23">
        <f t="shared" si="477"/>
        <v>238</v>
      </c>
      <c r="BD146" s="5" t="s">
        <v>23</v>
      </c>
      <c r="BE146" s="3" t="s">
        <v>1381</v>
      </c>
      <c r="BF146" s="119">
        <v>3.1</v>
      </c>
      <c r="BG146" s="49" t="s">
        <v>1384</v>
      </c>
      <c r="BH146" s="49" t="s">
        <v>1384</v>
      </c>
      <c r="BI146" s="1"/>
      <c r="BJ146" s="70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0">
        <f t="shared" si="478"/>
        <v>30</v>
      </c>
      <c r="BW146" s="71" t="str">
        <f t="shared" si="479"/>
        <v>-</v>
      </c>
      <c r="BX146" s="72">
        <f t="shared" si="480"/>
        <v>71</v>
      </c>
      <c r="BY146" s="71">
        <f t="shared" si="481"/>
        <v>101</v>
      </c>
      <c r="BZ146" s="72">
        <f t="shared" si="482"/>
        <v>105</v>
      </c>
      <c r="CA146" s="71" t="str">
        <f t="shared" si="483"/>
        <v>-</v>
      </c>
      <c r="CB146" s="72">
        <f t="shared" si="484"/>
        <v>144</v>
      </c>
      <c r="CC146" s="71">
        <f t="shared" si="485"/>
        <v>186</v>
      </c>
      <c r="CD146" s="72">
        <f t="shared" si="486"/>
        <v>193</v>
      </c>
      <c r="CE146" s="71">
        <f t="shared" si="487"/>
        <v>239</v>
      </c>
      <c r="CF146" s="72">
        <f t="shared" si="488"/>
        <v>273</v>
      </c>
      <c r="CG146" s="71" t="str">
        <f t="shared" si="489"/>
        <v>-</v>
      </c>
      <c r="CH146" s="70">
        <f t="shared" si="490"/>
        <v>66</v>
      </c>
      <c r="CI146" s="71" t="str">
        <f t="shared" si="491"/>
        <v>-</v>
      </c>
      <c r="CJ146" s="72">
        <f t="shared" si="492"/>
        <v>100</v>
      </c>
      <c r="CK146" s="72">
        <f t="shared" si="493"/>
        <v>104</v>
      </c>
      <c r="CL146" s="72">
        <f t="shared" si="494"/>
        <v>140</v>
      </c>
      <c r="CM146" s="72" t="str">
        <f t="shared" si="495"/>
        <v>-</v>
      </c>
      <c r="CN146" s="72">
        <f t="shared" si="496"/>
        <v>175</v>
      </c>
      <c r="CO146" s="72">
        <f t="shared" si="497"/>
        <v>188</v>
      </c>
      <c r="CP146" s="72">
        <f t="shared" si="498"/>
        <v>227</v>
      </c>
      <c r="CQ146" s="72">
        <f t="shared" si="499"/>
        <v>268</v>
      </c>
      <c r="CR146" s="72">
        <f t="shared" si="500"/>
        <v>300</v>
      </c>
      <c r="CS146" s="72" t="str">
        <f t="shared" si="501"/>
        <v>-</v>
      </c>
      <c r="CT146" s="23" t="e">
        <f t="shared" si="502"/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29" x14ac:dyDescent="0.2">
      <c r="A147" s="3" t="str">
        <f>CONCATENATE(B147,"_",C147)</f>
        <v>drd2_human__wt</v>
      </c>
      <c r="B147" s="3" t="s">
        <v>191</v>
      </c>
      <c r="C147" s="3" t="s">
        <v>100</v>
      </c>
      <c r="D147" s="3" t="str">
        <f>IFERROR(MID(VLOOKUP($B147,Seqs!$A:$B,2,0),E147,1),"")</f>
        <v>R</v>
      </c>
      <c r="E147" s="3">
        <v>31</v>
      </c>
      <c r="F147" s="3" t="str">
        <f>IFERROR(MID(VLOOKUP($B147,Seqs!$A:$B,2,0),G147,1),"")</f>
        <v>E</v>
      </c>
      <c r="G147" s="3">
        <v>62</v>
      </c>
      <c r="H147" s="3" t="str">
        <f>IFERROR(MID(VLOOKUP($B147,Seqs!$A:$B,2,0),I147,1),"")</f>
        <v>K</v>
      </c>
      <c r="I147" s="23">
        <v>63</v>
      </c>
      <c r="J147" s="3" t="str">
        <f>IFERROR(MID(VLOOKUP($B147,Seqs!$A:$B,2,0),K147,1),"")</f>
        <v>Q</v>
      </c>
      <c r="K147" s="23">
        <v>66</v>
      </c>
      <c r="L147" s="3" t="str">
        <f>IFERROR(MID(VLOOKUP($B147,Seqs!$A:$B,2,0),M147,1),"")</f>
        <v>T</v>
      </c>
      <c r="M147" s="3">
        <v>67</v>
      </c>
      <c r="N147" s="3" t="str">
        <f>IFERROR(MID(VLOOKUP($B147,Seqs!$A:$B,2,0),O147,1),"")</f>
        <v>G</v>
      </c>
      <c r="O147" s="3">
        <v>98</v>
      </c>
      <c r="P147" s="3" t="str">
        <f>IFERROR(MID(VLOOKUP($B147,Seqs!$A:$B,2,0),Q147,1),"")</f>
        <v>E</v>
      </c>
      <c r="Q147" s="3">
        <v>99</v>
      </c>
      <c r="R147" s="3" t="str">
        <f>IFERROR(MID(VLOOKUP($B147,Seqs!$A:$B,2,0),S147,1),"")</f>
        <v>F</v>
      </c>
      <c r="S147" s="3">
        <v>102</v>
      </c>
      <c r="T147" s="3" t="str">
        <f>IFERROR(MID(VLOOKUP($B147,Seqs!$A:$B,2,0),U147,1),"")</f>
        <v>S</v>
      </c>
      <c r="U147" s="3">
        <v>103</v>
      </c>
      <c r="V147" s="3" t="str">
        <f>IFERROR(MID(VLOOKUP($B147,Seqs!$A:$B,2,0),W147,1),"")</f>
        <v>M</v>
      </c>
      <c r="W147" s="3">
        <v>138</v>
      </c>
      <c r="X147" s="3" t="str">
        <f>IFERROR(MID(VLOOKUP($B147,Seqs!$A:$B,2,0),Y147,1),"")</f>
        <v>P</v>
      </c>
      <c r="Y147" s="3">
        <v>139</v>
      </c>
      <c r="Z147" s="3" t="str">
        <f>IFERROR(MID(VLOOKUP($B147,Seqs!$A:$B,2,0),AA147,1),"")</f>
        <v>S</v>
      </c>
      <c r="AA147" s="3">
        <v>147</v>
      </c>
      <c r="AB147" s="3" t="str">
        <f>IFERROR(MID(VLOOKUP($B147,Seqs!$A:$B,2,0),AC147,1),"")</f>
        <v>S</v>
      </c>
      <c r="AC147" s="3">
        <v>148</v>
      </c>
      <c r="AD147" s="3" t="str">
        <f>IFERROR(MID(VLOOKUP($B147,Seqs!$A:$B,2,0),AE147,1),"")</f>
        <v>F</v>
      </c>
      <c r="AE147" s="3">
        <v>172</v>
      </c>
      <c r="AF147" s="3" t="str">
        <f>IFERROR(MID(VLOOKUP($B147,Seqs!$A:$B,2,0),AG147,1),"")</f>
        <v>C</v>
      </c>
      <c r="AG147" s="3">
        <v>182</v>
      </c>
      <c r="AH147" s="3" t="str">
        <f>IFERROR(MID(VLOOKUP($B147,Seqs!$A:$B,2,0),AI147,1),"")</f>
        <v>I</v>
      </c>
      <c r="AI147" s="3">
        <v>184</v>
      </c>
      <c r="AJ147" s="3" t="str">
        <f>IFERROR(MID(VLOOKUP($B147,Seqs!$A:$B,2,0),AK147,1),"")</f>
        <v>N</v>
      </c>
      <c r="AK147" s="3">
        <v>186</v>
      </c>
      <c r="AL147" s="3" t="str">
        <f>IFERROR(MID(VLOOKUP($B147,Seqs!$A:$B,2,0),AM147,1),"")</f>
        <v>K</v>
      </c>
      <c r="AM147" s="3">
        <v>226</v>
      </c>
      <c r="AN147" s="3" t="str">
        <f>IFERROR(MID(VLOOKUP($B147,Seqs!$A:$B,2,0),AO147,1),"")</f>
        <v>K</v>
      </c>
      <c r="AO147" s="3">
        <v>362</v>
      </c>
      <c r="AP147" s="3" t="str">
        <f>IFERROR(MID(VLOOKUP($B147,Seqs!$A:$B,2,0),AQ147,1),"")</f>
        <v>C</v>
      </c>
      <c r="AQ147" s="3">
        <v>399</v>
      </c>
      <c r="AR147" s="3" t="str">
        <f>IFERROR(MID(VLOOKUP($B147,Seqs!$A:$B,2,0),AS147,1),"")</f>
        <v>P</v>
      </c>
      <c r="AS147" s="3">
        <v>404</v>
      </c>
      <c r="AT147" s="3" t="str">
        <f>IFERROR(MID(VLOOKUP($B147,Seqs!$A:$B,2,0),AU147,1),"")</f>
        <v>F</v>
      </c>
      <c r="AU147" s="3">
        <v>429</v>
      </c>
      <c r="AV147" s="3" t="str">
        <f>IFERROR(MID(VLOOKUP($B147,Seqs!$A:$B,2,0),AW147,1),"")</f>
        <v>N</v>
      </c>
      <c r="AW147" s="3">
        <v>430</v>
      </c>
      <c r="AX147" s="3" t="str">
        <f>IFERROR(MID(VLOOKUP($B147,Seqs!$A:$B,2,0),AY147,1),"")</f>
        <v>H</v>
      </c>
      <c r="AY147" s="3">
        <v>442</v>
      </c>
      <c r="AZ147" s="77" t="str">
        <f>VLOOKUP(B147,Classification!A:D,2,0)</f>
        <v>A</v>
      </c>
      <c r="BA147" s="94" t="str">
        <f>VLOOKUP(B147,Classification!A:D,4,0)</f>
        <v>Dopamine</v>
      </c>
      <c r="BB147" s="27" t="b">
        <f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23">
        <f>_xlfn.AGGREGATE(9,6,CH147:CS147)-_xlfn.AGGREGATE(9,6,BV147:CG147)+12</f>
        <v>263</v>
      </c>
      <c r="BD147" s="56" t="s">
        <v>1379</v>
      </c>
      <c r="BE147" s="3" t="s">
        <v>23</v>
      </c>
      <c r="BF147" s="119" t="s">
        <v>23</v>
      </c>
      <c r="BG147" s="49" t="s">
        <v>1379</v>
      </c>
      <c r="BH147" s="49" t="s">
        <v>1384</v>
      </c>
      <c r="BI147" s="1"/>
      <c r="BJ147" s="70" t="s">
        <v>1293</v>
      </c>
      <c r="BK147" s="57" t="s">
        <v>1293</v>
      </c>
      <c r="BL147" s="57" t="s">
        <v>1293</v>
      </c>
      <c r="BM147" s="57" t="s">
        <v>1293</v>
      </c>
      <c r="BN147" s="57" t="s">
        <v>1293</v>
      </c>
      <c r="BO147" s="57" t="s">
        <v>1293</v>
      </c>
      <c r="BP147" s="57" t="s">
        <v>1293</v>
      </c>
      <c r="BQ147" s="57" t="s">
        <v>1293</v>
      </c>
      <c r="BR147" s="57" t="s">
        <v>1293</v>
      </c>
      <c r="BS147" s="57" t="s">
        <v>1293</v>
      </c>
      <c r="BT147" s="57" t="s">
        <v>1293</v>
      </c>
      <c r="BU147" s="57" t="s">
        <v>1293</v>
      </c>
      <c r="BV147" s="70">
        <f>E147</f>
        <v>31</v>
      </c>
      <c r="BW147" s="71">
        <f>I147</f>
        <v>63</v>
      </c>
      <c r="BX147" s="72">
        <f>M147</f>
        <v>67</v>
      </c>
      <c r="BY147" s="71">
        <f>Q147</f>
        <v>99</v>
      </c>
      <c r="BZ147" s="72">
        <f>U147</f>
        <v>103</v>
      </c>
      <c r="CA147" s="71">
        <f>Y147</f>
        <v>139</v>
      </c>
      <c r="CB147" s="72">
        <f>AC147</f>
        <v>148</v>
      </c>
      <c r="CC147" s="71">
        <f>AG147</f>
        <v>182</v>
      </c>
      <c r="CD147" s="72">
        <f>AK147</f>
        <v>186</v>
      </c>
      <c r="CE147" s="71">
        <f>AO147</f>
        <v>362</v>
      </c>
      <c r="CF147" s="72">
        <f>AS147</f>
        <v>404</v>
      </c>
      <c r="CG147" s="71">
        <f>AW147</f>
        <v>430</v>
      </c>
      <c r="CH147" s="70">
        <f>G147</f>
        <v>62</v>
      </c>
      <c r="CI147" s="71">
        <f>K147</f>
        <v>66</v>
      </c>
      <c r="CJ147" s="72">
        <f>O147</f>
        <v>98</v>
      </c>
      <c r="CK147" s="72">
        <f>S147</f>
        <v>102</v>
      </c>
      <c r="CL147" s="72">
        <f>W147</f>
        <v>138</v>
      </c>
      <c r="CM147" s="72">
        <f>AA147</f>
        <v>147</v>
      </c>
      <c r="CN147" s="72">
        <f>AE147</f>
        <v>172</v>
      </c>
      <c r="CO147" s="72">
        <f>AI147</f>
        <v>184</v>
      </c>
      <c r="CP147" s="72">
        <f>AM147</f>
        <v>226</v>
      </c>
      <c r="CQ147" s="72">
        <f>AQ147</f>
        <v>399</v>
      </c>
      <c r="CR147" s="72">
        <f>AU147</f>
        <v>429</v>
      </c>
      <c r="CS147" s="72">
        <f>AY147</f>
        <v>442</v>
      </c>
      <c r="CT147" s="23">
        <f>M147-K147</f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29" x14ac:dyDescent="0.2">
      <c r="A148" s="3" t="str">
        <f>CONCATENATE(B148,"_",C148)</f>
        <v>drd2_human_6CM4</v>
      </c>
      <c r="B148" s="3" t="s">
        <v>191</v>
      </c>
      <c r="C148" s="3" t="s">
        <v>1489</v>
      </c>
      <c r="D148" s="3" t="str">
        <f>IFERROR(MID(VLOOKUP($B148,Seqs!$A:$B,2,0),E148,1),"")</f>
        <v>N</v>
      </c>
      <c r="E148" s="3">
        <v>35</v>
      </c>
      <c r="F148" s="3" t="str">
        <f>IFERROR(MID(VLOOKUP($B148,Seqs!$A:$B,2,0),G148,1),"")</f>
        <v>E</v>
      </c>
      <c r="G148" s="3">
        <v>62</v>
      </c>
      <c r="H148" s="3" t="str">
        <f>IFERROR(MID(VLOOKUP($B148,Seqs!$A:$B,2,0),I148,1),"")</f>
        <v>K</v>
      </c>
      <c r="I148" s="23">
        <v>63</v>
      </c>
      <c r="J148" s="3" t="str">
        <f>IFERROR(MID(VLOOKUP($B148,Seqs!$A:$B,2,0),K148,1),"")</f>
        <v>Q</v>
      </c>
      <c r="K148" s="23">
        <v>66</v>
      </c>
      <c r="L148" s="3" t="str">
        <f>IFERROR(MID(VLOOKUP($B148,Seqs!$A:$B,2,0),M148,1),"")</f>
        <v>T</v>
      </c>
      <c r="M148" s="3">
        <v>67</v>
      </c>
      <c r="N148" s="3" t="str">
        <f>IFERROR(MID(VLOOKUP($B148,Seqs!$A:$B,2,0),O148,1),"")</f>
        <v>G</v>
      </c>
      <c r="O148" s="3">
        <v>98</v>
      </c>
      <c r="P148" s="3" t="str">
        <f>IFERROR(MID(VLOOKUP($B148,Seqs!$A:$B,2,0),Q148,1),"")</f>
        <v>E</v>
      </c>
      <c r="Q148" s="3">
        <v>99</v>
      </c>
      <c r="R148" s="3" t="str">
        <f>IFERROR(MID(VLOOKUP($B148,Seqs!$A:$B,2,0),S148,1),"")</f>
        <v>F</v>
      </c>
      <c r="S148" s="3">
        <v>102</v>
      </c>
      <c r="T148" s="3" t="str">
        <f>IFERROR(MID(VLOOKUP($B148,Seqs!$A:$B,2,0),U148,1),"")</f>
        <v>S</v>
      </c>
      <c r="U148" s="3">
        <v>103</v>
      </c>
      <c r="V148" s="3" t="str">
        <f>IFERROR(MID(VLOOKUP($B148,Seqs!$A:$B,2,0),W148,1),"")</f>
        <v>M</v>
      </c>
      <c r="W148" s="3">
        <v>138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Y</v>
      </c>
      <c r="AC148" s="3">
        <v>146</v>
      </c>
      <c r="AD148" s="3" t="str">
        <f>IFERROR(MID(VLOOKUP($B148,Seqs!$A:$B,2,0),AE148,1),"")</f>
        <v>F</v>
      </c>
      <c r="AE148" s="3">
        <v>172</v>
      </c>
      <c r="AF148" s="3" t="str">
        <f>IFERROR(MID(VLOOKUP($B148,Seqs!$A:$B,2,0),AG148,1),"")</f>
        <v>C</v>
      </c>
      <c r="AG148" s="3">
        <v>182</v>
      </c>
      <c r="AH148" s="3" t="str">
        <f>IFERROR(MID(VLOOKUP($B148,Seqs!$A:$B,2,0),AI148,1),"")</f>
        <v>I</v>
      </c>
      <c r="AI148" s="3">
        <v>184</v>
      </c>
      <c r="AJ148" s="3" t="str">
        <f>IFERROR(MID(VLOOKUP($B148,Seqs!$A:$B,2,0),AK148,1),"")</f>
        <v>A</v>
      </c>
      <c r="AK148" s="3">
        <v>188</v>
      </c>
      <c r="AL148" s="3" t="str">
        <f>IFERROR(MID(VLOOKUP($B148,Seqs!$A:$B,2,0),AM148,1),"")</f>
        <v>R</v>
      </c>
      <c r="AM148" s="3">
        <v>222</v>
      </c>
      <c r="AN148" s="3" t="str">
        <f>IFERROR(MID(VLOOKUP($B148,Seqs!$A:$B,2,0),AO148,1),"")</f>
        <v>E</v>
      </c>
      <c r="AO148" s="3">
        <v>368</v>
      </c>
      <c r="AP148" s="3" t="str">
        <f>IFERROR(MID(VLOOKUP($B148,Seqs!$A:$B,2,0),AQ148,1),"")</f>
        <v>C</v>
      </c>
      <c r="AQ148" s="3">
        <v>399</v>
      </c>
      <c r="AR148" s="3" t="str">
        <f>IFERROR(MID(VLOOKUP($B148,Seqs!$A:$B,2,0),AS148,1),"")</f>
        <v>P</v>
      </c>
      <c r="AS148" s="3">
        <v>404</v>
      </c>
      <c r="AT148" s="3" t="str">
        <f>IFERROR(MID(VLOOKUP($B148,Seqs!$A:$B,2,0),AU148,1),"")</f>
        <v>F</v>
      </c>
      <c r="AU148" s="3">
        <v>429</v>
      </c>
      <c r="AV148" s="3" t="str">
        <f>IFERROR(MID(VLOOKUP($B148,Seqs!$A:$B,2,0),AW148,1),"")</f>
        <v>N</v>
      </c>
      <c r="AW148" s="3">
        <v>430</v>
      </c>
      <c r="AX148" s="3" t="str">
        <f>IFERROR(MID(VLOOKUP($B148,Seqs!$A:$B,2,0),AY148,1),"")</f>
        <v>H</v>
      </c>
      <c r="AY148" s="3">
        <v>442</v>
      </c>
      <c r="AZ148" s="77" t="str">
        <f>VLOOKUP(B148,Classification!A:D,2,0)</f>
        <v>A</v>
      </c>
      <c r="BA148" s="94" t="str">
        <f>VLOOKUP(B148,Classification!A:D,4,0)</f>
        <v>Dopamine</v>
      </c>
      <c r="BB148" s="27" t="b">
        <f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23">
        <f>_xlfn.AGGREGATE(9,6,CH148:CS148)-_xlfn.AGGREGATE(9,6,BV148:CG148)+12</f>
        <v>241</v>
      </c>
      <c r="BD148" s="56" t="s">
        <v>1383</v>
      </c>
      <c r="BE148" s="3" t="s">
        <v>1381</v>
      </c>
      <c r="BF148" s="119">
        <v>2.87</v>
      </c>
      <c r="BG148" s="49" t="s">
        <v>1</v>
      </c>
      <c r="BH148" s="49" t="s">
        <v>1</v>
      </c>
      <c r="BI148" s="1"/>
      <c r="BJ148" s="70" t="s">
        <v>1293</v>
      </c>
      <c r="BK148" s="57" t="s">
        <v>1293</v>
      </c>
      <c r="BL148" s="57" t="s">
        <v>1293</v>
      </c>
      <c r="BM148" s="57" t="s">
        <v>1293</v>
      </c>
      <c r="BN148" s="57" t="s">
        <v>1293</v>
      </c>
      <c r="BO148" s="57" t="s">
        <v>1293</v>
      </c>
      <c r="BP148" s="57" t="s">
        <v>1293</v>
      </c>
      <c r="BQ148" s="57" t="s">
        <v>1293</v>
      </c>
      <c r="BR148" s="57" t="s">
        <v>1293</v>
      </c>
      <c r="BS148" s="57" t="s">
        <v>1293</v>
      </c>
      <c r="BT148" s="57" t="s">
        <v>1293</v>
      </c>
      <c r="BU148" s="57" t="s">
        <v>1293</v>
      </c>
      <c r="BV148" s="70">
        <f>E148</f>
        <v>35</v>
      </c>
      <c r="BW148" s="71">
        <f>I148</f>
        <v>63</v>
      </c>
      <c r="BX148" s="72">
        <f>M148</f>
        <v>67</v>
      </c>
      <c r="BY148" s="71">
        <f>Q148</f>
        <v>99</v>
      </c>
      <c r="BZ148" s="72">
        <f>U148</f>
        <v>103</v>
      </c>
      <c r="CA148" s="71" t="str">
        <f>Y148</f>
        <v>-</v>
      </c>
      <c r="CB148" s="72">
        <f>AC148</f>
        <v>146</v>
      </c>
      <c r="CC148" s="71">
        <f>AG148</f>
        <v>182</v>
      </c>
      <c r="CD148" s="72">
        <f>AK148</f>
        <v>188</v>
      </c>
      <c r="CE148" s="71">
        <f>AO148</f>
        <v>368</v>
      </c>
      <c r="CF148" s="72">
        <f>AS148</f>
        <v>404</v>
      </c>
      <c r="CG148" s="71">
        <f>AW148</f>
        <v>430</v>
      </c>
      <c r="CH148" s="70">
        <f>G148</f>
        <v>62</v>
      </c>
      <c r="CI148" s="71">
        <f>K148</f>
        <v>66</v>
      </c>
      <c r="CJ148" s="72">
        <f>O148</f>
        <v>98</v>
      </c>
      <c r="CK148" s="72">
        <f>S148</f>
        <v>102</v>
      </c>
      <c r="CL148" s="72">
        <f>W148</f>
        <v>138</v>
      </c>
      <c r="CM148" s="72" t="str">
        <f>AA148</f>
        <v>-</v>
      </c>
      <c r="CN148" s="72">
        <f>AE148</f>
        <v>172</v>
      </c>
      <c r="CO148" s="72">
        <f>AI148</f>
        <v>184</v>
      </c>
      <c r="CP148" s="72">
        <f>AM148</f>
        <v>222</v>
      </c>
      <c r="CQ148" s="72">
        <f>AQ148</f>
        <v>399</v>
      </c>
      <c r="CR148" s="72">
        <f>AU148</f>
        <v>429</v>
      </c>
      <c r="CS148" s="72">
        <f>AY148</f>
        <v>442</v>
      </c>
      <c r="CT148" s="23">
        <f>M148-K148</f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x14ac:dyDescent="0.2">
      <c r="A149" s="3" t="str">
        <f t="shared" si="419"/>
        <v>drd3_human__wt</v>
      </c>
      <c r="B149" s="3" t="s">
        <v>192</v>
      </c>
      <c r="C149" s="3" t="s">
        <v>100</v>
      </c>
      <c r="D149" s="3" t="str">
        <f>IFERROR(MID(VLOOKUP($B149,Seqs!$A:$B,2,0),E149,1),"")</f>
        <v>A</v>
      </c>
      <c r="E149" s="3">
        <v>26</v>
      </c>
      <c r="F149" s="3" t="str">
        <f>IFERROR(MID(VLOOKUP($B149,Seqs!$A:$B,2,0),G149,1),"")</f>
        <v>E</v>
      </c>
      <c r="G149" s="3">
        <v>57</v>
      </c>
      <c r="H149" s="3" t="str">
        <f>IFERROR(MID(VLOOKUP($B149,Seqs!$A:$B,2,0),I149,1),"")</f>
        <v>R</v>
      </c>
      <c r="I149" s="23">
        <v>58</v>
      </c>
      <c r="J149" s="3" t="str">
        <f>IFERROR(MID(VLOOKUP($B149,Seqs!$A:$B,2,0),K149,1),"")</f>
        <v>Q</v>
      </c>
      <c r="K149" s="23">
        <v>61</v>
      </c>
      <c r="L149" s="3" t="str">
        <f>IFERROR(MID(VLOOKUP($B149,Seqs!$A:$B,2,0),M149,1),"")</f>
        <v>T</v>
      </c>
      <c r="M149" s="3">
        <v>62</v>
      </c>
      <c r="N149" s="3" t="str">
        <f>IFERROR(MID(VLOOKUP($B149,Seqs!$A:$B,2,0),O149,1),"")</f>
        <v>T</v>
      </c>
      <c r="O149" s="3">
        <v>92</v>
      </c>
      <c r="P149" s="3" t="str">
        <f>IFERROR(MID(VLOOKUP($B149,Seqs!$A:$B,2,0),Q149,1),"")</f>
        <v>V</v>
      </c>
      <c r="Q149" s="3">
        <v>95</v>
      </c>
      <c r="R149" s="3" t="str">
        <f>IFERROR(MID(VLOOKUP($B149,Seqs!$A:$B,2,0),S149,1),"")</f>
        <v>F</v>
      </c>
      <c r="S149" s="3">
        <v>98</v>
      </c>
      <c r="T149" s="3" t="str">
        <f>IFERROR(MID(VLOOKUP($B149,Seqs!$A:$B,2,0),U149,1),"")</f>
        <v>S</v>
      </c>
      <c r="U149" s="3">
        <v>99</v>
      </c>
      <c r="V149" s="3" t="str">
        <f>IFERROR(MID(VLOOKUP($B149,Seqs!$A:$B,2,0),W149,1),"")</f>
        <v>M</v>
      </c>
      <c r="W149" s="3">
        <v>134</v>
      </c>
      <c r="X149" s="3" t="str">
        <f>IFERROR(MID(VLOOKUP($B149,Seqs!$A:$B,2,0),Y149,1),"")</f>
        <v>P</v>
      </c>
      <c r="Y149" s="3">
        <v>135</v>
      </c>
      <c r="Z149" s="3" t="str">
        <f>IFERROR(MID(VLOOKUP($B149,Seqs!$A:$B,2,0),AA149,1),"")</f>
        <v>G</v>
      </c>
      <c r="AA149" s="3">
        <v>143</v>
      </c>
      <c r="AB149" s="3" t="str">
        <f>IFERROR(MID(VLOOKUP($B149,Seqs!$A:$B,2,0),AC149,1),"")</f>
        <v>S</v>
      </c>
      <c r="AC149" s="3">
        <v>146</v>
      </c>
      <c r="AD149" s="3" t="str">
        <f>IFERROR(MID(VLOOKUP($B149,Seqs!$A:$B,2,0),AE149,1),"")</f>
        <v>G</v>
      </c>
      <c r="AE149" s="3">
        <v>171</v>
      </c>
      <c r="AF149" s="3" t="str">
        <f>IFERROR(MID(VLOOKUP($B149,Seqs!$A:$B,2,0),AG149,1),"")</f>
        <v>C</v>
      </c>
      <c r="AG149" s="3">
        <v>181</v>
      </c>
      <c r="AH149" s="3" t="str">
        <f>IFERROR(MID(VLOOKUP($B149,Seqs!$A:$B,2,0),AI149,1),"")</f>
        <v>I</v>
      </c>
      <c r="AI149" s="3">
        <v>183</v>
      </c>
      <c r="AJ149" s="3" t="str">
        <f>IFERROR(MID(VLOOKUP($B149,Seqs!$A:$B,2,0),AK149,1),"")</f>
        <v>N</v>
      </c>
      <c r="AK149" s="3">
        <v>185</v>
      </c>
      <c r="AL149" s="3" t="str">
        <f>IFERROR(MID(VLOOKUP($B149,Seqs!$A:$B,2,0),AM149,1),"")</f>
        <v>R</v>
      </c>
      <c r="AM149" s="3">
        <v>226</v>
      </c>
      <c r="AN149" s="3" t="str">
        <f>IFERROR(MID(VLOOKUP($B149,Seqs!$A:$B,2,0),AO149,1),"")</f>
        <v>R</v>
      </c>
      <c r="AO149" s="3">
        <v>318</v>
      </c>
      <c r="AP149" s="3" t="str">
        <f>IFERROR(MID(VLOOKUP($B149,Seqs!$A:$B,2,0),AQ149,1),"")</f>
        <v>H</v>
      </c>
      <c r="AQ149" s="3">
        <v>354</v>
      </c>
      <c r="AR149" s="3" t="str">
        <f>IFERROR(MID(VLOOKUP($B149,Seqs!$A:$B,2,0),AS149,1),"")</f>
        <v>S</v>
      </c>
      <c r="AS149" s="3">
        <v>361</v>
      </c>
      <c r="AT149" s="3" t="str">
        <f>IFERROR(MID(VLOOKUP($B149,Seqs!$A:$B,2,0),AU149,1),"")</f>
        <v>F</v>
      </c>
      <c r="AU149" s="3">
        <v>386</v>
      </c>
      <c r="AV149" s="3" t="str">
        <f>IFERROR(MID(VLOOKUP($B149,Seqs!$A:$B,2,0),AW149,1),"")</f>
        <v>N</v>
      </c>
      <c r="AW149" s="3">
        <v>387</v>
      </c>
      <c r="AX149" s="3" t="str">
        <f>IFERROR(MID(VLOOKUP($B149,Seqs!$A:$B,2,0),AY149,1),"")</f>
        <v>S</v>
      </c>
      <c r="AY149" s="3">
        <v>399</v>
      </c>
      <c r="AZ149" s="77" t="str">
        <f>VLOOKUP(B149,Classification!A:D,2,0)</f>
        <v>A</v>
      </c>
      <c r="BA149" s="94" t="str">
        <f>VLOOKUP(B149,Classification!A:D,4,0)</f>
        <v>Dopamine</v>
      </c>
      <c r="BB149" s="27" t="b">
        <f t="shared" si="420"/>
        <v>1</v>
      </c>
      <c r="BC149" s="23">
        <f t="shared" si="477"/>
        <v>263</v>
      </c>
      <c r="BD149" s="56" t="s">
        <v>1379</v>
      </c>
      <c r="BE149" s="3" t="s">
        <v>23</v>
      </c>
      <c r="BF149" s="119" t="s">
        <v>23</v>
      </c>
      <c r="BG149" s="49" t="s">
        <v>1379</v>
      </c>
      <c r="BH149" s="49" t="s">
        <v>1384</v>
      </c>
      <c r="BI149" s="1"/>
      <c r="BJ149" s="70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0">
        <f t="shared" si="478"/>
        <v>26</v>
      </c>
      <c r="BW149" s="71">
        <f t="shared" si="479"/>
        <v>58</v>
      </c>
      <c r="BX149" s="72">
        <f t="shared" si="480"/>
        <v>62</v>
      </c>
      <c r="BY149" s="71">
        <f t="shared" si="481"/>
        <v>95</v>
      </c>
      <c r="BZ149" s="72">
        <f t="shared" si="482"/>
        <v>99</v>
      </c>
      <c r="CA149" s="71">
        <f t="shared" si="483"/>
        <v>135</v>
      </c>
      <c r="CB149" s="72">
        <f t="shared" si="484"/>
        <v>146</v>
      </c>
      <c r="CC149" s="71">
        <f t="shared" si="485"/>
        <v>181</v>
      </c>
      <c r="CD149" s="72">
        <f t="shared" si="486"/>
        <v>185</v>
      </c>
      <c r="CE149" s="71">
        <f t="shared" si="487"/>
        <v>318</v>
      </c>
      <c r="CF149" s="72">
        <f t="shared" si="488"/>
        <v>361</v>
      </c>
      <c r="CG149" s="71">
        <f t="shared" si="489"/>
        <v>387</v>
      </c>
      <c r="CH149" s="70">
        <f t="shared" si="490"/>
        <v>57</v>
      </c>
      <c r="CI149" s="71">
        <f t="shared" si="491"/>
        <v>61</v>
      </c>
      <c r="CJ149" s="72">
        <f t="shared" si="492"/>
        <v>92</v>
      </c>
      <c r="CK149" s="72">
        <f t="shared" si="493"/>
        <v>98</v>
      </c>
      <c r="CL149" s="72">
        <f t="shared" si="494"/>
        <v>134</v>
      </c>
      <c r="CM149" s="72">
        <f t="shared" si="495"/>
        <v>143</v>
      </c>
      <c r="CN149" s="72">
        <f t="shared" si="496"/>
        <v>171</v>
      </c>
      <c r="CO149" s="72">
        <f t="shared" si="497"/>
        <v>183</v>
      </c>
      <c r="CP149" s="72">
        <f t="shared" si="498"/>
        <v>226</v>
      </c>
      <c r="CQ149" s="72">
        <f t="shared" si="499"/>
        <v>354</v>
      </c>
      <c r="CR149" s="72">
        <f t="shared" si="500"/>
        <v>386</v>
      </c>
      <c r="CS149" s="72">
        <f t="shared" si="501"/>
        <v>399</v>
      </c>
      <c r="CT149" s="23">
        <f t="shared" si="502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29" x14ac:dyDescent="0.2">
      <c r="A150" s="3" t="str">
        <f t="shared" si="419"/>
        <v>drd3_human_3PBL</v>
      </c>
      <c r="B150" s="3" t="s">
        <v>192</v>
      </c>
      <c r="C150" s="3" t="s">
        <v>72</v>
      </c>
      <c r="D150" s="3" t="str">
        <f>IFERROR(MID(VLOOKUP($B150,Seqs!$A:$B,2,0),E150,1),"")</f>
        <v>Y</v>
      </c>
      <c r="E150" s="3">
        <v>32</v>
      </c>
      <c r="F150" s="3" t="str">
        <f>IFERROR(MID(VLOOKUP($B150,Seqs!$A:$B,2,0),G150,1),"")</f>
        <v>E</v>
      </c>
      <c r="G150" s="3">
        <v>57</v>
      </c>
      <c r="H150" s="3" t="str">
        <f>IFERROR(MID(VLOOKUP($B150,Seqs!$A:$B,2,0),I150,1),"")</f>
        <v>R</v>
      </c>
      <c r="I150" s="23">
        <v>58</v>
      </c>
      <c r="J150" s="3" t="str">
        <f>IFERROR(MID(VLOOKUP($B150,Seqs!$A:$B,2,0),K150,1),"")</f>
        <v>Q</v>
      </c>
      <c r="K150" s="23">
        <v>61</v>
      </c>
      <c r="L150" s="3" t="str">
        <f>IFERROR(MID(VLOOKUP($B150,Seqs!$A:$B,2,0),M150,1),"")</f>
        <v>T</v>
      </c>
      <c r="M150" s="3">
        <v>62</v>
      </c>
      <c r="N150" s="3" t="str">
        <f>IFERROR(MID(VLOOKUP($B150,Seqs!$A:$B,2,0),O150,1),"")</f>
        <v>T</v>
      </c>
      <c r="O150" s="3">
        <v>92</v>
      </c>
      <c r="P150" s="3" t="str">
        <f>IFERROR(MID(VLOOKUP($B150,Seqs!$A:$B,2,0),Q150,1),"")</f>
        <v>V</v>
      </c>
      <c r="Q150" s="3">
        <v>95</v>
      </c>
      <c r="R150" s="3" t="str">
        <f>IFERROR(MID(VLOOKUP($B150,Seqs!$A:$B,2,0),S150,1),"")</f>
        <v>F</v>
      </c>
      <c r="S150" s="3">
        <v>98</v>
      </c>
      <c r="T150" s="3" t="str">
        <f>IFERROR(MID(VLOOKUP($B150,Seqs!$A:$B,2,0),U150,1),"")</f>
        <v>S</v>
      </c>
      <c r="U150" s="3">
        <v>99</v>
      </c>
      <c r="V150" s="3" t="str">
        <f>IFERROR(MID(VLOOKUP($B150,Seqs!$A:$B,2,0),W150,1),"")</f>
        <v>M</v>
      </c>
      <c r="W150" s="3">
        <v>134</v>
      </c>
      <c r="X150" s="3" t="str">
        <f>IFERROR(MID(VLOOKUP($B150,Seqs!$A:$B,2,0),Y150,1),"")</f>
        <v>P</v>
      </c>
      <c r="Y150" s="3">
        <v>135</v>
      </c>
      <c r="Z150" s="3" t="str">
        <f>IFERROR(MID(VLOOKUP($B150,Seqs!$A:$B,2,0),AA150,1),"")</f>
        <v>G</v>
      </c>
      <c r="AA150" s="3">
        <v>143</v>
      </c>
      <c r="AB150" s="3" t="str">
        <f>IFERROR(MID(VLOOKUP($B150,Seqs!$A:$B,2,0),AC150,1),"")</f>
        <v>S</v>
      </c>
      <c r="AC150" s="3">
        <v>146</v>
      </c>
      <c r="AD150" s="3" t="str">
        <f>IFERROR(MID(VLOOKUP($B150,Seqs!$A:$B,2,0),AE150,1),"")</f>
        <v>G</v>
      </c>
      <c r="AE150" s="3">
        <v>171</v>
      </c>
      <c r="AF150" s="3" t="str">
        <f>IFERROR(MID(VLOOKUP($B150,Seqs!$A:$B,2,0),AG150,1),"")</f>
        <v>C</v>
      </c>
      <c r="AG150" s="3">
        <v>181</v>
      </c>
      <c r="AH150" s="3" t="str">
        <f>IFERROR(MID(VLOOKUP($B150,Seqs!$A:$B,2,0),AI150,1),"")</f>
        <v>I</v>
      </c>
      <c r="AI150" s="3">
        <v>183</v>
      </c>
      <c r="AJ150" s="3" t="str">
        <f>IFERROR(MID(VLOOKUP($B150,Seqs!$A:$B,2,0),AK150,1),"")</f>
        <v>N</v>
      </c>
      <c r="AK150" s="3">
        <v>185</v>
      </c>
      <c r="AL150" s="3" t="str">
        <f>IFERROR(MID(VLOOKUP($B150,Seqs!$A:$B,2,0),AM150,1),"")</f>
        <v>K</v>
      </c>
      <c r="AM150" s="3">
        <v>216</v>
      </c>
      <c r="AN150" s="3" t="str">
        <f>IFERROR(MID(VLOOKUP($B150,Seqs!$A:$B,2,0),AO150,1),"")</f>
        <v>R</v>
      </c>
      <c r="AO150" s="3">
        <v>323</v>
      </c>
      <c r="AP150" s="3" t="str">
        <f>IFERROR(MID(VLOOKUP($B150,Seqs!$A:$B,2,0),AQ150,1),"")</f>
        <v>H</v>
      </c>
      <c r="AQ150" s="3">
        <v>354</v>
      </c>
      <c r="AR150" s="3" t="str">
        <f>IFERROR(MID(VLOOKUP($B150,Seqs!$A:$B,2,0),AS150,1),"")</f>
        <v>S</v>
      </c>
      <c r="AS150" s="3">
        <v>361</v>
      </c>
      <c r="AT150" s="3" t="str">
        <f>IFERROR(MID(VLOOKUP($B150,Seqs!$A:$B,2,0),AU150,1),"")</f>
        <v>F</v>
      </c>
      <c r="AU150" s="3">
        <v>386</v>
      </c>
      <c r="AV150" s="3" t="str">
        <f>IFERROR(MID(VLOOKUP($B150,Seqs!$A:$B,2,0),AW150,1),"")</f>
        <v>N</v>
      </c>
      <c r="AW150" s="3">
        <v>387</v>
      </c>
      <c r="AX150" s="3" t="str">
        <f>IFERROR(MID(VLOOKUP($B150,Seqs!$A:$B,2,0),AY150,1),"")</f>
        <v>S</v>
      </c>
      <c r="AY150" s="3">
        <v>399</v>
      </c>
      <c r="AZ150" s="77" t="str">
        <f>VLOOKUP(B150,Classification!A:D,2,0)</f>
        <v>A</v>
      </c>
      <c r="BA150" s="94" t="str">
        <f>VLOOKUP(B150,Classification!A:D,4,0)</f>
        <v>Dopamine</v>
      </c>
      <c r="BB150" s="27" t="b">
        <f t="shared" si="420"/>
        <v>1</v>
      </c>
      <c r="BC150" s="23">
        <f t="shared" si="477"/>
        <v>242</v>
      </c>
      <c r="BD150" s="2" t="s">
        <v>1383</v>
      </c>
      <c r="BE150" s="3" t="s">
        <v>1381</v>
      </c>
      <c r="BF150" s="119">
        <v>2.89</v>
      </c>
      <c r="BG150" s="49" t="s">
        <v>1384</v>
      </c>
      <c r="BH150" s="49" t="s">
        <v>1384</v>
      </c>
      <c r="BI150" s="1"/>
      <c r="BJ150" s="70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0">
        <f t="shared" si="478"/>
        <v>32</v>
      </c>
      <c r="BW150" s="71">
        <f t="shared" si="479"/>
        <v>58</v>
      </c>
      <c r="BX150" s="72">
        <f t="shared" si="480"/>
        <v>62</v>
      </c>
      <c r="BY150" s="71">
        <f t="shared" si="481"/>
        <v>95</v>
      </c>
      <c r="BZ150" s="72">
        <f t="shared" si="482"/>
        <v>99</v>
      </c>
      <c r="CA150" s="71">
        <f t="shared" si="483"/>
        <v>135</v>
      </c>
      <c r="CB150" s="72">
        <f t="shared" si="484"/>
        <v>146</v>
      </c>
      <c r="CC150" s="71">
        <f t="shared" si="485"/>
        <v>181</v>
      </c>
      <c r="CD150" s="72">
        <f t="shared" si="486"/>
        <v>185</v>
      </c>
      <c r="CE150" s="71">
        <f t="shared" si="487"/>
        <v>323</v>
      </c>
      <c r="CF150" s="72">
        <f t="shared" si="488"/>
        <v>361</v>
      </c>
      <c r="CG150" s="71">
        <f t="shared" si="489"/>
        <v>387</v>
      </c>
      <c r="CH150" s="70">
        <f t="shared" si="490"/>
        <v>57</v>
      </c>
      <c r="CI150" s="71">
        <f t="shared" si="491"/>
        <v>61</v>
      </c>
      <c r="CJ150" s="72">
        <f t="shared" si="492"/>
        <v>92</v>
      </c>
      <c r="CK150" s="72">
        <f t="shared" si="493"/>
        <v>98</v>
      </c>
      <c r="CL150" s="72">
        <f t="shared" si="494"/>
        <v>134</v>
      </c>
      <c r="CM150" s="72">
        <f t="shared" si="495"/>
        <v>143</v>
      </c>
      <c r="CN150" s="72">
        <f t="shared" si="496"/>
        <v>171</v>
      </c>
      <c r="CO150" s="72">
        <f t="shared" si="497"/>
        <v>183</v>
      </c>
      <c r="CP150" s="72">
        <f t="shared" si="498"/>
        <v>216</v>
      </c>
      <c r="CQ150" s="72">
        <f t="shared" si="499"/>
        <v>354</v>
      </c>
      <c r="CR150" s="72">
        <f t="shared" si="500"/>
        <v>386</v>
      </c>
      <c r="CS150" s="72">
        <f t="shared" si="501"/>
        <v>399</v>
      </c>
      <c r="CT150" s="23">
        <f t="shared" si="502"/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>CONCATENATE(B151,"_",C151)</f>
        <v>drd4_human__wt</v>
      </c>
      <c r="B151" s="3" t="s">
        <v>193</v>
      </c>
      <c r="C151" s="3" t="s">
        <v>100</v>
      </c>
      <c r="D151" s="3" t="str">
        <f>IFERROR(MID(VLOOKUP($B151,Seqs!$A:$B,2,0),E151,1),"")</f>
        <v>A</v>
      </c>
      <c r="E151" s="3">
        <v>31</v>
      </c>
      <c r="F151" s="3" t="str">
        <f>IFERROR(MID(VLOOKUP($B151,Seqs!$A:$B,2,0),G151,1),"")</f>
        <v>E</v>
      </c>
      <c r="G151" s="3">
        <v>62</v>
      </c>
      <c r="H151" s="3" t="str">
        <f>IFERROR(MID(VLOOKUP($B151,Seqs!$A:$B,2,0),I151,1),"")</f>
        <v>R</v>
      </c>
      <c r="I151" s="23">
        <v>63</v>
      </c>
      <c r="J151" s="3" t="str">
        <f>IFERROR(MID(VLOOKUP($B151,Seqs!$A:$B,2,0),K151,1),"")</f>
        <v>Q</v>
      </c>
      <c r="K151" s="23">
        <v>66</v>
      </c>
      <c r="L151" s="3" t="str">
        <f>IFERROR(MID(VLOOKUP($B151,Seqs!$A:$B,2,0),M151,1),"")</f>
        <v>T</v>
      </c>
      <c r="M151" s="3">
        <v>67</v>
      </c>
      <c r="N151" s="3" t="str">
        <f>IFERROR(MID(VLOOKUP($B151,Seqs!$A:$B,2,0),O151,1),"")</f>
        <v>Q</v>
      </c>
      <c r="O151" s="3">
        <v>97</v>
      </c>
      <c r="P151" s="3" t="str">
        <f>IFERROR(MID(VLOOKUP($B151,Seqs!$A:$B,2,0),Q151,1),"")</f>
        <v>A</v>
      </c>
      <c r="Q151" s="3">
        <v>100</v>
      </c>
      <c r="R151" s="3" t="str">
        <f>IFERROR(MID(VLOOKUP($B151,Seqs!$A:$B,2,0),S151,1),"")</f>
        <v>L</v>
      </c>
      <c r="S151" s="3">
        <v>103</v>
      </c>
      <c r="T151" s="3" t="str">
        <f>IFERROR(MID(VLOOKUP($B151,Seqs!$A:$B,2,0),U151,1),"")</f>
        <v>S</v>
      </c>
      <c r="U151" s="3">
        <v>104</v>
      </c>
      <c r="V151" s="3" t="str">
        <f>IFERROR(MID(VLOOKUP($B151,Seqs!$A:$B,2,0),W151,1),"")</f>
        <v>V</v>
      </c>
      <c r="W151" s="3">
        <v>139</v>
      </c>
      <c r="X151" s="3" t="str">
        <f>IFERROR(MID(VLOOKUP($B151,Seqs!$A:$B,2,0),Y151,1),"")</f>
        <v>P</v>
      </c>
      <c r="Y151" s="3">
        <v>140</v>
      </c>
      <c r="Z151" s="3" t="str">
        <f>IFERROR(MID(VLOOKUP($B151,Seqs!$A:$B,2,0),AA151,1),"")</f>
        <v>G</v>
      </c>
      <c r="AA151" s="3">
        <v>147</v>
      </c>
      <c r="AB151" s="3" t="str">
        <f>IFERROR(MID(VLOOKUP($B151,Seqs!$A:$B,2,0),AC151,1),"")</f>
        <v>G</v>
      </c>
      <c r="AC151" s="3">
        <v>148</v>
      </c>
      <c r="AD151" s="3" t="str">
        <f>IFERROR(MID(VLOOKUP($B151,Seqs!$A:$B,2,0),AE151,1),"")</f>
        <v>G</v>
      </c>
      <c r="AE151" s="3">
        <v>173</v>
      </c>
      <c r="AF151" s="3" t="str">
        <f>IFERROR(MID(VLOOKUP($B151,Seqs!$A:$B,2,0),AG151,1),"")</f>
        <v>C</v>
      </c>
      <c r="AG151" s="3">
        <v>185</v>
      </c>
      <c r="AH151" s="3" t="str">
        <f>IFERROR(MID(VLOOKUP($B151,Seqs!$A:$B,2,0),AI151,1),"")</f>
        <v>L</v>
      </c>
      <c r="AI151" s="3">
        <v>187</v>
      </c>
      <c r="AJ151" s="3" t="str">
        <f>IFERROR(MID(VLOOKUP($B151,Seqs!$A:$B,2,0),AK151,1),"")</f>
        <v>D</v>
      </c>
      <c r="AK151" s="3">
        <v>189</v>
      </c>
      <c r="AL151" s="3" t="str">
        <f>IFERROR(MID(VLOOKUP($B151,Seqs!$A:$B,2,0),AM151,1),"")</f>
        <v>K</v>
      </c>
      <c r="AM151" s="3">
        <v>229</v>
      </c>
      <c r="AN151" s="3" t="str">
        <f>IFERROR(MID(VLOOKUP($B151,Seqs!$A:$B,2,0),AO151,1),"")</f>
        <v>A</v>
      </c>
      <c r="AO151" s="3">
        <v>383</v>
      </c>
      <c r="AP151" s="3" t="str">
        <f>IFERROR(MID(VLOOKUP($B151,Seqs!$A:$B,2,0),AQ151,1),"")</f>
        <v>C</v>
      </c>
      <c r="AQ151" s="3">
        <v>420</v>
      </c>
      <c r="AR151" s="3" t="str">
        <f>IFERROR(MID(VLOOKUP($B151,Seqs!$A:$B,2,0),AS151,1),"")</f>
        <v>P</v>
      </c>
      <c r="AS151" s="3">
        <v>426</v>
      </c>
      <c r="AT151" s="3" t="str">
        <f>IFERROR(MID(VLOOKUP($B151,Seqs!$A:$B,2,0),AU151,1),"")</f>
        <v>F</v>
      </c>
      <c r="AU151" s="3">
        <v>451</v>
      </c>
      <c r="AV151" s="3" t="str">
        <f>IFERROR(MID(VLOOKUP($B151,Seqs!$A:$B,2,0),AW151,1),"")</f>
        <v>N</v>
      </c>
      <c r="AW151" s="3">
        <v>452</v>
      </c>
      <c r="AX151" s="3" t="str">
        <f>IFERROR(MID(VLOOKUP($B151,Seqs!$A:$B,2,0),AY151,1),"")</f>
        <v>R</v>
      </c>
      <c r="AY151" s="3">
        <v>464</v>
      </c>
      <c r="AZ151" s="77" t="str">
        <f>VLOOKUP(B151,Classification!A:D,2,0)</f>
        <v>A</v>
      </c>
      <c r="BA151" s="94" t="str">
        <f>VLOOKUP(B151,Classification!A:D,4,0)</f>
        <v>Dopamine</v>
      </c>
      <c r="BB151" s="27" t="b">
        <f>AND(E151&lt;G151,OR(G151&lt;I151,I151="-"),OR(I151&lt;K151,I151="-"),OR(K151&lt;M151,K151="-"),M151&lt;O151,OR(O151&lt;Q151,Q151="-"),OR(Q151&lt;S151,Q151="-"),OR(S151&lt;U151,S151="-"),U151&lt;W151,OR(W151&lt;Y151,Y151="-"),OR(Y151&lt;AA151,Y151="-"),OR(AA151&lt;AC151,AA151="-"),AC151&lt;AE151,OR(AE151&lt;AG151,AG151="-"),OR(AG151&lt;AI151,AG151="-"),OR(AI151&lt;AK151,AI151="-"),AK151&lt;AM151,AM151&lt;AO151,AO151&lt;AQ151,AQ151&lt;AS151,AS151&lt;AU151,OR(AU151&lt;AW151,AW151="-"),OR(AW151&lt;AY151,AW151="-"))</f>
        <v>1</v>
      </c>
      <c r="BC151" s="23">
        <f>_xlfn.AGGREGATE(9,6,CH151:CS151)-_xlfn.AGGREGATE(9,6,BV151:CG151)+12</f>
        <v>262</v>
      </c>
      <c r="BD151" s="2" t="s">
        <v>23</v>
      </c>
      <c r="BE151" s="3" t="s">
        <v>1381</v>
      </c>
      <c r="BF151" s="119" t="s">
        <v>23</v>
      </c>
      <c r="BG151" s="49" t="s">
        <v>1384</v>
      </c>
      <c r="BH151" s="49" t="s">
        <v>1384</v>
      </c>
      <c r="BI151" s="1"/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>E151</f>
        <v>31</v>
      </c>
      <c r="BW151" s="71">
        <f>I151</f>
        <v>63</v>
      </c>
      <c r="BX151" s="72">
        <f>M151</f>
        <v>67</v>
      </c>
      <c r="BY151" s="71">
        <f>Q151</f>
        <v>100</v>
      </c>
      <c r="BZ151" s="72">
        <f>U151</f>
        <v>104</v>
      </c>
      <c r="CA151" s="71">
        <f>Y151</f>
        <v>140</v>
      </c>
      <c r="CB151" s="72">
        <f>AC151</f>
        <v>148</v>
      </c>
      <c r="CC151" s="71">
        <f>AG151</f>
        <v>185</v>
      </c>
      <c r="CD151" s="72">
        <f>AK151</f>
        <v>189</v>
      </c>
      <c r="CE151" s="71">
        <f>AO151</f>
        <v>383</v>
      </c>
      <c r="CF151" s="72">
        <f>AS151</f>
        <v>426</v>
      </c>
      <c r="CG151" s="71">
        <f>AW151</f>
        <v>452</v>
      </c>
      <c r="CH151" s="70">
        <f>G151</f>
        <v>62</v>
      </c>
      <c r="CI151" s="71">
        <f>K151</f>
        <v>66</v>
      </c>
      <c r="CJ151" s="72">
        <f>O151</f>
        <v>97</v>
      </c>
      <c r="CK151" s="72">
        <f>S151</f>
        <v>103</v>
      </c>
      <c r="CL151" s="72">
        <f>W151</f>
        <v>139</v>
      </c>
      <c r="CM151" s="72">
        <f>AA151</f>
        <v>147</v>
      </c>
      <c r="CN151" s="72">
        <f>AE151</f>
        <v>173</v>
      </c>
      <c r="CO151" s="72">
        <f>AI151</f>
        <v>187</v>
      </c>
      <c r="CP151" s="72">
        <f>AM151</f>
        <v>229</v>
      </c>
      <c r="CQ151" s="72">
        <f>AQ151</f>
        <v>420</v>
      </c>
      <c r="CR151" s="72">
        <f>AU151</f>
        <v>451</v>
      </c>
      <c r="CS151" s="72">
        <f>AY151</f>
        <v>464</v>
      </c>
      <c r="CT151" s="23">
        <f>M151-K151</f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>CONCATENATE(B152,"_",C152)</f>
        <v>drd4_human_5WIU</v>
      </c>
      <c r="B152" s="3" t="s">
        <v>193</v>
      </c>
      <c r="C152" s="3" t="s">
        <v>1456</v>
      </c>
      <c r="D152" s="3" t="str">
        <f>IFERROR(MID(VLOOKUP($B152,Seqs!$A:$B,2,0),E152,1),"")</f>
        <v>G</v>
      </c>
      <c r="E152" s="3">
        <v>34</v>
      </c>
      <c r="F152" s="3" t="str">
        <f>IFERROR(MID(VLOOKUP($B152,Seqs!$A:$B,2,0),G152,1),"")</f>
        <v>E</v>
      </c>
      <c r="G152" s="3">
        <v>62</v>
      </c>
      <c r="H152" s="3" t="str">
        <f>IFERROR(MID(VLOOKUP($B152,Seqs!$A:$B,2,0),I152,1),"")</f>
        <v>R</v>
      </c>
      <c r="I152" s="23">
        <v>63</v>
      </c>
      <c r="J152" s="3" t="str">
        <f>IFERROR(MID(VLOOKUP($B152,Seqs!$A:$B,2,0),K152,1),"")</f>
        <v>Q</v>
      </c>
      <c r="K152" s="23">
        <v>66</v>
      </c>
      <c r="L152" s="3" t="str">
        <f>IFERROR(MID(VLOOKUP($B152,Seqs!$A:$B,2,0),M152,1),"")</f>
        <v>T</v>
      </c>
      <c r="M152" s="3">
        <v>67</v>
      </c>
      <c r="N152" s="3" t="str">
        <f>IFERROR(MID(VLOOKUP($B152,Seqs!$A:$B,2,0),O152,1),"")</f>
        <v>Q</v>
      </c>
      <c r="O152" s="3">
        <v>97</v>
      </c>
      <c r="P152" s="3" t="str">
        <f>IFERROR(MID(VLOOKUP($B152,Seqs!$A:$B,2,0),Q152,1),"")</f>
        <v>A</v>
      </c>
      <c r="Q152" s="3">
        <v>100</v>
      </c>
      <c r="R152" s="3" t="str">
        <f>IFERROR(MID(VLOOKUP($B152,Seqs!$A:$B,2,0),S152,1),"")</f>
        <v>L</v>
      </c>
      <c r="S152" s="3">
        <v>103</v>
      </c>
      <c r="T152" s="3" t="str">
        <f>IFERROR(MID(VLOOKUP($B152,Seqs!$A:$B,2,0),U152,1),"")</f>
        <v>S</v>
      </c>
      <c r="U152" s="3">
        <v>104</v>
      </c>
      <c r="V152" s="3" t="str">
        <f>IFERROR(MID(VLOOKUP($B152,Seqs!$A:$B,2,0),W152,1),"")</f>
        <v>V</v>
      </c>
      <c r="W152" s="3">
        <v>139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R</v>
      </c>
      <c r="AC152" s="3">
        <v>150</v>
      </c>
      <c r="AD152" s="3" t="str">
        <f>IFERROR(MID(VLOOKUP($B152,Seqs!$A:$B,2,0),AE152,1),"")</f>
        <v>G</v>
      </c>
      <c r="AE152" s="3">
        <v>173</v>
      </c>
      <c r="AF152" s="3" t="str">
        <f>IFERROR(MID(VLOOKUP($B152,Seqs!$A:$B,2,0),AG152,1),"")</f>
        <v>C</v>
      </c>
      <c r="AG152" s="3">
        <v>185</v>
      </c>
      <c r="AH152" s="3" t="str">
        <f>IFERROR(MID(VLOOKUP($B152,Seqs!$A:$B,2,0),AI152,1),"")</f>
        <v>L</v>
      </c>
      <c r="AI152" s="3">
        <v>187</v>
      </c>
      <c r="AJ152" s="3" t="str">
        <f>IFERROR(MID(VLOOKUP($B152,Seqs!$A:$B,2,0),AK152,1),"")</f>
        <v>D</v>
      </c>
      <c r="AK152" s="3">
        <v>189</v>
      </c>
      <c r="AL152" s="3" t="str">
        <f>IFERROR(MID(VLOOKUP($B152,Seqs!$A:$B,2,0),AM152,1),"")</f>
        <v>W</v>
      </c>
      <c r="AM152" s="3">
        <v>222</v>
      </c>
      <c r="AN152" s="3" t="str">
        <f>IFERROR(MID(VLOOKUP($B152,Seqs!$A:$B,2,0),AO152,1),"")</f>
        <v>V</v>
      </c>
      <c r="AO152" s="3">
        <v>395</v>
      </c>
      <c r="AP152" s="3" t="str">
        <f>IFERROR(MID(VLOOKUP($B152,Seqs!$A:$B,2,0),AQ152,1),"")</f>
        <v>C</v>
      </c>
      <c r="AQ152" s="3">
        <v>420</v>
      </c>
      <c r="AR152" s="3" t="str">
        <f>IFERROR(MID(VLOOKUP($B152,Seqs!$A:$B,2,0),AS152,1),"")</f>
        <v>P</v>
      </c>
      <c r="AS152" s="3">
        <v>426</v>
      </c>
      <c r="AT152" s="3" t="str">
        <f>IFERROR(MID(VLOOKUP($B152,Seqs!$A:$B,2,0),AU152,1),"")</f>
        <v>F</v>
      </c>
      <c r="AU152" s="3">
        <v>451</v>
      </c>
      <c r="AV152" s="3" t="str">
        <f>IFERROR(MID(VLOOKUP($B152,Seqs!$A:$B,2,0),AW152,1),"")</f>
        <v>N</v>
      </c>
      <c r="AW152" s="3">
        <v>452</v>
      </c>
      <c r="AX152" s="3" t="str">
        <f>IFERROR(MID(VLOOKUP($B152,Seqs!$A:$B,2,0),AY152,1),"")</f>
        <v>R</v>
      </c>
      <c r="AY152" s="3">
        <v>460</v>
      </c>
      <c r="AZ152" s="77" t="str">
        <f>VLOOKUP(B152,Classification!A:D,2,0)</f>
        <v>A</v>
      </c>
      <c r="BA152" s="94" t="str">
        <f>VLOOKUP(B152,Classification!A:D,4,0)</f>
        <v>Dopamine</v>
      </c>
      <c r="BB152" s="27" t="b">
        <f>AND(E152&lt;G152,OR(G152&lt;I152,I152="-"),OR(I152&lt;K152,I152="-"),OR(K152&lt;M152,K152="-"),M152&lt;O152,OR(O152&lt;Q152,Q152="-"),OR(Q152&lt;S152,Q152="-"),OR(S152&lt;U152,S152="-"),U152&lt;W152,OR(W152&lt;Y152,Y152="-"),OR(Y152&lt;AA152,Y152="-"),OR(AA152&lt;AC152,AA152="-"),AC152&lt;AE152,OR(AE152&lt;AG152,AG152="-"),OR(AG152&lt;AI152,AG152="-"),OR(AI152&lt;AK152,AI152="-"),AK152&lt;AM152,AM152&lt;AO152,AO152&lt;AQ152,AQ152&lt;AS152,AS152&lt;AU152,OR(AU152&lt;AW152,AW152="-"),OR(AW152&lt;AY152,AW152="-"))</f>
        <v>1</v>
      </c>
      <c r="BC152" s="23">
        <f>_xlfn.AGGREGATE(9,6,CH152:CS152)-_xlfn.AGGREGATE(9,6,BV152:CG152)+12</f>
        <v>227</v>
      </c>
      <c r="BD152" s="2" t="s">
        <v>23</v>
      </c>
      <c r="BE152" s="3" t="s">
        <v>1381</v>
      </c>
      <c r="BF152" s="119">
        <v>1.96</v>
      </c>
      <c r="BG152" s="49" t="s">
        <v>1</v>
      </c>
      <c r="BH152" s="49" t="s">
        <v>1384</v>
      </c>
      <c r="BI152" s="1"/>
      <c r="BJ152" s="70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0">
        <f>E152</f>
        <v>34</v>
      </c>
      <c r="BW152" s="71">
        <f>I152</f>
        <v>63</v>
      </c>
      <c r="BX152" s="72">
        <f>M152</f>
        <v>67</v>
      </c>
      <c r="BY152" s="71">
        <f>Q152</f>
        <v>100</v>
      </c>
      <c r="BZ152" s="72">
        <f>U152</f>
        <v>104</v>
      </c>
      <c r="CA152" s="71" t="str">
        <f>Y152</f>
        <v>-</v>
      </c>
      <c r="CB152" s="72">
        <f>AC152</f>
        <v>150</v>
      </c>
      <c r="CC152" s="71">
        <f>AG152</f>
        <v>185</v>
      </c>
      <c r="CD152" s="72">
        <f>AK152</f>
        <v>189</v>
      </c>
      <c r="CE152" s="71">
        <f>AO152</f>
        <v>395</v>
      </c>
      <c r="CF152" s="72">
        <f>AS152</f>
        <v>426</v>
      </c>
      <c r="CG152" s="71">
        <f>AW152</f>
        <v>452</v>
      </c>
      <c r="CH152" s="70">
        <f>G152</f>
        <v>62</v>
      </c>
      <c r="CI152" s="71">
        <f>K152</f>
        <v>66</v>
      </c>
      <c r="CJ152" s="72">
        <f>O152</f>
        <v>97</v>
      </c>
      <c r="CK152" s="72">
        <f>S152</f>
        <v>103</v>
      </c>
      <c r="CL152" s="72">
        <f>W152</f>
        <v>139</v>
      </c>
      <c r="CM152" s="72" t="str">
        <f>AA152</f>
        <v>-</v>
      </c>
      <c r="CN152" s="72">
        <f>AE152</f>
        <v>173</v>
      </c>
      <c r="CO152" s="72">
        <f>AI152</f>
        <v>187</v>
      </c>
      <c r="CP152" s="72">
        <f>AM152</f>
        <v>222</v>
      </c>
      <c r="CQ152" s="72">
        <f>AQ152</f>
        <v>420</v>
      </c>
      <c r="CR152" s="72">
        <f>AU152</f>
        <v>451</v>
      </c>
      <c r="CS152" s="72">
        <f>AY152</f>
        <v>460</v>
      </c>
      <c r="CT152" s="23">
        <f>M152-K152</f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>CONCATENATE(B153,"_",C153)</f>
        <v>drd4_human_5WIV</v>
      </c>
      <c r="B153" s="3" t="s">
        <v>193</v>
      </c>
      <c r="C153" s="3" t="s">
        <v>1458</v>
      </c>
      <c r="D153" s="3" t="str">
        <f>IFERROR(MID(VLOOKUP($B153,Seqs!$A:$B,2,0),E153,1),"")</f>
        <v>G</v>
      </c>
      <c r="E153" s="3">
        <v>32</v>
      </c>
      <c r="F153" s="3" t="str">
        <f>IFERROR(MID(VLOOKUP($B153,Seqs!$A:$B,2,0),G153,1),"")</f>
        <v>E</v>
      </c>
      <c r="G153" s="3">
        <v>62</v>
      </c>
      <c r="H153" s="3" t="str">
        <f>IFERROR(MID(VLOOKUP($B153,Seqs!$A:$B,2,0),I153,1),"")</f>
        <v>R</v>
      </c>
      <c r="I153" s="23">
        <v>63</v>
      </c>
      <c r="J153" s="3" t="str">
        <f>IFERROR(MID(VLOOKUP($B153,Seqs!$A:$B,2,0),K153,1),"")</f>
        <v>Q</v>
      </c>
      <c r="K153" s="23">
        <v>66</v>
      </c>
      <c r="L153" s="3" t="str">
        <f>IFERROR(MID(VLOOKUP($B153,Seqs!$A:$B,2,0),M153,1),"")</f>
        <v>T</v>
      </c>
      <c r="M153" s="3">
        <v>67</v>
      </c>
      <c r="N153" s="3" t="str">
        <f>IFERROR(MID(VLOOKUP($B153,Seqs!$A:$B,2,0),O153,1),"")</f>
        <v>Q</v>
      </c>
      <c r="O153" s="3">
        <v>97</v>
      </c>
      <c r="P153" s="3" t="str">
        <f>IFERROR(MID(VLOOKUP($B153,Seqs!$A:$B,2,0),Q153,1),"")</f>
        <v>A</v>
      </c>
      <c r="Q153" s="3">
        <v>100</v>
      </c>
      <c r="R153" s="3" t="str">
        <f>IFERROR(MID(VLOOKUP($B153,Seqs!$A:$B,2,0),S153,1),"")</f>
        <v>L</v>
      </c>
      <c r="S153" s="3">
        <v>103</v>
      </c>
      <c r="T153" s="3" t="str">
        <f>IFERROR(MID(VLOOKUP($B153,Seqs!$A:$B,2,0),U153,1),"")</f>
        <v>S</v>
      </c>
      <c r="U153" s="3">
        <v>104</v>
      </c>
      <c r="V153" s="3" t="str">
        <f>IFERROR(MID(VLOOKUP($B153,Seqs!$A:$B,2,0),W153,1),"")</f>
        <v>V</v>
      </c>
      <c r="W153" s="3">
        <v>139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R</v>
      </c>
      <c r="AC153" s="3">
        <v>150</v>
      </c>
      <c r="AD153" s="3" t="str">
        <f>IFERROR(MID(VLOOKUP($B153,Seqs!$A:$B,2,0),AE153,1),"")</f>
        <v>G</v>
      </c>
      <c r="AE153" s="3">
        <v>173</v>
      </c>
      <c r="AF153" s="3" t="str">
        <f>IFERROR(MID(VLOOKUP($B153,Seqs!$A:$B,2,0),AG153,1),"")</f>
        <v>C</v>
      </c>
      <c r="AG153" s="3">
        <v>185</v>
      </c>
      <c r="AH153" s="3" t="str">
        <f>IFERROR(MID(VLOOKUP($B153,Seqs!$A:$B,2,0),AI153,1),"")</f>
        <v>L</v>
      </c>
      <c r="AI153" s="3">
        <v>187</v>
      </c>
      <c r="AJ153" s="3" t="str">
        <f>IFERROR(MID(VLOOKUP($B153,Seqs!$A:$B,2,0),AK153,1),"")</f>
        <v>D</v>
      </c>
      <c r="AK153" s="3">
        <v>189</v>
      </c>
      <c r="AL153" s="3" t="str">
        <f>IFERROR(MID(VLOOKUP($B153,Seqs!$A:$B,2,0),AM153,1),"")</f>
        <v>W</v>
      </c>
      <c r="AM153" s="3">
        <v>222</v>
      </c>
      <c r="AN153" s="3" t="str">
        <f>IFERROR(MID(VLOOKUP($B153,Seqs!$A:$B,2,0),AO153,1),"")</f>
        <v>V</v>
      </c>
      <c r="AO153" s="3">
        <v>395</v>
      </c>
      <c r="AP153" s="3" t="str">
        <f>IFERROR(MID(VLOOKUP($B153,Seqs!$A:$B,2,0),AQ153,1),"")</f>
        <v>C</v>
      </c>
      <c r="AQ153" s="3">
        <v>420</v>
      </c>
      <c r="AR153" s="3" t="str">
        <f>IFERROR(MID(VLOOKUP($B153,Seqs!$A:$B,2,0),AS153,1),"")</f>
        <v>P</v>
      </c>
      <c r="AS153" s="3">
        <v>426</v>
      </c>
      <c r="AT153" s="3" t="str">
        <f>IFERROR(MID(VLOOKUP($B153,Seqs!$A:$B,2,0),AU153,1),"")</f>
        <v>F</v>
      </c>
      <c r="AU153" s="3">
        <v>451</v>
      </c>
      <c r="AV153" s="3" t="str">
        <f>IFERROR(MID(VLOOKUP($B153,Seqs!$A:$B,2,0),AW153,1),"")</f>
        <v>N</v>
      </c>
      <c r="AW153" s="3">
        <v>452</v>
      </c>
      <c r="AX153" s="3" t="str">
        <f>IFERROR(MID(VLOOKUP($B153,Seqs!$A:$B,2,0),AY153,1),"")</f>
        <v>A</v>
      </c>
      <c r="AY153" s="3">
        <v>462</v>
      </c>
      <c r="AZ153" s="77" t="str">
        <f>VLOOKUP(B153,Classification!A:D,2,0)</f>
        <v>A</v>
      </c>
      <c r="BA153" s="94" t="str">
        <f>VLOOKUP(B153,Classification!A:D,4,0)</f>
        <v>Dopamine</v>
      </c>
      <c r="BB153" s="27" t="b">
        <f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23">
        <f>_xlfn.AGGREGATE(9,6,CH153:CS153)-_xlfn.AGGREGATE(9,6,BV153:CG153)+12</f>
        <v>231</v>
      </c>
      <c r="BD153" s="2" t="s">
        <v>1383</v>
      </c>
      <c r="BE153" s="3" t="s">
        <v>1381</v>
      </c>
      <c r="BF153" s="119">
        <v>2.14</v>
      </c>
      <c r="BG153" s="49" t="s">
        <v>1</v>
      </c>
      <c r="BH153" s="49" t="s">
        <v>1384</v>
      </c>
      <c r="BI153" s="1"/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>E153</f>
        <v>32</v>
      </c>
      <c r="BW153" s="71">
        <f>I153</f>
        <v>63</v>
      </c>
      <c r="BX153" s="72">
        <f>M153</f>
        <v>67</v>
      </c>
      <c r="BY153" s="71">
        <f>Q153</f>
        <v>100</v>
      </c>
      <c r="BZ153" s="72">
        <f>U153</f>
        <v>104</v>
      </c>
      <c r="CA153" s="71" t="str">
        <f>Y153</f>
        <v>-</v>
      </c>
      <c r="CB153" s="72">
        <f>AC153</f>
        <v>150</v>
      </c>
      <c r="CC153" s="71">
        <f>AG153</f>
        <v>185</v>
      </c>
      <c r="CD153" s="72">
        <f>AK153</f>
        <v>189</v>
      </c>
      <c r="CE153" s="71">
        <f>AO153</f>
        <v>395</v>
      </c>
      <c r="CF153" s="72">
        <f>AS153</f>
        <v>426</v>
      </c>
      <c r="CG153" s="71">
        <f>AW153</f>
        <v>452</v>
      </c>
      <c r="CH153" s="70">
        <f>G153</f>
        <v>62</v>
      </c>
      <c r="CI153" s="71">
        <f>K153</f>
        <v>66</v>
      </c>
      <c r="CJ153" s="72">
        <f>O153</f>
        <v>97</v>
      </c>
      <c r="CK153" s="72">
        <f>S153</f>
        <v>103</v>
      </c>
      <c r="CL153" s="72">
        <f>W153</f>
        <v>139</v>
      </c>
      <c r="CM153" s="72" t="str">
        <f>AA153</f>
        <v>-</v>
      </c>
      <c r="CN153" s="72">
        <f>AE153</f>
        <v>173</v>
      </c>
      <c r="CO153" s="72">
        <f>AI153</f>
        <v>187</v>
      </c>
      <c r="CP153" s="72">
        <f>AM153</f>
        <v>222</v>
      </c>
      <c r="CQ153" s="72">
        <f>AQ153</f>
        <v>420</v>
      </c>
      <c r="CR153" s="72">
        <f>AU153</f>
        <v>451</v>
      </c>
      <c r="CS153" s="72">
        <f>AY153</f>
        <v>462</v>
      </c>
      <c r="CT153" s="23">
        <f>M153-K153</f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si="419"/>
        <v>ednrb_human__wt</v>
      </c>
      <c r="B154" s="2" t="s">
        <v>196</v>
      </c>
      <c r="C154" s="2" t="s">
        <v>100</v>
      </c>
      <c r="D154" s="3" t="str">
        <f>IFERROR(MID(VLOOKUP($B154,Seqs!$A:$B,2,0),E154,1),"")</f>
        <v>Q</v>
      </c>
      <c r="E154" s="2">
        <v>91</v>
      </c>
      <c r="F154" s="3" t="str">
        <f>IFERROR(MID(VLOOKUP($B154,Seqs!$A:$B,2,0),G154,1),"")</f>
        <v>N</v>
      </c>
      <c r="G154" s="2">
        <v>129</v>
      </c>
      <c r="H154" s="3" t="str">
        <f>IFERROR(MID(VLOOKUP($B154,Seqs!$A:$B,2,0),I154,1),"")</f>
        <v>K</v>
      </c>
      <c r="I154" s="56">
        <v>130</v>
      </c>
      <c r="J154" s="3" t="str">
        <f>IFERROR(MID(VLOOKUP($B154,Seqs!$A:$B,2,0),K154,1),"")</f>
        <v>N</v>
      </c>
      <c r="K154" s="56">
        <v>134</v>
      </c>
      <c r="L154" s="3" t="str">
        <f>IFERROR(MID(VLOOKUP($B154,Seqs!$A:$B,2,0),M154,1),"")</f>
        <v>G</v>
      </c>
      <c r="M154" s="2">
        <v>135</v>
      </c>
      <c r="N154" s="3" t="str">
        <f>IFERROR(MID(VLOOKUP($B154,Seqs!$A:$B,2,0),O154,1),"")</f>
        <v>A</v>
      </c>
      <c r="O154" s="2">
        <v>164</v>
      </c>
      <c r="P154" s="3" t="str">
        <f>IFERROR(MID(VLOOKUP($B154,Seqs!$A:$B,2,0),Q154,1),"")</f>
        <v>D</v>
      </c>
      <c r="Q154" s="2">
        <v>166</v>
      </c>
      <c r="R154" s="3" t="str">
        <f>IFERROR(MID(VLOOKUP($B154,Seqs!$A:$B,2,0),S154,1),"")</f>
        <v>F</v>
      </c>
      <c r="S154" s="2">
        <v>169</v>
      </c>
      <c r="T154" s="3" t="str">
        <f>IFERROR(MID(VLOOKUP($B154,Seqs!$A:$B,2,0),U154,1),"")</f>
        <v>G</v>
      </c>
      <c r="U154" s="4">
        <v>170</v>
      </c>
      <c r="V154" s="3" t="str">
        <f>IFERROR(MID(VLOOKUP($B154,Seqs!$A:$B,2,0),W154,1),"")</f>
        <v>S</v>
      </c>
      <c r="W154" s="2">
        <v>205</v>
      </c>
      <c r="X154" s="3" t="str">
        <f>IFERROR(MID(VLOOKUP($B154,Seqs!$A:$B,2,0),Y154,1),"")</f>
        <v>W</v>
      </c>
      <c r="Y154" s="2">
        <v>206</v>
      </c>
      <c r="Z154" s="3" t="str">
        <f>IFERROR(MID(VLOOKUP($B154,Seqs!$A:$B,2,0),AA154,1),"")</f>
        <v>G</v>
      </c>
      <c r="AA154" s="2">
        <v>213</v>
      </c>
      <c r="AB154" s="3" t="str">
        <f>IFERROR(MID(VLOOKUP($B154,Seqs!$A:$B,2,0),AC154,1),"")</f>
        <v>V</v>
      </c>
      <c r="AC154" s="40">
        <v>214</v>
      </c>
      <c r="AD154" s="3" t="str">
        <f>IFERROR(MID(VLOOKUP($B154,Seqs!$A:$B,2,0),AE154,1),"")</f>
        <v>F</v>
      </c>
      <c r="AE154" s="2">
        <v>240</v>
      </c>
      <c r="AF154" s="3" t="str">
        <f>IFERROR(MID(VLOOKUP($B154,Seqs!$A:$B,2,0),AG154,1),"")</f>
        <v>C</v>
      </c>
      <c r="AG154" s="2">
        <v>255</v>
      </c>
      <c r="AH154" s="3" t="str">
        <f>IFERROR(MID(VLOOKUP($B154,Seqs!$A:$B,2,0),AI154,1),"")</f>
        <v>L</v>
      </c>
      <c r="AI154" s="2">
        <v>257</v>
      </c>
      <c r="AJ154" s="3" t="str">
        <f>IFERROR(MID(VLOOKUP($B154,Seqs!$A:$B,2,0),AK154,1),"")</f>
        <v>T</v>
      </c>
      <c r="AK154" s="2">
        <v>263</v>
      </c>
      <c r="AL154" s="3" t="str">
        <f>IFERROR(MID(VLOOKUP($B154,Seqs!$A:$B,2,0),AM154,1),"")</f>
        <v>M</v>
      </c>
      <c r="AM154" s="2">
        <v>307</v>
      </c>
      <c r="AN154" s="3" t="str">
        <f>IFERROR(MID(VLOOKUP($B154,Seqs!$A:$B,2,0),AO154,1),"")</f>
        <v>N</v>
      </c>
      <c r="AO154" s="2">
        <v>312</v>
      </c>
      <c r="AP154" s="3" t="str">
        <f>IFERROR(MID(VLOOKUP($B154,Seqs!$A:$B,2,0),AQ154,1),"")</f>
        <v>Y</v>
      </c>
      <c r="AQ154" s="2">
        <v>350</v>
      </c>
      <c r="AR154" s="3" t="str">
        <f>IFERROR(MID(VLOOKUP($B154,Seqs!$A:$B,2,0),AS154,1),"")</f>
        <v>R</v>
      </c>
      <c r="AS154" s="2">
        <v>357</v>
      </c>
      <c r="AT154" s="3" t="str">
        <f>IFERROR(MID(VLOOKUP($B154,Seqs!$A:$B,2,0),AU154,1),"")</f>
        <v>V</v>
      </c>
      <c r="AU154" s="2">
        <v>389</v>
      </c>
      <c r="AV154" s="3" t="str">
        <f>IFERROR(MID(VLOOKUP($B154,Seqs!$A:$B,2,0),AW154,1),"")</f>
        <v>S</v>
      </c>
      <c r="AW154" s="2">
        <v>390</v>
      </c>
      <c r="AX154" s="3" t="str">
        <f>IFERROR(MID(VLOOKUP($B154,Seqs!$A:$B,2,0),AY154,1),"")</f>
        <v>C</v>
      </c>
      <c r="AY154" s="2">
        <v>403</v>
      </c>
      <c r="AZ154" s="77" t="str">
        <f>VLOOKUP(B154,Classification!A:D,2,0)</f>
        <v>A</v>
      </c>
      <c r="BA154" s="94" t="str">
        <f>VLOOKUP(B154,Classification!A:D,4,0)</f>
        <v>Endothelin</v>
      </c>
      <c r="BB154" s="27" t="b">
        <f t="shared" si="420"/>
        <v>1</v>
      </c>
      <c r="BC154" s="2"/>
      <c r="BD154" s="34" t="s">
        <v>1379</v>
      </c>
      <c r="BE154" s="3" t="s">
        <v>23</v>
      </c>
      <c r="BF154" s="119" t="s">
        <v>23</v>
      </c>
      <c r="BG154" s="49" t="s">
        <v>1379</v>
      </c>
      <c r="BH154" s="49" t="s">
        <v>1384</v>
      </c>
      <c r="BI154" s="2"/>
      <c r="BJ154" s="70"/>
      <c r="BU154" s="57"/>
      <c r="BV154" s="70"/>
      <c r="BW154" s="57"/>
      <c r="BX154" s="57"/>
      <c r="BY154" s="57"/>
      <c r="BZ154" s="57"/>
      <c r="CA154" s="57"/>
      <c r="CB154" s="57"/>
      <c r="CC154" s="57"/>
      <c r="CD154" s="57"/>
      <c r="CE154" s="57"/>
      <c r="CF154" s="57"/>
      <c r="CG154" s="57"/>
      <c r="CH154" s="70"/>
      <c r="CI154" s="57"/>
      <c r="CJ154" s="57"/>
      <c r="CK154" s="57"/>
      <c r="CL154" s="57"/>
      <c r="CM154" s="57"/>
      <c r="CN154" s="57"/>
      <c r="CO154" s="57"/>
      <c r="CP154" s="57"/>
      <c r="CQ154" s="57"/>
      <c r="CR154" s="57"/>
      <c r="CS154" s="57"/>
      <c r="CT154" s="2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 t="shared" si="419"/>
        <v>ednrb_human_5GLH</v>
      </c>
      <c r="B155" s="2" t="s">
        <v>196</v>
      </c>
      <c r="C155" s="2" t="s">
        <v>1334</v>
      </c>
      <c r="D155" s="3" t="str">
        <f>IFERROR(MID(VLOOKUP($B155,Seqs!$A:$B,2,0),E155,1),"")</f>
        <v>K</v>
      </c>
      <c r="E155" s="2">
        <v>97</v>
      </c>
      <c r="F155" s="3" t="str">
        <f>IFERROR(MID(VLOOKUP($B155,Seqs!$A:$B,2,0),G155,1),"")</f>
        <v>N</v>
      </c>
      <c r="G155" s="2">
        <v>129</v>
      </c>
      <c r="H155" s="3" t="str">
        <f>IFERROR(MID(VLOOKUP($B155,Seqs!$A:$B,2,0),I155,1),"")</f>
        <v/>
      </c>
      <c r="I155" s="56" t="s">
        <v>23</v>
      </c>
      <c r="J155" s="3" t="str">
        <f>IFERROR(MID(VLOOKUP($B155,Seqs!$A:$B,2,0),K155,1),"")</f>
        <v/>
      </c>
      <c r="K155" s="56" t="s">
        <v>23</v>
      </c>
      <c r="L155" s="3" t="str">
        <f>IFERROR(MID(VLOOKUP($B155,Seqs!$A:$B,2,0),M155,1),"")</f>
        <v>P</v>
      </c>
      <c r="M155" s="2">
        <v>136</v>
      </c>
      <c r="N155" s="3" t="str">
        <f>IFERROR(MID(VLOOKUP($B155,Seqs!$A:$B,2,0),O155,1),"")</f>
        <v>A</v>
      </c>
      <c r="O155" s="2">
        <v>164</v>
      </c>
      <c r="P155" s="3" t="str">
        <f>IFERROR(MID(VLOOKUP($B155,Seqs!$A:$B,2,0),Q155,1),"")</f>
        <v>D</v>
      </c>
      <c r="Q155" s="2">
        <v>166</v>
      </c>
      <c r="R155" s="3" t="str">
        <f>IFERROR(MID(VLOOKUP($B155,Seqs!$A:$B,2,0),S155,1),"")</f>
        <v>F</v>
      </c>
      <c r="S155" s="2">
        <v>169</v>
      </c>
      <c r="T155" s="3" t="str">
        <f>IFERROR(MID(VLOOKUP($B155,Seqs!$A:$B,2,0),U155,1),"")</f>
        <v>G</v>
      </c>
      <c r="U155" s="4">
        <v>170</v>
      </c>
      <c r="V155" s="3" t="str">
        <f>IFERROR(MID(VLOOKUP($B155,Seqs!$A:$B,2,0),W155,1),"")</f>
        <v>S</v>
      </c>
      <c r="W155" s="2">
        <v>205</v>
      </c>
      <c r="X155" s="3" t="str">
        <f>IFERROR(MID(VLOOKUP($B155,Seqs!$A:$B,2,0),Y155,1),"")</f>
        <v/>
      </c>
      <c r="Y155" s="2" t="s">
        <v>23</v>
      </c>
      <c r="Z155" s="3" t="str">
        <f>IFERROR(MID(VLOOKUP($B155,Seqs!$A:$B,2,0),AA155,1),"")</f>
        <v/>
      </c>
      <c r="AA155" s="2" t="s">
        <v>23</v>
      </c>
      <c r="AB155" s="3" t="str">
        <f>IFERROR(MID(VLOOKUP($B155,Seqs!$A:$B,2,0),AC155,1),"")</f>
        <v>T</v>
      </c>
      <c r="AC155" s="40">
        <v>218</v>
      </c>
      <c r="AD155" s="3" t="str">
        <f>IFERROR(MID(VLOOKUP($B155,Seqs!$A:$B,2,0),AE155,1),"")</f>
        <v>F</v>
      </c>
      <c r="AE155" s="2">
        <v>240</v>
      </c>
      <c r="AF155" s="3" t="str">
        <f>IFERROR(MID(VLOOKUP($B155,Seqs!$A:$B,2,0),AG155,1),"")</f>
        <v>C</v>
      </c>
      <c r="AG155" s="2">
        <v>255</v>
      </c>
      <c r="AH155" s="3" t="str">
        <f>IFERROR(MID(VLOOKUP($B155,Seqs!$A:$B,2,0),AI155,1),"")</f>
        <v>L</v>
      </c>
      <c r="AI155" s="2">
        <v>257</v>
      </c>
      <c r="AJ155" s="3" t="str">
        <f>IFERROR(MID(VLOOKUP($B155,Seqs!$A:$B,2,0),AK155,1),"")</f>
        <v>T</v>
      </c>
      <c r="AK155" s="2">
        <v>263</v>
      </c>
      <c r="AL155" s="3" t="str">
        <f>IFERROR(MID(VLOOKUP($B155,Seqs!$A:$B,2,0),AM155,1),"")</f>
        <v>K</v>
      </c>
      <c r="AM155" s="2">
        <v>303</v>
      </c>
      <c r="AN155" s="3" t="str">
        <f>IFERROR(MID(VLOOKUP($B155,Seqs!$A:$B,2,0),AO155,1),"")</f>
        <v>N</v>
      </c>
      <c r="AO155" s="2">
        <v>312</v>
      </c>
      <c r="AP155" s="3" t="str">
        <f>IFERROR(MID(VLOOKUP($B155,Seqs!$A:$B,2,0),AQ155,1),"")</f>
        <v>Y</v>
      </c>
      <c r="AQ155" s="2">
        <v>350</v>
      </c>
      <c r="AR155" s="3" t="str">
        <f>IFERROR(MID(VLOOKUP($B155,Seqs!$A:$B,2,0),AS155,1),"")</f>
        <v>R</v>
      </c>
      <c r="AS155" s="2">
        <v>357</v>
      </c>
      <c r="AT155" s="3" t="str">
        <f>IFERROR(MID(VLOOKUP($B155,Seqs!$A:$B,2,0),AU155,1),"")</f>
        <v>V</v>
      </c>
      <c r="AU155" s="2">
        <v>389</v>
      </c>
      <c r="AV155" s="3" t="str">
        <f>IFERROR(MID(VLOOKUP($B155,Seqs!$A:$B,2,0),AW155,1),"")</f>
        <v>S</v>
      </c>
      <c r="AW155" s="2">
        <v>390</v>
      </c>
      <c r="AX155" s="3" t="str">
        <f>IFERROR(MID(VLOOKUP($B155,Seqs!$A:$B,2,0),AY155,1),"")</f>
        <v>L</v>
      </c>
      <c r="AY155" s="2">
        <v>401</v>
      </c>
      <c r="AZ155" s="77" t="str">
        <f>VLOOKUP(B155,Classification!A:D,2,0)</f>
        <v>A</v>
      </c>
      <c r="BA155" s="94" t="str">
        <f>VLOOKUP(B155,Classification!A:D,4,0)</f>
        <v>Endothelin</v>
      </c>
      <c r="BB155" s="27" t="b">
        <f t="shared" si="420"/>
        <v>1</v>
      </c>
      <c r="BC155" s="23">
        <f t="shared" ref="BC155:BC198" si="503">_xlfn.AGGREGATE(9,6,CH155:CS155)-_xlfn.AGGREGATE(9,6,BV155:CG155)+12</f>
        <v>255</v>
      </c>
      <c r="BD155" s="2" t="s">
        <v>23</v>
      </c>
      <c r="BE155" s="3" t="s">
        <v>1381</v>
      </c>
      <c r="BF155" s="119">
        <v>2.8</v>
      </c>
      <c r="BG155" s="49" t="s">
        <v>1384</v>
      </c>
      <c r="BH155" s="49" t="s">
        <v>1384</v>
      </c>
      <c r="BI155" s="2"/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 t="shared" ref="BV155:BV198" si="504">E155</f>
        <v>97</v>
      </c>
      <c r="BW155" s="71" t="str">
        <f t="shared" ref="BW155:BW198" si="505">I155</f>
        <v>-</v>
      </c>
      <c r="BX155" s="72">
        <f t="shared" ref="BX155:BX198" si="506">M155</f>
        <v>136</v>
      </c>
      <c r="BY155" s="71">
        <f t="shared" ref="BY155:BY198" si="507">Q155</f>
        <v>166</v>
      </c>
      <c r="BZ155" s="72">
        <f t="shared" ref="BZ155:BZ198" si="508">U155</f>
        <v>170</v>
      </c>
      <c r="CA155" s="71" t="str">
        <f t="shared" ref="CA155:CA198" si="509">Y155</f>
        <v>-</v>
      </c>
      <c r="CB155" s="72">
        <f t="shared" ref="CB155:CB198" si="510">AC155</f>
        <v>218</v>
      </c>
      <c r="CC155" s="71">
        <f t="shared" ref="CC155:CC198" si="511">AG155</f>
        <v>255</v>
      </c>
      <c r="CD155" s="72">
        <f t="shared" ref="CD155:CD198" si="512">AK155</f>
        <v>263</v>
      </c>
      <c r="CE155" s="71">
        <f t="shared" ref="CE155:CE198" si="513">AO155</f>
        <v>312</v>
      </c>
      <c r="CF155" s="72">
        <f t="shared" ref="CF155:CF198" si="514">AS155</f>
        <v>357</v>
      </c>
      <c r="CG155" s="71">
        <f t="shared" ref="CG155:CG198" si="515">AW155</f>
        <v>390</v>
      </c>
      <c r="CH155" s="70">
        <f t="shared" ref="CH155:CH198" si="516">G155</f>
        <v>129</v>
      </c>
      <c r="CI155" s="71" t="str">
        <f t="shared" ref="CI155:CI198" si="517">K155</f>
        <v>-</v>
      </c>
      <c r="CJ155" s="72">
        <f t="shared" ref="CJ155:CJ198" si="518">O155</f>
        <v>164</v>
      </c>
      <c r="CK155" s="72">
        <f t="shared" ref="CK155:CK198" si="519">S155</f>
        <v>169</v>
      </c>
      <c r="CL155" s="72">
        <f t="shared" ref="CL155:CL198" si="520">W155</f>
        <v>205</v>
      </c>
      <c r="CM155" s="72" t="str">
        <f t="shared" ref="CM155:CM198" si="521">AA155</f>
        <v>-</v>
      </c>
      <c r="CN155" s="72">
        <f t="shared" ref="CN155:CN198" si="522">AE155</f>
        <v>240</v>
      </c>
      <c r="CO155" s="72">
        <f t="shared" ref="CO155:CO198" si="523">AI155</f>
        <v>257</v>
      </c>
      <c r="CP155" s="72">
        <f t="shared" ref="CP155:CP198" si="524">AM155</f>
        <v>303</v>
      </c>
      <c r="CQ155" s="72">
        <f t="shared" ref="CQ155:CQ198" si="525">AQ155</f>
        <v>350</v>
      </c>
      <c r="CR155" s="72">
        <f t="shared" ref="CR155:CR198" si="526">AU155</f>
        <v>389</v>
      </c>
      <c r="CS155" s="72">
        <f t="shared" ref="CS155:CS198" si="527">AY155</f>
        <v>401</v>
      </c>
      <c r="CT155" s="23" t="e">
        <f t="shared" ref="CT155:CT198" si="528">M155-K155</f>
        <v>#VALUE!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x14ac:dyDescent="0.2">
      <c r="A156" s="3" t="str">
        <f t="shared" si="419"/>
        <v>ednrb_human_5GLI</v>
      </c>
      <c r="B156" s="2" t="s">
        <v>196</v>
      </c>
      <c r="C156" s="2" t="s">
        <v>1333</v>
      </c>
      <c r="D156" s="3" t="str">
        <f>IFERROR(MID(VLOOKUP($B156,Seqs!$A:$B,2,0),E156,1),"")</f>
        <v>Q</v>
      </c>
      <c r="E156" s="2">
        <v>91</v>
      </c>
      <c r="F156" s="3" t="str">
        <f>IFERROR(MID(VLOOKUP($B156,Seqs!$A:$B,2,0),G156,1),"")</f>
        <v>N</v>
      </c>
      <c r="G156" s="2">
        <v>129</v>
      </c>
      <c r="H156" s="3" t="str">
        <f>IFERROR(MID(VLOOKUP($B156,Seqs!$A:$B,2,0),I156,1),"")</f>
        <v>K</v>
      </c>
      <c r="I156" s="56">
        <v>130</v>
      </c>
      <c r="J156" s="3" t="str">
        <f>IFERROR(MID(VLOOKUP($B156,Seqs!$A:$B,2,0),K156,1),"")</f>
        <v>N</v>
      </c>
      <c r="K156" s="56">
        <v>134</v>
      </c>
      <c r="L156" s="3" t="str">
        <f>IFERROR(MID(VLOOKUP($B156,Seqs!$A:$B,2,0),M156,1),"")</f>
        <v>G</v>
      </c>
      <c r="M156" s="2">
        <v>135</v>
      </c>
      <c r="N156" s="3" t="str">
        <f>IFERROR(MID(VLOOKUP($B156,Seqs!$A:$B,2,0),O156,1),"")</f>
        <v>A</v>
      </c>
      <c r="O156" s="2">
        <v>164</v>
      </c>
      <c r="P156" s="3" t="str">
        <f>IFERROR(MID(VLOOKUP($B156,Seqs!$A:$B,2,0),Q156,1),"")</f>
        <v>D</v>
      </c>
      <c r="Q156" s="2">
        <v>166</v>
      </c>
      <c r="R156" s="3" t="str">
        <f>IFERROR(MID(VLOOKUP($B156,Seqs!$A:$B,2,0),S156,1),"")</f>
        <v>F</v>
      </c>
      <c r="S156" s="2">
        <v>169</v>
      </c>
      <c r="T156" s="3" t="str">
        <f>IFERROR(MID(VLOOKUP($B156,Seqs!$A:$B,2,0),U156,1),"")</f>
        <v>G</v>
      </c>
      <c r="U156" s="4">
        <v>170</v>
      </c>
      <c r="V156" s="3" t="str">
        <f>IFERROR(MID(VLOOKUP($B156,Seqs!$A:$B,2,0),W156,1),"")</f>
        <v>S</v>
      </c>
      <c r="W156" s="2">
        <v>205</v>
      </c>
      <c r="X156" s="3" t="str">
        <f>IFERROR(MID(VLOOKUP($B156,Seqs!$A:$B,2,0),Y156,1),"")</f>
        <v/>
      </c>
      <c r="Y156" s="2" t="s">
        <v>23</v>
      </c>
      <c r="Z156" s="3" t="str">
        <f>IFERROR(MID(VLOOKUP($B156,Seqs!$A:$B,2,0),AA156,1),"")</f>
        <v/>
      </c>
      <c r="AA156" s="2" t="s">
        <v>23</v>
      </c>
      <c r="AB156" s="3" t="str">
        <f>IFERROR(MID(VLOOKUP($B156,Seqs!$A:$B,2,0),AC156,1),"")</f>
        <v>K</v>
      </c>
      <c r="AC156" s="40">
        <v>216</v>
      </c>
      <c r="AD156" s="3" t="str">
        <f>IFERROR(MID(VLOOKUP($B156,Seqs!$A:$B,2,0),AE156,1),"")</f>
        <v>F</v>
      </c>
      <c r="AE156" s="2">
        <v>240</v>
      </c>
      <c r="AF156" s="3" t="str">
        <f>IFERROR(MID(VLOOKUP($B156,Seqs!$A:$B,2,0),AG156,1),"")</f>
        <v>C</v>
      </c>
      <c r="AG156" s="2">
        <v>255</v>
      </c>
      <c r="AH156" s="3" t="str">
        <f>IFERROR(MID(VLOOKUP($B156,Seqs!$A:$B,2,0),AI156,1),"")</f>
        <v>L</v>
      </c>
      <c r="AI156" s="2">
        <v>257</v>
      </c>
      <c r="AJ156" s="3" t="str">
        <f>IFERROR(MID(VLOOKUP($B156,Seqs!$A:$B,2,0),AK156,1),"")</f>
        <v>T</v>
      </c>
      <c r="AK156" s="2">
        <v>263</v>
      </c>
      <c r="AL156" s="3" t="str">
        <f>IFERROR(MID(VLOOKUP($B156,Seqs!$A:$B,2,0),AM156,1),"")</f>
        <v>K</v>
      </c>
      <c r="AM156" s="2">
        <v>303</v>
      </c>
      <c r="AN156" s="3" t="str">
        <f>IFERROR(MID(VLOOKUP($B156,Seqs!$A:$B,2,0),AO156,1),"")</f>
        <v>N</v>
      </c>
      <c r="AO156" s="2">
        <v>312</v>
      </c>
      <c r="AP156" s="3" t="str">
        <f>IFERROR(MID(VLOOKUP($B156,Seqs!$A:$B,2,0),AQ156,1),"")</f>
        <v>Y</v>
      </c>
      <c r="AQ156" s="2">
        <v>350</v>
      </c>
      <c r="AR156" s="3" t="str">
        <f>IFERROR(MID(VLOOKUP($B156,Seqs!$A:$B,2,0),AS156,1),"")</f>
        <v>R</v>
      </c>
      <c r="AS156" s="2">
        <v>357</v>
      </c>
      <c r="AT156" s="3" t="str">
        <f>IFERROR(MID(VLOOKUP($B156,Seqs!$A:$B,2,0),AU156,1),"")</f>
        <v>V</v>
      </c>
      <c r="AU156" s="2">
        <v>389</v>
      </c>
      <c r="AV156" s="3" t="str">
        <f>IFERROR(MID(VLOOKUP($B156,Seqs!$A:$B,2,0),AW156,1),"")</f>
        <v>S</v>
      </c>
      <c r="AW156" s="2">
        <v>390</v>
      </c>
      <c r="AX156" s="3" t="str">
        <f>IFERROR(MID(VLOOKUP($B156,Seqs!$A:$B,2,0),AY156,1),"")</f>
        <v>C</v>
      </c>
      <c r="AY156" s="2">
        <v>403</v>
      </c>
      <c r="AZ156" s="77" t="str">
        <f>VLOOKUP(B156,Classification!A:D,2,0)</f>
        <v>A</v>
      </c>
      <c r="BA156" s="94" t="str">
        <f>VLOOKUP(B156,Classification!A:D,4,0)</f>
        <v>Endothelin</v>
      </c>
      <c r="BB156" s="27" t="b">
        <f t="shared" si="420"/>
        <v>1</v>
      </c>
      <c r="BC156" s="23">
        <f t="shared" si="503"/>
        <v>270</v>
      </c>
      <c r="BD156" s="2" t="s">
        <v>23</v>
      </c>
      <c r="BE156" s="3" t="s">
        <v>1381</v>
      </c>
      <c r="BF156" s="119">
        <v>2.5</v>
      </c>
      <c r="BG156" s="49" t="s">
        <v>1384</v>
      </c>
      <c r="BH156" s="49" t="s">
        <v>1384</v>
      </c>
      <c r="BI156" s="2"/>
      <c r="BJ156" s="70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0">
        <f t="shared" si="504"/>
        <v>91</v>
      </c>
      <c r="BW156" s="71">
        <f t="shared" si="505"/>
        <v>130</v>
      </c>
      <c r="BX156" s="72">
        <f t="shared" si="506"/>
        <v>135</v>
      </c>
      <c r="BY156" s="71">
        <f t="shared" si="507"/>
        <v>166</v>
      </c>
      <c r="BZ156" s="72">
        <f t="shared" si="508"/>
        <v>170</v>
      </c>
      <c r="CA156" s="71" t="str">
        <f t="shared" si="509"/>
        <v>-</v>
      </c>
      <c r="CB156" s="72">
        <f t="shared" si="510"/>
        <v>216</v>
      </c>
      <c r="CC156" s="71">
        <f t="shared" si="511"/>
        <v>255</v>
      </c>
      <c r="CD156" s="72">
        <f t="shared" si="512"/>
        <v>263</v>
      </c>
      <c r="CE156" s="71">
        <f t="shared" si="513"/>
        <v>312</v>
      </c>
      <c r="CF156" s="72">
        <f t="shared" si="514"/>
        <v>357</v>
      </c>
      <c r="CG156" s="71">
        <f t="shared" si="515"/>
        <v>390</v>
      </c>
      <c r="CH156" s="70">
        <f t="shared" si="516"/>
        <v>129</v>
      </c>
      <c r="CI156" s="71">
        <f t="shared" si="517"/>
        <v>134</v>
      </c>
      <c r="CJ156" s="72">
        <f t="shared" si="518"/>
        <v>164</v>
      </c>
      <c r="CK156" s="72">
        <f t="shared" si="519"/>
        <v>169</v>
      </c>
      <c r="CL156" s="72">
        <f t="shared" si="520"/>
        <v>205</v>
      </c>
      <c r="CM156" s="72" t="str">
        <f t="shared" si="521"/>
        <v>-</v>
      </c>
      <c r="CN156" s="72">
        <f t="shared" si="522"/>
        <v>240</v>
      </c>
      <c r="CO156" s="72">
        <f t="shared" si="523"/>
        <v>257</v>
      </c>
      <c r="CP156" s="72">
        <f t="shared" si="524"/>
        <v>303</v>
      </c>
      <c r="CQ156" s="72">
        <f t="shared" si="525"/>
        <v>350</v>
      </c>
      <c r="CR156" s="72">
        <f t="shared" si="526"/>
        <v>389</v>
      </c>
      <c r="CS156" s="72">
        <f t="shared" si="527"/>
        <v>403</v>
      </c>
      <c r="CT156" s="23">
        <f t="shared" si="528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>CONCATENATE(B157,"_",C157)</f>
        <v>ednrb_human_5X93</v>
      </c>
      <c r="B157" s="2" t="s">
        <v>196</v>
      </c>
      <c r="C157" s="2" t="s">
        <v>1449</v>
      </c>
      <c r="D157" s="3" t="str">
        <f>IFERROR(MID(VLOOKUP($B157,Seqs!$A:$B,2,0),E157,1),"")</f>
        <v>Q</v>
      </c>
      <c r="E157" s="2">
        <v>91</v>
      </c>
      <c r="F157" s="3" t="str">
        <f>IFERROR(MID(VLOOKUP($B157,Seqs!$A:$B,2,0),G157,1),"")</f>
        <v>N</v>
      </c>
      <c r="G157" s="2">
        <v>129</v>
      </c>
      <c r="H157" s="3" t="str">
        <f>IFERROR(MID(VLOOKUP($B157,Seqs!$A:$B,2,0),I157,1),"")</f>
        <v>K</v>
      </c>
      <c r="I157" s="56">
        <v>130</v>
      </c>
      <c r="J157" s="3" t="str">
        <f>IFERROR(MID(VLOOKUP($B157,Seqs!$A:$B,2,0),K157,1),"")</f>
        <v>N</v>
      </c>
      <c r="K157" s="56">
        <v>134</v>
      </c>
      <c r="L157" s="3" t="str">
        <f>IFERROR(MID(VLOOKUP($B157,Seqs!$A:$B,2,0),M157,1),"")</f>
        <v>G</v>
      </c>
      <c r="M157" s="2">
        <v>135</v>
      </c>
      <c r="N157" s="3" t="str">
        <f>IFERROR(MID(VLOOKUP($B157,Seqs!$A:$B,2,0),O157,1),"")</f>
        <v>A</v>
      </c>
      <c r="O157" s="2">
        <v>164</v>
      </c>
      <c r="P157" s="3" t="str">
        <f>IFERROR(MID(VLOOKUP($B157,Seqs!$A:$B,2,0),Q157,1),"")</f>
        <v>D</v>
      </c>
      <c r="Q157" s="2">
        <v>166</v>
      </c>
      <c r="R157" s="3" t="str">
        <f>IFERROR(MID(VLOOKUP($B157,Seqs!$A:$B,2,0),S157,1),"")</f>
        <v>F</v>
      </c>
      <c r="S157" s="2">
        <v>169</v>
      </c>
      <c r="T157" s="3" t="str">
        <f>IFERROR(MID(VLOOKUP($B157,Seqs!$A:$B,2,0),U157,1),"")</f>
        <v>G</v>
      </c>
      <c r="U157" s="4">
        <v>170</v>
      </c>
      <c r="V157" s="3" t="str">
        <f>IFERROR(MID(VLOOKUP($B157,Seqs!$A:$B,2,0),W157,1),"")</f>
        <v>S</v>
      </c>
      <c r="W157" s="2">
        <v>205</v>
      </c>
      <c r="X157" s="3" t="str">
        <f>IFERROR(MID(VLOOKUP($B157,Seqs!$A:$B,2,0),Y157,1),"")</f>
        <v/>
      </c>
      <c r="Y157" s="2" t="s">
        <v>23</v>
      </c>
      <c r="Z157" s="3" t="str">
        <f>IFERROR(MID(VLOOKUP($B157,Seqs!$A:$B,2,0),AA157,1),"")</f>
        <v/>
      </c>
      <c r="AA157" s="2" t="s">
        <v>23</v>
      </c>
      <c r="AB157" s="3" t="str">
        <f>IFERROR(MID(VLOOKUP($B157,Seqs!$A:$B,2,0),AC157,1),"")</f>
        <v>K</v>
      </c>
      <c r="AC157" s="2">
        <v>216</v>
      </c>
      <c r="AD157" s="3" t="str">
        <f>IFERROR(MID(VLOOKUP($B157,Seqs!$A:$B,2,0),AE157,1),"")</f>
        <v>F</v>
      </c>
      <c r="AE157" s="2">
        <v>240</v>
      </c>
      <c r="AF157" s="3" t="str">
        <f>IFERROR(MID(VLOOKUP($B157,Seqs!$A:$B,2,0),AG157,1),"")</f>
        <v>C</v>
      </c>
      <c r="AG157" s="2">
        <v>255</v>
      </c>
      <c r="AH157" s="3" t="str">
        <f>IFERROR(MID(VLOOKUP($B157,Seqs!$A:$B,2,0),AI157,1),"")</f>
        <v>L</v>
      </c>
      <c r="AI157" s="2">
        <v>257</v>
      </c>
      <c r="AJ157" s="3" t="str">
        <f>IFERROR(MID(VLOOKUP($B157,Seqs!$A:$B,2,0),AK157,1),"")</f>
        <v>T</v>
      </c>
      <c r="AK157" s="2">
        <v>263</v>
      </c>
      <c r="AL157" s="3" t="str">
        <f>IFERROR(MID(VLOOKUP($B157,Seqs!$A:$B,2,0),AM157,1),"")</f>
        <v>K</v>
      </c>
      <c r="AM157" s="2">
        <v>303</v>
      </c>
      <c r="AN157" s="3" t="str">
        <f>IFERROR(MID(VLOOKUP($B157,Seqs!$A:$B,2,0),AO157,1),"")</f>
        <v>N</v>
      </c>
      <c r="AO157" s="2">
        <v>312</v>
      </c>
      <c r="AP157" s="3" t="str">
        <f>IFERROR(MID(VLOOKUP($B157,Seqs!$A:$B,2,0),AQ157,1),"")</f>
        <v>Y</v>
      </c>
      <c r="AQ157" s="2">
        <v>350</v>
      </c>
      <c r="AR157" s="3" t="str">
        <f>IFERROR(MID(VLOOKUP($B157,Seqs!$A:$B,2,0),AS157,1),"")</f>
        <v>R</v>
      </c>
      <c r="AS157" s="2">
        <v>357</v>
      </c>
      <c r="AT157" s="3" t="str">
        <f>IFERROR(MID(VLOOKUP($B157,Seqs!$A:$B,2,0),AU157,1),"")</f>
        <v>V</v>
      </c>
      <c r="AU157" s="2">
        <v>389</v>
      </c>
      <c r="AV157" s="3" t="str">
        <f>IFERROR(MID(VLOOKUP($B157,Seqs!$A:$B,2,0),AW157,1),"")</f>
        <v>S</v>
      </c>
      <c r="AW157" s="2">
        <v>390</v>
      </c>
      <c r="AX157" s="3" t="str">
        <f>IFERROR(MID(VLOOKUP($B157,Seqs!$A:$B,2,0),AY157,1),"")</f>
        <v>C</v>
      </c>
      <c r="AY157" s="2">
        <v>403</v>
      </c>
      <c r="AZ157" s="77" t="str">
        <f>VLOOKUP(B157,Classification!A:D,2,0)</f>
        <v>A</v>
      </c>
      <c r="BA157" s="94" t="str">
        <f>VLOOKUP(B157,Classification!A:D,4,0)</f>
        <v>Endothelin</v>
      </c>
      <c r="BB157" s="27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23">
        <f>_xlfn.AGGREGATE(9,6,CH157:CS157)-_xlfn.AGGREGATE(9,6,BV157:CG157)+12</f>
        <v>270</v>
      </c>
      <c r="BD157" s="2" t="s">
        <v>1383</v>
      </c>
      <c r="BE157" s="3" t="s">
        <v>1381</v>
      </c>
      <c r="BF157" s="119">
        <v>2.2000000000000002</v>
      </c>
      <c r="BG157" s="49" t="s">
        <v>1</v>
      </c>
      <c r="BH157" s="49" t="s">
        <v>1</v>
      </c>
      <c r="BI157" s="2"/>
      <c r="BJ157" s="70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0">
        <f>E157</f>
        <v>91</v>
      </c>
      <c r="BW157" s="71">
        <f>I157</f>
        <v>130</v>
      </c>
      <c r="BX157" s="72">
        <f>M157</f>
        <v>135</v>
      </c>
      <c r="BY157" s="71">
        <f>Q157</f>
        <v>166</v>
      </c>
      <c r="BZ157" s="72">
        <f>U157</f>
        <v>170</v>
      </c>
      <c r="CA157" s="71" t="str">
        <f>Y157</f>
        <v>-</v>
      </c>
      <c r="CB157" s="72">
        <f>AC157</f>
        <v>216</v>
      </c>
      <c r="CC157" s="71">
        <f>AG157</f>
        <v>255</v>
      </c>
      <c r="CD157" s="72">
        <f>AK157</f>
        <v>263</v>
      </c>
      <c r="CE157" s="71">
        <f>AO157</f>
        <v>312</v>
      </c>
      <c r="CF157" s="72">
        <f>AS157</f>
        <v>357</v>
      </c>
      <c r="CG157" s="71">
        <f>AW157</f>
        <v>390</v>
      </c>
      <c r="CH157" s="70">
        <f>G157</f>
        <v>129</v>
      </c>
      <c r="CI157" s="71">
        <f>K157</f>
        <v>134</v>
      </c>
      <c r="CJ157" s="72">
        <f>O157</f>
        <v>164</v>
      </c>
      <c r="CK157" s="72">
        <f>S157</f>
        <v>169</v>
      </c>
      <c r="CL157" s="72">
        <f>W157</f>
        <v>205</v>
      </c>
      <c r="CM157" s="72" t="str">
        <f>AA157</f>
        <v>-</v>
      </c>
      <c r="CN157" s="72">
        <f>AE157</f>
        <v>240</v>
      </c>
      <c r="CO157" s="72">
        <f>AI157</f>
        <v>257</v>
      </c>
      <c r="CP157" s="72">
        <f>AM157</f>
        <v>303</v>
      </c>
      <c r="CQ157" s="72">
        <f>AQ157</f>
        <v>350</v>
      </c>
      <c r="CR157" s="72">
        <f>AU157</f>
        <v>389</v>
      </c>
      <c r="CS157" s="72">
        <f>AY157</f>
        <v>403</v>
      </c>
      <c r="CT157" s="23">
        <f>M157-K157</f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>CONCATENATE(B158,"_",C158)</f>
        <v>ednrb_human_5XPR</v>
      </c>
      <c r="B158" s="2" t="s">
        <v>196</v>
      </c>
      <c r="C158" s="2" t="s">
        <v>1450</v>
      </c>
      <c r="D158" s="3" t="str">
        <f>IFERROR(MID(VLOOKUP($B158,Seqs!$A:$B,2,0),E158,1),"")</f>
        <v>G</v>
      </c>
      <c r="E158" s="2">
        <v>92</v>
      </c>
      <c r="F158" s="3" t="str">
        <f>IFERROR(MID(VLOOKUP($B158,Seqs!$A:$B,2,0),G158,1),"")</f>
        <v>N</v>
      </c>
      <c r="G158" s="2">
        <v>129</v>
      </c>
      <c r="H158" s="3" t="str">
        <f>IFERROR(MID(VLOOKUP($B158,Seqs!$A:$B,2,0),I158,1),"")</f>
        <v>K</v>
      </c>
      <c r="I158" s="56">
        <v>130</v>
      </c>
      <c r="J158" s="3" t="str">
        <f>IFERROR(MID(VLOOKUP($B158,Seqs!$A:$B,2,0),K158,1),"")</f>
        <v>N</v>
      </c>
      <c r="K158" s="56">
        <v>134</v>
      </c>
      <c r="L158" s="3" t="str">
        <f>IFERROR(MID(VLOOKUP($B158,Seqs!$A:$B,2,0),M158,1),"")</f>
        <v>G</v>
      </c>
      <c r="M158" s="2">
        <v>135</v>
      </c>
      <c r="N158" s="3" t="str">
        <f>IFERROR(MID(VLOOKUP($B158,Seqs!$A:$B,2,0),O158,1),"")</f>
        <v>A</v>
      </c>
      <c r="O158" s="2">
        <v>164</v>
      </c>
      <c r="P158" s="3" t="str">
        <f>IFERROR(MID(VLOOKUP($B158,Seqs!$A:$B,2,0),Q158,1),"")</f>
        <v>D</v>
      </c>
      <c r="Q158" s="2">
        <v>166</v>
      </c>
      <c r="R158" s="3" t="str">
        <f>IFERROR(MID(VLOOKUP($B158,Seqs!$A:$B,2,0),S158,1),"")</f>
        <v>F</v>
      </c>
      <c r="S158" s="2">
        <v>169</v>
      </c>
      <c r="T158" s="3" t="str">
        <f>IFERROR(MID(VLOOKUP($B158,Seqs!$A:$B,2,0),U158,1),"")</f>
        <v>A</v>
      </c>
      <c r="U158" s="4">
        <v>171</v>
      </c>
      <c r="V158" s="3" t="str">
        <f>IFERROR(MID(VLOOKUP($B158,Seqs!$A:$B,2,0),W158,1),"")</f>
        <v>A</v>
      </c>
      <c r="W158" s="2">
        <v>202</v>
      </c>
      <c r="X158" s="3" t="str">
        <f>IFERROR(MID(VLOOKUP($B158,Seqs!$A:$B,2,0),Y158,1),"")</f>
        <v/>
      </c>
      <c r="Y158" s="2" t="s">
        <v>23</v>
      </c>
      <c r="Z158" s="3" t="str">
        <f>IFERROR(MID(VLOOKUP($B158,Seqs!$A:$B,2,0),AA158,1),"")</f>
        <v/>
      </c>
      <c r="AA158" s="2" t="s">
        <v>23</v>
      </c>
      <c r="AB158" s="3" t="str">
        <f>IFERROR(MID(VLOOKUP($B158,Seqs!$A:$B,2,0),AC158,1),"")</f>
        <v>K</v>
      </c>
      <c r="AC158" s="2">
        <v>216</v>
      </c>
      <c r="AD158" s="3" t="str">
        <f>IFERROR(MID(VLOOKUP($B158,Seqs!$A:$B,2,0),AE158,1),"")</f>
        <v>F</v>
      </c>
      <c r="AE158" s="2">
        <v>240</v>
      </c>
      <c r="AF158" s="3" t="str">
        <f>IFERROR(MID(VLOOKUP($B158,Seqs!$A:$B,2,0),AG158,1),"")</f>
        <v>C</v>
      </c>
      <c r="AG158" s="2">
        <v>255</v>
      </c>
      <c r="AH158" s="3" t="str">
        <f>IFERROR(MID(VLOOKUP($B158,Seqs!$A:$B,2,0),AI158,1),"")</f>
        <v>L</v>
      </c>
      <c r="AI158" s="2">
        <v>257</v>
      </c>
      <c r="AJ158" s="3" t="str">
        <f>IFERROR(MID(VLOOKUP($B158,Seqs!$A:$B,2,0),AK158,1),"")</f>
        <v>T</v>
      </c>
      <c r="AK158" s="2">
        <v>263</v>
      </c>
      <c r="AL158" s="3" t="str">
        <f>IFERROR(MID(VLOOKUP($B158,Seqs!$A:$B,2,0),AM158,1),"")</f>
        <v>K</v>
      </c>
      <c r="AM158" s="2">
        <v>303</v>
      </c>
      <c r="AN158" s="3" t="str">
        <f>IFERROR(MID(VLOOKUP($B158,Seqs!$A:$B,2,0),AO158,1),"")</f>
        <v>N</v>
      </c>
      <c r="AO158" s="2">
        <v>312</v>
      </c>
      <c r="AP158" s="3" t="str">
        <f>IFERROR(MID(VLOOKUP($B158,Seqs!$A:$B,2,0),AQ158,1),"")</f>
        <v>L</v>
      </c>
      <c r="AQ158" s="2">
        <v>349</v>
      </c>
      <c r="AR158" s="3" t="str">
        <f>IFERROR(MID(VLOOKUP($B158,Seqs!$A:$B,2,0),AS158,1),"")</f>
        <v>N</v>
      </c>
      <c r="AS158" s="2">
        <v>356</v>
      </c>
      <c r="AT158" s="3" t="str">
        <f>IFERROR(MID(VLOOKUP($B158,Seqs!$A:$B,2,0),AU158,1),"")</f>
        <v>V</v>
      </c>
      <c r="AU158" s="2">
        <v>389</v>
      </c>
      <c r="AV158" s="3" t="str">
        <f>IFERROR(MID(VLOOKUP($B158,Seqs!$A:$B,2,0),AW158,1),"")</f>
        <v>S</v>
      </c>
      <c r="AW158" s="2">
        <v>390</v>
      </c>
      <c r="AX158" s="3" t="str">
        <f>IFERROR(MID(VLOOKUP($B158,Seqs!$A:$B,2,0),AY158,1),"")</f>
        <v>C</v>
      </c>
      <c r="AY158" s="2">
        <v>402</v>
      </c>
      <c r="AZ158" s="77" t="str">
        <f>VLOOKUP(B158,Classification!A:D,2,0)</f>
        <v>A</v>
      </c>
      <c r="BA158" s="94" t="str">
        <f>VLOOKUP(B158,Classification!A:D,4,0)</f>
        <v>Endothelin</v>
      </c>
      <c r="BB158" s="27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23">
        <f>_xlfn.AGGREGATE(9,6,CH158:CS158)-_xlfn.AGGREGATE(9,6,BV158:CG158)+12</f>
        <v>264</v>
      </c>
      <c r="BD158" s="2" t="s">
        <v>23</v>
      </c>
      <c r="BE158" s="3" t="s">
        <v>1381</v>
      </c>
      <c r="BF158" s="119">
        <v>3.6</v>
      </c>
      <c r="BG158" s="49" t="s">
        <v>1</v>
      </c>
      <c r="BH158" s="49" t="s">
        <v>1</v>
      </c>
      <c r="BI158" s="2"/>
      <c r="BJ158" s="70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0">
        <f>E158</f>
        <v>92</v>
      </c>
      <c r="BW158" s="71">
        <f>I158</f>
        <v>130</v>
      </c>
      <c r="BX158" s="72">
        <f>M158</f>
        <v>135</v>
      </c>
      <c r="BY158" s="71">
        <f>Q158</f>
        <v>166</v>
      </c>
      <c r="BZ158" s="72">
        <f>U158</f>
        <v>171</v>
      </c>
      <c r="CA158" s="71" t="str">
        <f>Y158</f>
        <v>-</v>
      </c>
      <c r="CB158" s="72">
        <f>AC158</f>
        <v>216</v>
      </c>
      <c r="CC158" s="71">
        <f>AG158</f>
        <v>255</v>
      </c>
      <c r="CD158" s="72">
        <f>AK158</f>
        <v>263</v>
      </c>
      <c r="CE158" s="71">
        <f>AO158</f>
        <v>312</v>
      </c>
      <c r="CF158" s="72">
        <f>AS158</f>
        <v>356</v>
      </c>
      <c r="CG158" s="71">
        <f>AW158</f>
        <v>390</v>
      </c>
      <c r="CH158" s="70">
        <f>G158</f>
        <v>129</v>
      </c>
      <c r="CI158" s="71">
        <f>K158</f>
        <v>134</v>
      </c>
      <c r="CJ158" s="72">
        <f>O158</f>
        <v>164</v>
      </c>
      <c r="CK158" s="72">
        <f>S158</f>
        <v>169</v>
      </c>
      <c r="CL158" s="72">
        <f>W158</f>
        <v>202</v>
      </c>
      <c r="CM158" s="72" t="str">
        <f>AA158</f>
        <v>-</v>
      </c>
      <c r="CN158" s="72">
        <f>AE158</f>
        <v>240</v>
      </c>
      <c r="CO158" s="72">
        <f>AI158</f>
        <v>257</v>
      </c>
      <c r="CP158" s="72">
        <f>AM158</f>
        <v>303</v>
      </c>
      <c r="CQ158" s="72">
        <f>AQ158</f>
        <v>349</v>
      </c>
      <c r="CR158" s="72">
        <f>AU158</f>
        <v>389</v>
      </c>
      <c r="CS158" s="72">
        <f>AY158</f>
        <v>402</v>
      </c>
      <c r="CT158" s="23">
        <f>M158-K158</f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 t="shared" si="419"/>
        <v>ffar1_human__wt</v>
      </c>
      <c r="B159" s="3" t="s">
        <v>1173</v>
      </c>
      <c r="C159" s="3" t="s">
        <v>100</v>
      </c>
      <c r="D159" s="3" t="str">
        <f>IFERROR(MID(VLOOKUP($B159,Seqs!$A:$B,2,0),E159,1),"")</f>
        <v>P</v>
      </c>
      <c r="E159" s="3">
        <v>4</v>
      </c>
      <c r="F159" s="3" t="str">
        <f>IFERROR(MID(VLOOKUP($B159,Seqs!$A:$B,2,0),G159,1),"")</f>
        <v>R</v>
      </c>
      <c r="G159" s="3">
        <v>37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T</v>
      </c>
      <c r="M159" s="3">
        <v>39</v>
      </c>
      <c r="N159" s="3" t="str">
        <f>IFERROR(MID(VLOOKUP($B159,Seqs!$A:$B,2,0),O159,1),"")</f>
        <v>S</v>
      </c>
      <c r="O159" s="3">
        <v>69</v>
      </c>
      <c r="P159" s="3" t="str">
        <f>IFERROR(MID(VLOOKUP($B159,Seqs!$A:$B,2,0),Q159,1),"")</f>
        <v>A</v>
      </c>
      <c r="Q159" s="3">
        <v>71</v>
      </c>
      <c r="R159" s="3" t="str">
        <f>IFERROR(MID(VLOOKUP($B159,Seqs!$A:$B,2,0),S159,1),"")</f>
        <v>L</v>
      </c>
      <c r="S159" s="3">
        <v>74</v>
      </c>
      <c r="T159" s="3" t="str">
        <f>IFERROR(MID(VLOOKUP($B159,Seqs!$A:$B,2,0),U159,1),"")</f>
        <v>P</v>
      </c>
      <c r="U159" s="3">
        <v>75</v>
      </c>
      <c r="V159" s="3" t="str">
        <f>IFERROR(MID(VLOOKUP($B159,Seqs!$A:$B,2,0),W159,1),"")</f>
        <v>F</v>
      </c>
      <c r="W159" s="3">
        <v>110</v>
      </c>
      <c r="X159" s="3" t="str">
        <f>IFERROR(MID(VLOOKUP($B159,Seqs!$A:$B,2,0),Y159,1),"")</f>
        <v>P</v>
      </c>
      <c r="Y159" s="3">
        <v>111</v>
      </c>
      <c r="Z159" s="3" t="str">
        <f>IFERROR(MID(VLOOKUP($B159,Seqs!$A:$B,2,0),AA159,1),"")</f>
        <v>R</v>
      </c>
      <c r="AA159" s="3">
        <v>118</v>
      </c>
      <c r="AB159" s="3" t="str">
        <f>IFERROR(MID(VLOOKUP($B159,Seqs!$A:$B,2,0),AC159,1),"")</f>
        <v>R</v>
      </c>
      <c r="AC159" s="9">
        <v>119</v>
      </c>
      <c r="AD159" s="3" t="str">
        <f>IFERROR(MID(VLOOKUP($B159,Seqs!$A:$B,2,0),AE159,1),"")</f>
        <v>A</v>
      </c>
      <c r="AE159" s="3">
        <v>146</v>
      </c>
      <c r="AF159" s="3" t="str">
        <f>IFERROR(MID(VLOOKUP($B159,Seqs!$A:$B,2,0),AG159,1),"")</f>
        <v>C</v>
      </c>
      <c r="AG159" s="3">
        <v>170</v>
      </c>
      <c r="AH159" s="3" t="str">
        <f>IFERROR(MID(VLOOKUP($B159,Seqs!$A:$B,2,0),AI159,1),"")</f>
        <v>E</v>
      </c>
      <c r="AI159" s="3">
        <v>172</v>
      </c>
      <c r="AJ159" s="3" t="str">
        <f>IFERROR(MID(VLOOKUP($B159,Seqs!$A:$B,2,0),AK159,1),"")</f>
        <v>D</v>
      </c>
      <c r="AK159" s="3">
        <v>175</v>
      </c>
      <c r="AL159" s="3" t="str">
        <f>IFERROR(MID(VLOOKUP($B159,Seqs!$A:$B,2,0),AM159,1),"")</f>
        <v>R</v>
      </c>
      <c r="AM159" s="3">
        <v>211</v>
      </c>
      <c r="AN159" s="3" t="str">
        <f>IFERROR(MID(VLOOKUP($B159,Seqs!$A:$B,2,0),AO159,1),"")</f>
        <v>R</v>
      </c>
      <c r="AO159" s="3">
        <v>217</v>
      </c>
      <c r="AP159" s="3" t="str">
        <f>IFERROR(MID(VLOOKUP($B159,Seqs!$A:$B,2,0),AQ159,1),"")</f>
        <v>Y</v>
      </c>
      <c r="AQ159" s="3">
        <v>250</v>
      </c>
      <c r="AR159" s="3" t="str">
        <f>IFERROR(MID(VLOOKUP($B159,Seqs!$A:$B,2,0),AS159,1),"")</f>
        <v>G</v>
      </c>
      <c r="AS159" s="3">
        <v>255</v>
      </c>
      <c r="AT159" s="3" t="str">
        <f>IFERROR(MID(VLOOKUP($B159,Seqs!$A:$B,2,0),AU159,1),"")</f>
        <v>L</v>
      </c>
      <c r="AU159" s="3">
        <v>279</v>
      </c>
      <c r="AV159" s="3" t="str">
        <f>IFERROR(MID(VLOOKUP($B159,Seqs!$A:$B,2,0),AW159,1),"")</f>
        <v>G</v>
      </c>
      <c r="AW159" s="3">
        <v>280</v>
      </c>
      <c r="AX159" s="3" t="str">
        <f>IFERROR(MID(VLOOKUP($B159,Seqs!$A:$B,2,0),AY159,1),"")</f>
        <v>Q</v>
      </c>
      <c r="AY159" s="3">
        <v>294</v>
      </c>
      <c r="AZ159" s="77" t="str">
        <f>VLOOKUP(B159,Classification!A:D,2,0)</f>
        <v>A</v>
      </c>
      <c r="BA159" s="94" t="str">
        <f>VLOOKUP(B159,Classification!A:D,4,0)</f>
        <v>Freefattyacid</v>
      </c>
      <c r="BB159" s="27" t="b">
        <f t="shared" si="420"/>
        <v>1</v>
      </c>
      <c r="BC159" s="23">
        <f t="shared" si="503"/>
        <v>256</v>
      </c>
      <c r="BD159" s="34" t="s">
        <v>1379</v>
      </c>
      <c r="BE159" s="3" t="s">
        <v>23</v>
      </c>
      <c r="BF159" s="119" t="s">
        <v>23</v>
      </c>
      <c r="BG159" s="49" t="s">
        <v>1379</v>
      </c>
      <c r="BH159" s="49" t="s">
        <v>1384</v>
      </c>
      <c r="BI159" s="1"/>
      <c r="BJ159" s="70" t="s">
        <v>1293</v>
      </c>
      <c r="BK159" s="57" t="s">
        <v>1293</v>
      </c>
      <c r="BL159" s="57" t="s">
        <v>1293</v>
      </c>
      <c r="BM159" s="57" t="s">
        <v>1293</v>
      </c>
      <c r="BN159" s="57" t="s">
        <v>1293</v>
      </c>
      <c r="BO159" s="57" t="s">
        <v>1293</v>
      </c>
      <c r="BP159" s="57" t="s">
        <v>1293</v>
      </c>
      <c r="BQ159" s="57" t="s">
        <v>1293</v>
      </c>
      <c r="BR159" s="57" t="s">
        <v>1293</v>
      </c>
      <c r="BS159" s="57" t="s">
        <v>1293</v>
      </c>
      <c r="BT159" s="57" t="s">
        <v>1293</v>
      </c>
      <c r="BU159" s="57" t="s">
        <v>1293</v>
      </c>
      <c r="BV159" s="70">
        <f t="shared" si="504"/>
        <v>4</v>
      </c>
      <c r="BW159" s="71" t="str">
        <f t="shared" si="505"/>
        <v>-</v>
      </c>
      <c r="BX159" s="72">
        <f t="shared" si="506"/>
        <v>39</v>
      </c>
      <c r="BY159" s="71">
        <f t="shared" si="507"/>
        <v>71</v>
      </c>
      <c r="BZ159" s="72">
        <f t="shared" si="508"/>
        <v>75</v>
      </c>
      <c r="CA159" s="71">
        <f t="shared" si="509"/>
        <v>111</v>
      </c>
      <c r="CB159" s="72">
        <f t="shared" si="510"/>
        <v>119</v>
      </c>
      <c r="CC159" s="71">
        <f t="shared" si="511"/>
        <v>170</v>
      </c>
      <c r="CD159" s="72">
        <f t="shared" si="512"/>
        <v>175</v>
      </c>
      <c r="CE159" s="71">
        <f t="shared" si="513"/>
        <v>217</v>
      </c>
      <c r="CF159" s="72">
        <f t="shared" si="514"/>
        <v>255</v>
      </c>
      <c r="CG159" s="71">
        <f t="shared" si="515"/>
        <v>280</v>
      </c>
      <c r="CH159" s="70">
        <f t="shared" si="516"/>
        <v>37</v>
      </c>
      <c r="CI159" s="71" t="str">
        <f t="shared" si="517"/>
        <v>-</v>
      </c>
      <c r="CJ159" s="72">
        <f t="shared" si="518"/>
        <v>69</v>
      </c>
      <c r="CK159" s="72">
        <f t="shared" si="519"/>
        <v>74</v>
      </c>
      <c r="CL159" s="72">
        <f t="shared" si="520"/>
        <v>110</v>
      </c>
      <c r="CM159" s="72">
        <f t="shared" si="521"/>
        <v>118</v>
      </c>
      <c r="CN159" s="72">
        <f t="shared" si="522"/>
        <v>146</v>
      </c>
      <c r="CO159" s="72">
        <f t="shared" si="523"/>
        <v>172</v>
      </c>
      <c r="CP159" s="72">
        <f t="shared" si="524"/>
        <v>211</v>
      </c>
      <c r="CQ159" s="72">
        <f t="shared" si="525"/>
        <v>250</v>
      </c>
      <c r="CR159" s="72">
        <f t="shared" si="526"/>
        <v>279</v>
      </c>
      <c r="CS159" s="72">
        <f t="shared" si="527"/>
        <v>294</v>
      </c>
      <c r="CT159" s="23" t="e">
        <f t="shared" si="528"/>
        <v>#VALUE!</v>
      </c>
    </row>
    <row r="160" spans="1:1029" x14ac:dyDescent="0.2">
      <c r="A160" s="3" t="str">
        <f t="shared" si="419"/>
        <v>ffar1_human_4PHU</v>
      </c>
      <c r="B160" s="3" t="s">
        <v>1173</v>
      </c>
      <c r="C160" s="3" t="s">
        <v>52</v>
      </c>
      <c r="D160" s="3" t="str">
        <f>IFERROR(MID(VLOOKUP($B160,Seqs!$A:$B,2,0),E160,1),"")</f>
        <v>P</v>
      </c>
      <c r="E160" s="3">
        <v>4</v>
      </c>
      <c r="F160" s="3" t="str">
        <f>IFERROR(MID(VLOOKUP($B160,Seqs!$A:$B,2,0),G160,1),"")</f>
        <v>R</v>
      </c>
      <c r="G160" s="3">
        <v>37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T</v>
      </c>
      <c r="M160" s="3">
        <v>39</v>
      </c>
      <c r="N160" s="3" t="str">
        <f>IFERROR(MID(VLOOKUP($B160,Seqs!$A:$B,2,0),O160,1),"")</f>
        <v>S</v>
      </c>
      <c r="O160" s="3">
        <v>69</v>
      </c>
      <c r="P160" s="3" t="str">
        <f>IFERROR(MID(VLOOKUP($B160,Seqs!$A:$B,2,0),Q160,1),"")</f>
        <v>A</v>
      </c>
      <c r="Q160" s="3">
        <v>71</v>
      </c>
      <c r="R160" s="3" t="str">
        <f>IFERROR(MID(VLOOKUP($B160,Seqs!$A:$B,2,0),S160,1),"")</f>
        <v>L</v>
      </c>
      <c r="S160" s="3">
        <v>74</v>
      </c>
      <c r="T160" s="3" t="str">
        <f>IFERROR(MID(VLOOKUP($B160,Seqs!$A:$B,2,0),U160,1),"")</f>
        <v>P</v>
      </c>
      <c r="U160" s="3">
        <v>75</v>
      </c>
      <c r="V160" s="3" t="str">
        <f>IFERROR(MID(VLOOKUP($B160,Seqs!$A:$B,2,0),W160,1),"")</f>
        <v>F</v>
      </c>
      <c r="W160" s="3">
        <v>110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C</v>
      </c>
      <c r="AC160" s="9">
        <v>121</v>
      </c>
      <c r="AD160" s="3" t="str">
        <f>IFERROR(MID(VLOOKUP($B160,Seqs!$A:$B,2,0),AE160,1),"")</f>
        <v>A</v>
      </c>
      <c r="AE160" s="3">
        <v>146</v>
      </c>
      <c r="AF160" s="3" t="str">
        <f>IFERROR(MID(VLOOKUP($B160,Seqs!$A:$B,2,0),AG160,1),"")</f>
        <v>C</v>
      </c>
      <c r="AG160" s="3">
        <v>170</v>
      </c>
      <c r="AH160" s="3" t="str">
        <f>IFERROR(MID(VLOOKUP($B160,Seqs!$A:$B,2,0),AI160,1),"")</f>
        <v>E</v>
      </c>
      <c r="AI160" s="3">
        <v>172</v>
      </c>
      <c r="AJ160" s="3" t="str">
        <f>IFERROR(MID(VLOOKUP($B160,Seqs!$A:$B,2,0),AK160,1),"")</f>
        <v>D</v>
      </c>
      <c r="AK160" s="3">
        <v>175</v>
      </c>
      <c r="AL160" s="3" t="str">
        <f>IFERROR(MID(VLOOKUP($B160,Seqs!$A:$B,2,0),AM160,1),"")</f>
        <v>R</v>
      </c>
      <c r="AM160" s="3">
        <v>211</v>
      </c>
      <c r="AN160" s="3" t="str">
        <f>IFERROR(MID(VLOOKUP($B160,Seqs!$A:$B,2,0),AO160,1),"")</f>
        <v>L</v>
      </c>
      <c r="AO160" s="3">
        <v>214</v>
      </c>
      <c r="AP160" s="3" t="str">
        <f>IFERROR(MID(VLOOKUP($B160,Seqs!$A:$B,2,0),AQ160,1),"")</f>
        <v>Y</v>
      </c>
      <c r="AQ160" s="3">
        <v>250</v>
      </c>
      <c r="AR160" s="3" t="str">
        <f>IFERROR(MID(VLOOKUP($B160,Seqs!$A:$B,2,0),AS160,1),"")</f>
        <v>G</v>
      </c>
      <c r="AS160" s="3">
        <v>255</v>
      </c>
      <c r="AT160" s="3" t="str">
        <f>IFERROR(MID(VLOOKUP($B160,Seqs!$A:$B,2,0),AU160,1),"")</f>
        <v>T</v>
      </c>
      <c r="AU160" s="3">
        <v>276</v>
      </c>
      <c r="AV160" s="3" t="str">
        <f>IFERROR(MID(VLOOKUP($B160,Seqs!$A:$B,2,0),AW160,1),"")</f>
        <v/>
      </c>
      <c r="AW160" s="3" t="s">
        <v>23</v>
      </c>
      <c r="AX160" s="3" t="str">
        <f>IFERROR(MID(VLOOKUP($B160,Seqs!$A:$B,2,0),AY160,1),"")</f>
        <v/>
      </c>
      <c r="AY160" s="3" t="s">
        <v>23</v>
      </c>
      <c r="AZ160" s="77" t="str">
        <f>VLOOKUP(B160,Classification!A:D,2,0)</f>
        <v>A</v>
      </c>
      <c r="BA160" s="94" t="str">
        <f>VLOOKUP(B160,Classification!A:D,4,0)</f>
        <v>Freefattyacid</v>
      </c>
      <c r="BB160" s="27" t="b">
        <f t="shared" si="420"/>
        <v>1</v>
      </c>
      <c r="BC160" s="23">
        <f t="shared" si="503"/>
        <v>233</v>
      </c>
      <c r="BD160" s="16" t="s">
        <v>23</v>
      </c>
      <c r="BE160" s="3" t="s">
        <v>1439</v>
      </c>
      <c r="BF160" s="119">
        <v>2.33</v>
      </c>
      <c r="BG160" s="49" t="s">
        <v>1384</v>
      </c>
      <c r="BH160" s="49" t="s">
        <v>1384</v>
      </c>
      <c r="BI160" s="1"/>
      <c r="BJ160" s="70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0">
        <f t="shared" si="504"/>
        <v>4</v>
      </c>
      <c r="BW160" s="71" t="str">
        <f t="shared" si="505"/>
        <v>-</v>
      </c>
      <c r="BX160" s="72">
        <f t="shared" si="506"/>
        <v>39</v>
      </c>
      <c r="BY160" s="71">
        <f t="shared" si="507"/>
        <v>71</v>
      </c>
      <c r="BZ160" s="72">
        <f t="shared" si="508"/>
        <v>75</v>
      </c>
      <c r="CA160" s="71" t="str">
        <f t="shared" si="509"/>
        <v>-</v>
      </c>
      <c r="CB160" s="72">
        <f t="shared" si="510"/>
        <v>121</v>
      </c>
      <c r="CC160" s="71">
        <f t="shared" si="511"/>
        <v>170</v>
      </c>
      <c r="CD160" s="72">
        <f t="shared" si="512"/>
        <v>175</v>
      </c>
      <c r="CE160" s="71">
        <f t="shared" si="513"/>
        <v>214</v>
      </c>
      <c r="CF160" s="72">
        <f t="shared" si="514"/>
        <v>255</v>
      </c>
      <c r="CG160" s="71" t="str">
        <f t="shared" si="515"/>
        <v>-</v>
      </c>
      <c r="CH160" s="70">
        <f t="shared" si="516"/>
        <v>37</v>
      </c>
      <c r="CI160" s="71" t="str">
        <f t="shared" si="517"/>
        <v>-</v>
      </c>
      <c r="CJ160" s="72">
        <f t="shared" si="518"/>
        <v>69</v>
      </c>
      <c r="CK160" s="72">
        <f t="shared" si="519"/>
        <v>74</v>
      </c>
      <c r="CL160" s="72">
        <f t="shared" si="520"/>
        <v>110</v>
      </c>
      <c r="CM160" s="72" t="str">
        <f t="shared" si="521"/>
        <v>-</v>
      </c>
      <c r="CN160" s="72">
        <f t="shared" si="522"/>
        <v>146</v>
      </c>
      <c r="CO160" s="72">
        <f t="shared" si="523"/>
        <v>172</v>
      </c>
      <c r="CP160" s="72">
        <f t="shared" si="524"/>
        <v>211</v>
      </c>
      <c r="CQ160" s="72">
        <f t="shared" si="525"/>
        <v>250</v>
      </c>
      <c r="CR160" s="72">
        <f t="shared" si="526"/>
        <v>276</v>
      </c>
      <c r="CS160" s="72" t="str">
        <f t="shared" si="527"/>
        <v>-</v>
      </c>
      <c r="CT160" s="23" t="e">
        <f t="shared" si="528"/>
        <v>#VALUE!</v>
      </c>
    </row>
    <row r="161" spans="1:1029" s="12" customFormat="1" x14ac:dyDescent="0.2">
      <c r="A161" s="9" t="str">
        <f>CONCATENATE(B161,"_",C161)</f>
        <v>ffar1_human_5KW2</v>
      </c>
      <c r="B161" s="9" t="s">
        <v>1173</v>
      </c>
      <c r="C161" s="9" t="s">
        <v>1506</v>
      </c>
      <c r="D161" s="9" t="str">
        <f>IFERROR(MID(VLOOKUP($B161,Seqs!$A:$B,2,0),E161,1),"")</f>
        <v>P</v>
      </c>
      <c r="E161" s="9">
        <v>4</v>
      </c>
      <c r="F161" s="9" t="str">
        <f>IFERROR(MID(VLOOKUP($B161,Seqs!$A:$B,2,0),G161,1),"")</f>
        <v>A</v>
      </c>
      <c r="G161" s="9">
        <v>32</v>
      </c>
      <c r="H161" s="9" t="str">
        <f>IFERROR(MID(VLOOKUP($B161,Seqs!$A:$B,2,0),I161,1),"")</f>
        <v/>
      </c>
      <c r="I161" s="109" t="s">
        <v>23</v>
      </c>
      <c r="J161" s="9" t="str">
        <f>IFERROR(MID(VLOOKUP($B161,Seqs!$A:$B,2,0),K161,1),"")</f>
        <v/>
      </c>
      <c r="K161" s="109" t="s">
        <v>23</v>
      </c>
      <c r="L161" s="9" t="str">
        <f>IFERROR(MID(VLOOKUP($B161,Seqs!$A:$B,2,0),M161,1),"")</f>
        <v>T</v>
      </c>
      <c r="M161" s="9">
        <v>39</v>
      </c>
      <c r="N161" s="9" t="str">
        <f>IFERROR(MID(VLOOKUP($B161,Seqs!$A:$B,2,0),O161,1),"")</f>
        <v>S</v>
      </c>
      <c r="O161" s="9">
        <v>69</v>
      </c>
      <c r="P161" s="9" t="str">
        <f>IFERROR(MID(VLOOKUP($B161,Seqs!$A:$B,2,0),Q161,1),"")</f>
        <v>A</v>
      </c>
      <c r="Q161" s="9">
        <v>71</v>
      </c>
      <c r="R161" s="9" t="str">
        <f>IFERROR(MID(VLOOKUP($B161,Seqs!$A:$B,2,0),S161,1),"")</f>
        <v>L</v>
      </c>
      <c r="S161" s="9">
        <v>74</v>
      </c>
      <c r="T161" s="9" t="str">
        <f>IFERROR(MID(VLOOKUP($B161,Seqs!$A:$B,2,0),U161,1),"")</f>
        <v>P</v>
      </c>
      <c r="U161" s="9">
        <v>75</v>
      </c>
      <c r="V161" s="9" t="str">
        <f>IFERROR(MID(VLOOKUP($B161,Seqs!$A:$B,2,0),W161,1),"")</f>
        <v>F</v>
      </c>
      <c r="W161" s="9">
        <v>110</v>
      </c>
      <c r="X161" s="9" t="str">
        <f>IFERROR(MID(VLOOKUP($B161,Seqs!$A:$B,2,0),Y161,1),"")</f>
        <v>P</v>
      </c>
      <c r="Y161" s="9">
        <v>111</v>
      </c>
      <c r="Z161" s="9" t="str">
        <f>IFERROR(MID(VLOOKUP($B161,Seqs!$A:$B,2,0),AA161,1),"")</f>
        <v>R</v>
      </c>
      <c r="AA161" s="9">
        <v>118</v>
      </c>
      <c r="AB161" s="9" t="str">
        <f>IFERROR(MID(VLOOKUP($B161,Seqs!$A:$B,2,0),AC161,1),"")</f>
        <v>R</v>
      </c>
      <c r="AC161" s="9">
        <v>119</v>
      </c>
      <c r="AD161" s="9" t="str">
        <f>IFERROR(MID(VLOOKUP($B161,Seqs!$A:$B,2,0),AE161,1),"")</f>
        <v>E</v>
      </c>
      <c r="AE161" s="9">
        <v>145</v>
      </c>
      <c r="AF161" s="9" t="str">
        <f>IFERROR(MID(VLOOKUP($B161,Seqs!$A:$B,2,0),AG161,1),"")</f>
        <v>C</v>
      </c>
      <c r="AG161" s="9">
        <v>170</v>
      </c>
      <c r="AH161" s="9" t="str">
        <f>IFERROR(MID(VLOOKUP($B161,Seqs!$A:$B,2,0),AI161,1),"")</f>
        <v>E</v>
      </c>
      <c r="AI161" s="9">
        <v>172</v>
      </c>
      <c r="AJ161" s="9" t="str">
        <f>IFERROR(MID(VLOOKUP($B161,Seqs!$A:$B,2,0),AK161,1),"")</f>
        <v>G</v>
      </c>
      <c r="AK161" s="9">
        <v>180</v>
      </c>
      <c r="AL161" s="9" t="str">
        <f>IFERROR(MID(VLOOKUP($B161,Seqs!$A:$B,2,0),AM161,1),"")</f>
        <v>R</v>
      </c>
      <c r="AM161" s="9">
        <v>211</v>
      </c>
      <c r="AN161" s="9" t="str">
        <f>IFERROR(MID(VLOOKUP($B161,Seqs!$A:$B,2,0),AO161,1),"")</f>
        <v>T</v>
      </c>
      <c r="AO161" s="9">
        <v>215</v>
      </c>
      <c r="AP161" s="9" t="str">
        <f>IFERROR(MID(VLOOKUP($B161,Seqs!$A:$B,2,0),AQ161,1),"")</f>
        <v>L</v>
      </c>
      <c r="AQ161" s="9">
        <v>249</v>
      </c>
      <c r="AR161" s="9" t="str">
        <f>IFERROR(MID(VLOOKUP($B161,Seqs!$A:$B,2,0),AS161,1),"")</f>
        <v>G</v>
      </c>
      <c r="AS161" s="9">
        <v>254</v>
      </c>
      <c r="AT161" s="9" t="str">
        <f>IFERROR(MID(VLOOKUP($B161,Seqs!$A:$B,2,0),AU161,1),"")</f>
        <v>V</v>
      </c>
      <c r="AU161" s="9">
        <v>275</v>
      </c>
      <c r="AV161" s="9" t="str">
        <f>IFERROR(MID(VLOOKUP($B161,Seqs!$A:$B,2,0),AW161,1),"")</f>
        <v/>
      </c>
      <c r="AW161" s="9" t="s">
        <v>23</v>
      </c>
      <c r="AX161" s="9" t="str">
        <f>IFERROR(MID(VLOOKUP($B161,Seqs!$A:$B,2,0),AY161,1),"")</f>
        <v/>
      </c>
      <c r="AY161" s="9" t="s">
        <v>23</v>
      </c>
      <c r="AZ161" s="110" t="str">
        <f>VLOOKUP(B161,Classification!A:D,2,0)</f>
        <v>A</v>
      </c>
      <c r="BA161" s="98" t="str">
        <f>VLOOKUP(B161,Classification!A:D,4,0)</f>
        <v>Freefattyacid</v>
      </c>
      <c r="BB161" s="36" t="b">
        <f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109">
        <f>_xlfn.AGGREGATE(9,6,CH161:CS161)-_xlfn.AGGREGATE(9,6,BV161:CG161)+12</f>
        <v>229</v>
      </c>
      <c r="BD161" s="130" t="s">
        <v>23</v>
      </c>
      <c r="BE161" s="9" t="s">
        <v>1439</v>
      </c>
      <c r="BF161" s="120">
        <v>2.76</v>
      </c>
      <c r="BG161" s="51" t="s">
        <v>1</v>
      </c>
      <c r="BH161" s="51" t="s">
        <v>1</v>
      </c>
      <c r="BJ161" s="111" t="s">
        <v>1293</v>
      </c>
      <c r="BK161" s="112" t="s">
        <v>1293</v>
      </c>
      <c r="BL161" s="112" t="s">
        <v>1293</v>
      </c>
      <c r="BM161" s="112" t="s">
        <v>1293</v>
      </c>
      <c r="BN161" s="112" t="s">
        <v>1293</v>
      </c>
      <c r="BO161" s="112" t="s">
        <v>1293</v>
      </c>
      <c r="BP161" s="112" t="s">
        <v>1293</v>
      </c>
      <c r="BQ161" s="112" t="s">
        <v>1293</v>
      </c>
      <c r="BR161" s="112" t="s">
        <v>1293</v>
      </c>
      <c r="BS161" s="112" t="s">
        <v>1293</v>
      </c>
      <c r="BT161" s="112" t="s">
        <v>1293</v>
      </c>
      <c r="BU161" s="112" t="s">
        <v>1293</v>
      </c>
      <c r="BV161" s="111">
        <f>E161</f>
        <v>4</v>
      </c>
      <c r="BW161" s="113" t="str">
        <f>I161</f>
        <v>-</v>
      </c>
      <c r="BX161" s="114">
        <f>M161</f>
        <v>39</v>
      </c>
      <c r="BY161" s="113">
        <f>Q161</f>
        <v>71</v>
      </c>
      <c r="BZ161" s="114">
        <f>U161</f>
        <v>75</v>
      </c>
      <c r="CA161" s="113">
        <f>Y161</f>
        <v>111</v>
      </c>
      <c r="CB161" s="114">
        <f>AC161</f>
        <v>119</v>
      </c>
      <c r="CC161" s="113">
        <f>AG161</f>
        <v>170</v>
      </c>
      <c r="CD161" s="114">
        <f>AK161</f>
        <v>180</v>
      </c>
      <c r="CE161" s="113">
        <f>AO161</f>
        <v>215</v>
      </c>
      <c r="CF161" s="114">
        <f>AS161</f>
        <v>254</v>
      </c>
      <c r="CG161" s="113" t="str">
        <f>AW161</f>
        <v>-</v>
      </c>
      <c r="CH161" s="111">
        <f>G161</f>
        <v>32</v>
      </c>
      <c r="CI161" s="113" t="str">
        <f>K161</f>
        <v>-</v>
      </c>
      <c r="CJ161" s="114">
        <f>O161</f>
        <v>69</v>
      </c>
      <c r="CK161" s="114">
        <f>S161</f>
        <v>74</v>
      </c>
      <c r="CL161" s="114">
        <f>W161</f>
        <v>110</v>
      </c>
      <c r="CM161" s="114">
        <f>AA161</f>
        <v>118</v>
      </c>
      <c r="CN161" s="114">
        <f>AE161</f>
        <v>145</v>
      </c>
      <c r="CO161" s="114">
        <f>AI161</f>
        <v>172</v>
      </c>
      <c r="CP161" s="114">
        <f>AM161</f>
        <v>211</v>
      </c>
      <c r="CQ161" s="114">
        <f>AQ161</f>
        <v>249</v>
      </c>
      <c r="CR161" s="114">
        <f>AU161</f>
        <v>275</v>
      </c>
      <c r="CS161" s="114" t="str">
        <f>AY161</f>
        <v>-</v>
      </c>
      <c r="CT161" s="109" t="e">
        <f>M161-K161</f>
        <v>#VALUE!</v>
      </c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  <c r="ZZ161" s="9"/>
      <c r="AAA161" s="9"/>
      <c r="AAB161" s="9"/>
      <c r="AAC161" s="9"/>
      <c r="AAD161" s="9"/>
      <c r="AAE161" s="9"/>
      <c r="AAF161" s="9"/>
      <c r="AAG161" s="9"/>
      <c r="AAH161" s="9"/>
      <c r="AAI161" s="9"/>
      <c r="AAJ161" s="9"/>
      <c r="AAK161" s="9"/>
      <c r="AAL161" s="9"/>
      <c r="AAM161" s="9"/>
      <c r="AAN161" s="9"/>
      <c r="AAO161" s="9"/>
      <c r="AAP161" s="9"/>
      <c r="AAQ161" s="9"/>
      <c r="AAR161" s="9"/>
      <c r="AAS161" s="9"/>
      <c r="AAT161" s="9"/>
      <c r="AAU161" s="9"/>
      <c r="AAV161" s="9"/>
      <c r="AAW161" s="9"/>
      <c r="AAX161" s="9"/>
      <c r="AAY161" s="9"/>
      <c r="AAZ161" s="9"/>
      <c r="ABA161" s="9"/>
      <c r="ABB161" s="9"/>
      <c r="ABC161" s="9"/>
      <c r="ABD161" s="9"/>
      <c r="ABE161" s="9"/>
      <c r="ABF161" s="9"/>
      <c r="ABG161" s="9"/>
      <c r="ABH161" s="9"/>
      <c r="ABI161" s="9"/>
      <c r="ABJ161" s="9"/>
      <c r="ABK161" s="9"/>
      <c r="ABL161" s="9"/>
      <c r="ABM161" s="9"/>
      <c r="ABN161" s="9"/>
      <c r="ABO161" s="9"/>
      <c r="ABP161" s="9"/>
      <c r="ABQ161" s="9"/>
      <c r="ABR161" s="9"/>
      <c r="ABS161" s="9"/>
      <c r="ABT161" s="9"/>
      <c r="ABU161" s="9"/>
      <c r="ABV161" s="9"/>
      <c r="ABW161" s="9"/>
      <c r="ABX161" s="9"/>
      <c r="ABY161" s="9"/>
      <c r="ABZ161" s="9"/>
      <c r="ACA161" s="9"/>
      <c r="ACB161" s="9"/>
      <c r="ACC161" s="9"/>
      <c r="ACD161" s="9"/>
      <c r="ACE161" s="9"/>
      <c r="ACF161" s="9"/>
      <c r="ACG161" s="9"/>
      <c r="ACH161" s="9"/>
      <c r="ACI161" s="9"/>
      <c r="ACJ161" s="9"/>
      <c r="ACK161" s="9"/>
      <c r="ACL161" s="9"/>
      <c r="ACM161" s="9"/>
      <c r="ACN161" s="9"/>
      <c r="ACO161" s="9"/>
      <c r="ACP161" s="9"/>
      <c r="ACQ161" s="9"/>
      <c r="ACR161" s="9"/>
      <c r="ACS161" s="9"/>
      <c r="ACT161" s="9"/>
      <c r="ACU161" s="9"/>
      <c r="ACV161" s="9"/>
      <c r="ACW161" s="9"/>
      <c r="ACX161" s="9"/>
      <c r="ACY161" s="9"/>
      <c r="ACZ161" s="9"/>
      <c r="ADA161" s="9"/>
      <c r="ADB161" s="9"/>
      <c r="ADC161" s="9"/>
      <c r="ADD161" s="9"/>
      <c r="ADE161" s="9"/>
      <c r="ADF161" s="9"/>
      <c r="ADG161" s="9"/>
      <c r="ADH161" s="9"/>
      <c r="ADI161" s="9"/>
      <c r="ADJ161" s="9"/>
      <c r="ADK161" s="9"/>
      <c r="ADL161" s="9"/>
      <c r="ADM161" s="9"/>
      <c r="ADN161" s="9"/>
      <c r="ADO161" s="9"/>
      <c r="ADP161" s="9"/>
      <c r="ADQ161" s="9"/>
      <c r="ADR161" s="9"/>
      <c r="ADS161" s="9"/>
      <c r="ADT161" s="9"/>
      <c r="ADU161" s="9"/>
      <c r="ADV161" s="9"/>
      <c r="ADW161" s="9"/>
      <c r="ADX161" s="9"/>
      <c r="ADY161" s="9"/>
      <c r="ADZ161" s="9"/>
      <c r="AEA161" s="9"/>
      <c r="AEB161" s="9"/>
      <c r="AEC161" s="9"/>
      <c r="AED161" s="9"/>
      <c r="AEE161" s="9"/>
      <c r="AEF161" s="9"/>
      <c r="AEG161" s="9"/>
      <c r="AEH161" s="9"/>
      <c r="AEI161" s="9"/>
      <c r="AEJ161" s="9"/>
      <c r="AEK161" s="9"/>
      <c r="AEL161" s="9"/>
      <c r="AEM161" s="9"/>
      <c r="AEN161" s="9"/>
      <c r="AEO161" s="9"/>
      <c r="AEP161" s="9"/>
      <c r="AEQ161" s="9"/>
      <c r="AER161" s="9"/>
      <c r="AES161" s="9"/>
      <c r="AET161" s="9"/>
      <c r="AEU161" s="9"/>
      <c r="AEV161" s="9"/>
      <c r="AEW161" s="9"/>
      <c r="AEX161" s="9"/>
      <c r="AEY161" s="9"/>
      <c r="AEZ161" s="9"/>
      <c r="AFA161" s="9"/>
      <c r="AFB161" s="9"/>
      <c r="AFC161" s="9"/>
      <c r="AFD161" s="9"/>
      <c r="AFE161" s="9"/>
      <c r="AFF161" s="9"/>
      <c r="AFG161" s="9"/>
      <c r="AFH161" s="9"/>
      <c r="AFI161" s="9"/>
      <c r="AFJ161" s="9"/>
      <c r="AFK161" s="9"/>
      <c r="AFL161" s="9"/>
      <c r="AFM161" s="9"/>
      <c r="AFN161" s="9"/>
      <c r="AFO161" s="9"/>
      <c r="AFP161" s="9"/>
      <c r="AFQ161" s="9"/>
      <c r="AFR161" s="9"/>
      <c r="AFS161" s="9"/>
      <c r="AFT161" s="9"/>
      <c r="AFU161" s="9"/>
      <c r="AFV161" s="9"/>
      <c r="AFW161" s="9"/>
      <c r="AFX161" s="9"/>
      <c r="AFY161" s="9"/>
      <c r="AFZ161" s="9"/>
      <c r="AGA161" s="9"/>
      <c r="AGB161" s="9"/>
      <c r="AGC161" s="9"/>
      <c r="AGD161" s="9"/>
      <c r="AGE161" s="9"/>
      <c r="AGF161" s="9"/>
      <c r="AGG161" s="9"/>
      <c r="AGH161" s="9"/>
      <c r="AGI161" s="9"/>
      <c r="AGJ161" s="9"/>
      <c r="AGK161" s="9"/>
      <c r="AGL161" s="9"/>
      <c r="AGM161" s="9"/>
      <c r="AGN161" s="9"/>
      <c r="AGO161" s="9"/>
      <c r="AGP161" s="9"/>
      <c r="AGQ161" s="9"/>
      <c r="AGR161" s="9"/>
      <c r="AGS161" s="9"/>
      <c r="AGT161" s="9"/>
      <c r="AGU161" s="9"/>
      <c r="AGV161" s="9"/>
      <c r="AGW161" s="9"/>
      <c r="AGX161" s="9"/>
      <c r="AGY161" s="9"/>
      <c r="AGZ161" s="9"/>
      <c r="AHA161" s="9"/>
      <c r="AHB161" s="9"/>
      <c r="AHC161" s="9"/>
      <c r="AHD161" s="9"/>
      <c r="AHE161" s="9"/>
      <c r="AHF161" s="9"/>
      <c r="AHG161" s="9"/>
      <c r="AHH161" s="9"/>
      <c r="AHI161" s="9"/>
      <c r="AHJ161" s="9"/>
      <c r="AHK161" s="9"/>
      <c r="AHL161" s="9"/>
      <c r="AHM161" s="9"/>
      <c r="AHN161" s="9"/>
      <c r="AHO161" s="9"/>
      <c r="AHP161" s="9"/>
      <c r="AHQ161" s="9"/>
      <c r="AHR161" s="9"/>
      <c r="AHS161" s="9"/>
      <c r="AHT161" s="9"/>
      <c r="AHU161" s="9"/>
      <c r="AHV161" s="9"/>
      <c r="AHW161" s="9"/>
      <c r="AHX161" s="9"/>
      <c r="AHY161" s="9"/>
      <c r="AHZ161" s="9"/>
      <c r="AIA161" s="9"/>
      <c r="AIB161" s="9"/>
      <c r="AIC161" s="9"/>
      <c r="AID161" s="9"/>
      <c r="AIE161" s="9"/>
      <c r="AIF161" s="9"/>
      <c r="AIG161" s="9"/>
      <c r="AIH161" s="9"/>
      <c r="AII161" s="9"/>
      <c r="AIJ161" s="9"/>
      <c r="AIK161" s="9"/>
      <c r="AIL161" s="9"/>
      <c r="AIM161" s="9"/>
      <c r="AIN161" s="9"/>
      <c r="AIO161" s="9"/>
      <c r="AIP161" s="9"/>
      <c r="AIQ161" s="9"/>
      <c r="AIR161" s="9"/>
      <c r="AIS161" s="9"/>
      <c r="AIT161" s="9"/>
      <c r="AIU161" s="9"/>
      <c r="AIV161" s="9"/>
      <c r="AIW161" s="9"/>
      <c r="AIX161" s="9"/>
      <c r="AIY161" s="9"/>
      <c r="AIZ161" s="9"/>
      <c r="AJA161" s="9"/>
      <c r="AJB161" s="9"/>
      <c r="AJC161" s="9"/>
      <c r="AJD161" s="9"/>
      <c r="AJE161" s="9"/>
      <c r="AJF161" s="9"/>
      <c r="AJG161" s="9"/>
      <c r="AJH161" s="9"/>
      <c r="AJI161" s="9"/>
      <c r="AJJ161" s="9"/>
      <c r="AJK161" s="9"/>
      <c r="AJL161" s="9"/>
      <c r="AJM161" s="9"/>
      <c r="AJN161" s="9"/>
      <c r="AJO161" s="9"/>
      <c r="AJP161" s="9"/>
      <c r="AJQ161" s="9"/>
      <c r="AJR161" s="9"/>
      <c r="AJS161" s="9"/>
      <c r="AJT161" s="9"/>
      <c r="AJU161" s="9"/>
      <c r="AJV161" s="9"/>
      <c r="AJW161" s="9"/>
      <c r="AJX161" s="9"/>
      <c r="AJY161" s="9"/>
      <c r="AJZ161" s="9"/>
      <c r="AKA161" s="9"/>
      <c r="AKB161" s="9"/>
      <c r="AKC161" s="9"/>
      <c r="AKD161" s="9"/>
      <c r="AKE161" s="9"/>
      <c r="AKF161" s="9"/>
      <c r="AKG161" s="9"/>
      <c r="AKH161" s="9"/>
      <c r="AKI161" s="9"/>
      <c r="AKJ161" s="9"/>
      <c r="AKK161" s="9"/>
      <c r="AKL161" s="9"/>
      <c r="AKM161" s="9"/>
      <c r="AKN161" s="9"/>
      <c r="AKO161" s="9"/>
      <c r="AKP161" s="9"/>
      <c r="AKQ161" s="9"/>
      <c r="AKR161" s="9"/>
      <c r="AKS161" s="9"/>
      <c r="AKT161" s="9"/>
      <c r="AKU161" s="9"/>
      <c r="AKV161" s="9"/>
      <c r="AKW161" s="9"/>
      <c r="AKX161" s="9"/>
      <c r="AKY161" s="9"/>
      <c r="AKZ161" s="9"/>
      <c r="ALA161" s="9"/>
      <c r="ALB161" s="9"/>
      <c r="ALC161" s="9"/>
      <c r="ALD161" s="9"/>
      <c r="ALE161" s="9"/>
      <c r="ALF161" s="9"/>
      <c r="ALG161" s="9"/>
      <c r="ALH161" s="9"/>
      <c r="ALI161" s="9"/>
      <c r="ALJ161" s="9"/>
      <c r="ALK161" s="9"/>
      <c r="ALL161" s="9"/>
      <c r="ALM161" s="9"/>
      <c r="ALN161" s="9"/>
      <c r="ALO161" s="9"/>
      <c r="ALP161" s="9"/>
      <c r="ALQ161" s="9"/>
      <c r="ALR161" s="9"/>
      <c r="ALS161" s="9"/>
      <c r="ALT161" s="9"/>
      <c r="ALU161" s="9"/>
      <c r="ALV161" s="9"/>
      <c r="ALW161" s="9"/>
      <c r="ALX161" s="9"/>
      <c r="ALY161" s="9"/>
      <c r="ALZ161" s="9"/>
      <c r="AMA161" s="9"/>
      <c r="AMB161" s="9"/>
      <c r="AMC161" s="9"/>
      <c r="AMD161" s="9"/>
      <c r="AME161" s="9"/>
      <c r="AMF161" s="9"/>
      <c r="AMG161" s="9"/>
      <c r="AMH161" s="9"/>
      <c r="AMI161" s="9"/>
      <c r="AMJ161" s="9"/>
      <c r="AMK161" s="9"/>
      <c r="AML161" s="9"/>
      <c r="AMM161" s="9"/>
      <c r="AMN161" s="9"/>
      <c r="AMO161" s="9"/>
    </row>
    <row r="162" spans="1:1029" x14ac:dyDescent="0.2">
      <c r="A162" s="3" t="str">
        <f>CONCATENATE(B162,"_",C162)</f>
        <v>ffar1_human_5TZR</v>
      </c>
      <c r="B162" s="3" t="s">
        <v>1173</v>
      </c>
      <c r="C162" s="3" t="s">
        <v>1426</v>
      </c>
      <c r="D162" s="3" t="str">
        <f>IFERROR(MID(VLOOKUP($B162,Seqs!$A:$B,2,0),E162,1),"")</f>
        <v>P</v>
      </c>
      <c r="E162" s="3">
        <v>4</v>
      </c>
      <c r="F162" s="3" t="str">
        <f>IFERROR(MID(VLOOKUP($B162,Seqs!$A:$B,2,0),G162,1),"")</f>
        <v>R</v>
      </c>
      <c r="G162" s="3">
        <v>37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T</v>
      </c>
      <c r="M162" s="3">
        <v>39</v>
      </c>
      <c r="N162" s="3" t="str">
        <f>IFERROR(MID(VLOOKUP($B162,Seqs!$A:$B,2,0),O162,1),"")</f>
        <v>S</v>
      </c>
      <c r="O162" s="3">
        <v>69</v>
      </c>
      <c r="P162" s="3" t="str">
        <f>IFERROR(MID(VLOOKUP($B162,Seqs!$A:$B,2,0),Q162,1),"")</f>
        <v>A</v>
      </c>
      <c r="Q162" s="3">
        <v>71</v>
      </c>
      <c r="R162" s="3" t="str">
        <f>IFERROR(MID(VLOOKUP($B162,Seqs!$A:$B,2,0),S162,1),"")</f>
        <v>L</v>
      </c>
      <c r="S162" s="3">
        <v>74</v>
      </c>
      <c r="T162" s="3" t="str">
        <f>IFERROR(MID(VLOOKUP($B162,Seqs!$A:$B,2,0),U162,1),"")</f>
        <v>P</v>
      </c>
      <c r="U162" s="3">
        <v>75</v>
      </c>
      <c r="V162" s="3" t="str">
        <f>IFERROR(MID(VLOOKUP($B162,Seqs!$A:$B,2,0),W162,1),"")</f>
        <v>F</v>
      </c>
      <c r="W162" s="3">
        <v>110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C</v>
      </c>
      <c r="AC162" s="3">
        <v>121</v>
      </c>
      <c r="AD162" s="3" t="str">
        <f>IFERROR(MID(VLOOKUP($B162,Seqs!$A:$B,2,0),AE162,1),"")</f>
        <v>A</v>
      </c>
      <c r="AE162" s="3">
        <v>146</v>
      </c>
      <c r="AF162" s="3" t="str">
        <f>IFERROR(MID(VLOOKUP($B162,Seqs!$A:$B,2,0),AG162,1),"")</f>
        <v>C</v>
      </c>
      <c r="AG162" s="3">
        <v>170</v>
      </c>
      <c r="AH162" s="3" t="str">
        <f>IFERROR(MID(VLOOKUP($B162,Seqs!$A:$B,2,0),AI162,1),"")</f>
        <v>E</v>
      </c>
      <c r="AI162" s="3">
        <v>172</v>
      </c>
      <c r="AJ162" s="3" t="str">
        <f>IFERROR(MID(VLOOKUP($B162,Seqs!$A:$B,2,0),AK162,1),"")</f>
        <v>D</v>
      </c>
      <c r="AK162" s="3">
        <v>175</v>
      </c>
      <c r="AL162" s="3" t="str">
        <f>IFERROR(MID(VLOOKUP($B162,Seqs!$A:$B,2,0),AM162,1),"")</f>
        <v>R</v>
      </c>
      <c r="AM162" s="3">
        <v>211</v>
      </c>
      <c r="AN162" s="3" t="str">
        <f>IFERROR(MID(VLOOKUP($B162,Seqs!$A:$B,2,0),AO162,1),"")</f>
        <v>L</v>
      </c>
      <c r="AO162" s="3">
        <v>214</v>
      </c>
      <c r="AP162" s="3" t="str">
        <f>IFERROR(MID(VLOOKUP($B162,Seqs!$A:$B,2,0),AQ162,1),"")</f>
        <v>Y</v>
      </c>
      <c r="AQ162" s="3">
        <v>250</v>
      </c>
      <c r="AR162" s="3" t="str">
        <f>IFERROR(MID(VLOOKUP($B162,Seqs!$A:$B,2,0),AS162,1),"")</f>
        <v>G</v>
      </c>
      <c r="AS162" s="3">
        <v>255</v>
      </c>
      <c r="AT162" s="3" t="str">
        <f>IFERROR(MID(VLOOKUP($B162,Seqs!$A:$B,2,0),AU162,1),"")</f>
        <v>T</v>
      </c>
      <c r="AU162" s="3">
        <v>276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7" t="str">
        <f>VLOOKUP(B162,Classification!A:D,2,0)</f>
        <v>A</v>
      </c>
      <c r="BA162" s="94" t="str">
        <f>VLOOKUP(B162,Classification!A:D,4,0)</f>
        <v>Freefattyacid</v>
      </c>
      <c r="BB162" s="27" t="b">
        <f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23">
        <f>_xlfn.AGGREGATE(9,6,CH162:CS162)-_xlfn.AGGREGATE(9,6,BV162:CG162)+12</f>
        <v>233</v>
      </c>
      <c r="BD162" s="16" t="s">
        <v>23</v>
      </c>
      <c r="BE162" s="3" t="s">
        <v>1439</v>
      </c>
      <c r="BF162" s="119">
        <v>2.2000000000000002</v>
      </c>
      <c r="BG162" s="49" t="s">
        <v>1</v>
      </c>
      <c r="BH162" s="49" t="s">
        <v>1</v>
      </c>
      <c r="BI162" s="1"/>
      <c r="BJ162" s="70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0">
        <f>E162</f>
        <v>4</v>
      </c>
      <c r="BW162" s="71" t="str">
        <f>I162</f>
        <v>-</v>
      </c>
      <c r="BX162" s="72">
        <f>M162</f>
        <v>39</v>
      </c>
      <c r="BY162" s="71">
        <f>Q162</f>
        <v>71</v>
      </c>
      <c r="BZ162" s="72">
        <f>U162</f>
        <v>75</v>
      </c>
      <c r="CA162" s="71" t="str">
        <f>Y162</f>
        <v>-</v>
      </c>
      <c r="CB162" s="72">
        <f>AC162</f>
        <v>121</v>
      </c>
      <c r="CC162" s="71">
        <f>AG162</f>
        <v>170</v>
      </c>
      <c r="CD162" s="72">
        <f>AK162</f>
        <v>175</v>
      </c>
      <c r="CE162" s="71">
        <f>AO162</f>
        <v>214</v>
      </c>
      <c r="CF162" s="72">
        <f>AS162</f>
        <v>255</v>
      </c>
      <c r="CG162" s="71" t="str">
        <f>AW162</f>
        <v>-</v>
      </c>
      <c r="CH162" s="70">
        <f>G162</f>
        <v>37</v>
      </c>
      <c r="CI162" s="71" t="str">
        <f>K162</f>
        <v>-</v>
      </c>
      <c r="CJ162" s="72">
        <f>O162</f>
        <v>69</v>
      </c>
      <c r="CK162" s="72">
        <f>S162</f>
        <v>74</v>
      </c>
      <c r="CL162" s="72">
        <f>W162</f>
        <v>110</v>
      </c>
      <c r="CM162" s="72" t="str">
        <f>AA162</f>
        <v>-</v>
      </c>
      <c r="CN162" s="72">
        <f>AE162</f>
        <v>146</v>
      </c>
      <c r="CO162" s="72">
        <f>AI162</f>
        <v>172</v>
      </c>
      <c r="CP162" s="72">
        <f>AM162</f>
        <v>211</v>
      </c>
      <c r="CQ162" s="72">
        <f>AQ162</f>
        <v>250</v>
      </c>
      <c r="CR162" s="72">
        <f>AU162</f>
        <v>276</v>
      </c>
      <c r="CS162" s="72" t="str">
        <f>AY162</f>
        <v>-</v>
      </c>
      <c r="CT162" s="23" t="e">
        <f>M162-K162</f>
        <v>#VALUE!</v>
      </c>
    </row>
    <row r="163" spans="1:1029" x14ac:dyDescent="0.2">
      <c r="A163" s="3" t="str">
        <f>CONCATENATE(B163,"_",C163)</f>
        <v>ffar1_human_5TZY</v>
      </c>
      <c r="B163" s="3" t="s">
        <v>1173</v>
      </c>
      <c r="C163" s="3" t="s">
        <v>1427</v>
      </c>
      <c r="D163" s="3" t="str">
        <f>IFERROR(MID(VLOOKUP($B163,Seqs!$A:$B,2,0),E163,1),"")</f>
        <v>P</v>
      </c>
      <c r="E163" s="3">
        <v>4</v>
      </c>
      <c r="F163" s="3" t="str">
        <f>IFERROR(MID(VLOOKUP($B163,Seqs!$A:$B,2,0),G163,1),"")</f>
        <v>R</v>
      </c>
      <c r="G163" s="3">
        <v>37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T</v>
      </c>
      <c r="M163" s="3">
        <v>39</v>
      </c>
      <c r="N163" s="3" t="str">
        <f>IFERROR(MID(VLOOKUP($B163,Seqs!$A:$B,2,0),O163,1),"")</f>
        <v>A</v>
      </c>
      <c r="O163" s="3">
        <v>68</v>
      </c>
      <c r="P163" s="3" t="str">
        <f>IFERROR(MID(VLOOKUP($B163,Seqs!$A:$B,2,0),Q163,1),"")</f>
        <v>A</v>
      </c>
      <c r="Q163" s="3">
        <v>71</v>
      </c>
      <c r="R163" s="3" t="str">
        <f>IFERROR(MID(VLOOKUP($B163,Seqs!$A:$B,2,0),S163,1),"")</f>
        <v>L</v>
      </c>
      <c r="S163" s="3">
        <v>74</v>
      </c>
      <c r="T163" s="3" t="str">
        <f>IFERROR(MID(VLOOKUP($B163,Seqs!$A:$B,2,0),U163,1),"")</f>
        <v>P</v>
      </c>
      <c r="U163" s="3">
        <v>75</v>
      </c>
      <c r="V163" s="3" t="str">
        <f>IFERROR(MID(VLOOKUP($B163,Seqs!$A:$B,2,0),W163,1),"")</f>
        <v>F</v>
      </c>
      <c r="W163" s="3">
        <v>110</v>
      </c>
      <c r="X163" s="3" t="str">
        <f>IFERROR(MID(VLOOKUP($B163,Seqs!$A:$B,2,0),Y163,1),"")</f>
        <v>P</v>
      </c>
      <c r="Y163" s="3">
        <v>111</v>
      </c>
      <c r="Z163" s="3" t="str">
        <f>IFERROR(MID(VLOOKUP($B163,Seqs!$A:$B,2,0),AA163,1),"")</f>
        <v>R</v>
      </c>
      <c r="AA163" s="3">
        <v>118</v>
      </c>
      <c r="AB163" s="3" t="str">
        <f>IFERROR(MID(VLOOKUP($B163,Seqs!$A:$B,2,0),AC163,1),"")</f>
        <v>R</v>
      </c>
      <c r="AC163" s="3">
        <v>119</v>
      </c>
      <c r="AD163" s="3" t="str">
        <f>IFERROR(MID(VLOOKUP($B163,Seqs!$A:$B,2,0),AE163,1),"")</f>
        <v>A</v>
      </c>
      <c r="AE163" s="3">
        <v>146</v>
      </c>
      <c r="AF163" s="3" t="str">
        <f>IFERROR(MID(VLOOKUP($B163,Seqs!$A:$B,2,0),AG163,1),"")</f>
        <v>C</v>
      </c>
      <c r="AG163" s="3">
        <v>170</v>
      </c>
      <c r="AH163" s="3" t="str">
        <f>IFERROR(MID(VLOOKUP($B163,Seqs!$A:$B,2,0),AI163,1),"")</f>
        <v>E</v>
      </c>
      <c r="AI163" s="3">
        <v>172</v>
      </c>
      <c r="AJ163" s="3" t="str">
        <f>IFERROR(MID(VLOOKUP($B163,Seqs!$A:$B,2,0),AK163,1),"")</f>
        <v>D</v>
      </c>
      <c r="AK163" s="3">
        <v>175</v>
      </c>
      <c r="AL163" s="3" t="str">
        <f>IFERROR(MID(VLOOKUP($B163,Seqs!$A:$B,2,0),AM163,1),"")</f>
        <v>R</v>
      </c>
      <c r="AM163" s="3">
        <v>211</v>
      </c>
      <c r="AN163" s="3" t="str">
        <f>IFERROR(MID(VLOOKUP($B163,Seqs!$A:$B,2,0),AO163,1),"")</f>
        <v>T</v>
      </c>
      <c r="AO163" s="3">
        <v>215</v>
      </c>
      <c r="AP163" s="3" t="str">
        <f>IFERROR(MID(VLOOKUP($B163,Seqs!$A:$B,2,0),AQ163,1),"")</f>
        <v>Y</v>
      </c>
      <c r="AQ163" s="3">
        <v>250</v>
      </c>
      <c r="AR163" s="3" t="str">
        <f>IFERROR(MID(VLOOKUP($B163,Seqs!$A:$B,2,0),AS163,1),"")</f>
        <v>G</v>
      </c>
      <c r="AS163" s="3">
        <v>254</v>
      </c>
      <c r="AT163" s="3" t="str">
        <f>IFERROR(MID(VLOOKUP($B163,Seqs!$A:$B,2,0),AU163,1),"")</f>
        <v>G</v>
      </c>
      <c r="AU163" s="3">
        <v>277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77" t="str">
        <f>VLOOKUP(B163,Classification!A:D,2,0)</f>
        <v>A</v>
      </c>
      <c r="BA163" s="94" t="str">
        <f>VLOOKUP(B163,Classification!A:D,4,0)</f>
        <v>Freefattyacid</v>
      </c>
      <c r="BB163" s="27" t="b">
        <f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23">
        <f>_xlfn.AGGREGATE(9,6,CH163:CS163)-_xlfn.AGGREGATE(9,6,BV163:CG163)+12</f>
        <v>242</v>
      </c>
      <c r="BD163" s="16" t="s">
        <v>1440</v>
      </c>
      <c r="BE163" s="3" t="s">
        <v>1439</v>
      </c>
      <c r="BF163" s="119">
        <v>3.22</v>
      </c>
      <c r="BG163" s="49" t="s">
        <v>1</v>
      </c>
      <c r="BH163" s="49" t="s">
        <v>1</v>
      </c>
      <c r="BI163" s="1"/>
      <c r="BJ163" s="70" t="s">
        <v>1293</v>
      </c>
      <c r="BK163" s="57" t="s">
        <v>1293</v>
      </c>
      <c r="BL163" s="57" t="s">
        <v>1293</v>
      </c>
      <c r="BM163" s="57" t="s">
        <v>1293</v>
      </c>
      <c r="BN163" s="57" t="s">
        <v>1293</v>
      </c>
      <c r="BO163" s="57" t="s">
        <v>1293</v>
      </c>
      <c r="BP163" s="57" t="s">
        <v>1293</v>
      </c>
      <c r="BQ163" s="57" t="s">
        <v>1293</v>
      </c>
      <c r="BR163" s="57" t="s">
        <v>1293</v>
      </c>
      <c r="BS163" s="57" t="s">
        <v>1293</v>
      </c>
      <c r="BT163" s="57" t="s">
        <v>1293</v>
      </c>
      <c r="BU163" s="57" t="s">
        <v>1293</v>
      </c>
      <c r="BV163" s="70">
        <f>E163</f>
        <v>4</v>
      </c>
      <c r="BW163" s="71" t="str">
        <f>I163</f>
        <v>-</v>
      </c>
      <c r="BX163" s="72">
        <f>M163</f>
        <v>39</v>
      </c>
      <c r="BY163" s="71">
        <f>Q163</f>
        <v>71</v>
      </c>
      <c r="BZ163" s="72">
        <f>U163</f>
        <v>75</v>
      </c>
      <c r="CA163" s="71">
        <f>Y163</f>
        <v>111</v>
      </c>
      <c r="CB163" s="72">
        <f>AC163</f>
        <v>119</v>
      </c>
      <c r="CC163" s="71">
        <f>AG163</f>
        <v>170</v>
      </c>
      <c r="CD163" s="72">
        <f>AK163</f>
        <v>175</v>
      </c>
      <c r="CE163" s="71">
        <f>AO163</f>
        <v>215</v>
      </c>
      <c r="CF163" s="72">
        <f>AS163</f>
        <v>254</v>
      </c>
      <c r="CG163" s="71" t="str">
        <f>AW163</f>
        <v>-</v>
      </c>
      <c r="CH163" s="70">
        <f>G163</f>
        <v>37</v>
      </c>
      <c r="CI163" s="71" t="str">
        <f>K163</f>
        <v>-</v>
      </c>
      <c r="CJ163" s="72">
        <f>O163</f>
        <v>68</v>
      </c>
      <c r="CK163" s="72">
        <f>S163</f>
        <v>74</v>
      </c>
      <c r="CL163" s="72">
        <f>W163</f>
        <v>110</v>
      </c>
      <c r="CM163" s="72">
        <f>AA163</f>
        <v>118</v>
      </c>
      <c r="CN163" s="72">
        <f>AE163</f>
        <v>146</v>
      </c>
      <c r="CO163" s="72">
        <f>AI163</f>
        <v>172</v>
      </c>
      <c r="CP163" s="72">
        <f>AM163</f>
        <v>211</v>
      </c>
      <c r="CQ163" s="72">
        <f>AQ163</f>
        <v>250</v>
      </c>
      <c r="CR163" s="72">
        <f>AU163</f>
        <v>277</v>
      </c>
      <c r="CS163" s="72" t="str">
        <f>AY163</f>
        <v>-</v>
      </c>
      <c r="CT163" s="23" t="e">
        <f>M163-K163</f>
        <v>#VALUE!</v>
      </c>
    </row>
    <row r="164" spans="1:1029" x14ac:dyDescent="0.2">
      <c r="A164" s="3" t="str">
        <f t="shared" si="419"/>
        <v>hrh1_human__wt</v>
      </c>
      <c r="B164" s="3" t="s">
        <v>278</v>
      </c>
      <c r="C164" s="3" t="s">
        <v>100</v>
      </c>
      <c r="D164" s="3" t="str">
        <f>IFERROR(MID(VLOOKUP($B164,Seqs!$A:$B,2,0),E164,1),"")</f>
        <v>P</v>
      </c>
      <c r="E164" s="3">
        <v>29</v>
      </c>
      <c r="F164" s="3" t="str">
        <f>IFERROR(MID(VLOOKUP($B164,Seqs!$A:$B,2,0),G164,1),"")</f>
        <v>E</v>
      </c>
      <c r="G164" s="3">
        <v>55</v>
      </c>
      <c r="H164" s="3" t="str">
        <f>IFERROR(MID(VLOOKUP($B164,Seqs!$A:$B,2,0),I164,1),"")</f>
        <v>R</v>
      </c>
      <c r="I164" s="23">
        <v>56</v>
      </c>
      <c r="J164" s="3" t="str">
        <f>IFERROR(MID(VLOOKUP($B164,Seqs!$A:$B,2,0),K164,1),"")</f>
        <v>H</v>
      </c>
      <c r="K164" s="23">
        <v>59</v>
      </c>
      <c r="L164" s="3" t="str">
        <f>IFERROR(MID(VLOOKUP($B164,Seqs!$A:$B,2,0),M164,1),"")</f>
        <v>T</v>
      </c>
      <c r="M164" s="3">
        <v>60</v>
      </c>
      <c r="N164" s="3" t="str">
        <f>IFERROR(MID(VLOOKUP($B164,Seqs!$A:$B,2,0),O164,1),"")</f>
        <v>M</v>
      </c>
      <c r="O164" s="3">
        <v>90</v>
      </c>
      <c r="P164" s="3" t="str">
        <f>IFERROR(MID(VLOOKUP($B164,Seqs!$A:$B,2,0),Q164,1),"")</f>
        <v>K</v>
      </c>
      <c r="Q164" s="3">
        <v>92</v>
      </c>
      <c r="R164" s="3" t="str">
        <f>IFERROR(MID(VLOOKUP($B164,Seqs!$A:$B,2,0),S164,1),"")</f>
        <v>L</v>
      </c>
      <c r="S164" s="3">
        <v>95</v>
      </c>
      <c r="T164" s="3" t="str">
        <f>IFERROR(MID(VLOOKUP($B164,Seqs!$A:$B,2,0),U164,1),"")</f>
        <v>G</v>
      </c>
      <c r="U164" s="3">
        <v>96</v>
      </c>
      <c r="V164" s="3" t="str">
        <f>IFERROR(MID(VLOOKUP($B164,Seqs!$A:$B,2,0),W164,1),"")</f>
        <v>Q</v>
      </c>
      <c r="W164" s="3">
        <v>131</v>
      </c>
      <c r="X164" s="3" t="str">
        <f>IFERROR(MID(VLOOKUP($B164,Seqs!$A:$B,2,0),Y164,1),"")</f>
        <v>P</v>
      </c>
      <c r="Y164" s="3">
        <v>132</v>
      </c>
      <c r="Z164" s="3" t="str">
        <f>IFERROR(MID(VLOOKUP($B164,Seqs!$A:$B,2,0),AA164,1),"")</f>
        <v>R</v>
      </c>
      <c r="AA164" s="3">
        <v>139</v>
      </c>
      <c r="AB164" s="3" t="str">
        <f>IFERROR(MID(VLOOKUP($B164,Seqs!$A:$B,2,0),AC164,1),"")</f>
        <v>T</v>
      </c>
      <c r="AC164" s="9">
        <v>140</v>
      </c>
      <c r="AD164" s="3" t="str">
        <f>IFERROR(MID(VLOOKUP($B164,Seqs!$A:$B,2,0),AE164,1),"")</f>
        <v>G</v>
      </c>
      <c r="AE164" s="3">
        <v>164</v>
      </c>
      <c r="AF164" s="3" t="str">
        <f>IFERROR(MID(VLOOKUP($B164,Seqs!$A:$B,2,0),AG164,1),"")</f>
        <v>C</v>
      </c>
      <c r="AG164" s="3">
        <v>180</v>
      </c>
      <c r="AH164" s="3" t="str">
        <f>IFERROR(MID(VLOOKUP($B164,Seqs!$A:$B,2,0),AI164,1),"")</f>
        <v>T</v>
      </c>
      <c r="AI164" s="3">
        <v>182</v>
      </c>
      <c r="AJ164" s="3" t="str">
        <f>IFERROR(MID(VLOOKUP($B164,Seqs!$A:$B,2,0),AK164,1),"")</f>
        <v>V</v>
      </c>
      <c r="AK164" s="3">
        <v>187</v>
      </c>
      <c r="AL164" s="3" t="str">
        <f>IFERROR(MID(VLOOKUP($B164,Seqs!$A:$B,2,0),AM164,1),"")</f>
        <v>N</v>
      </c>
      <c r="AM164" s="3">
        <v>228</v>
      </c>
      <c r="AN164" s="3" t="str">
        <f>IFERROR(MID(VLOOKUP($B164,Seqs!$A:$B,2,0),AO164,1),"")</f>
        <v>G</v>
      </c>
      <c r="AO164" s="3">
        <v>404</v>
      </c>
      <c r="AP164" s="3" t="str">
        <f>IFERROR(MID(VLOOKUP($B164,Seqs!$A:$B,2,0),AQ164,1),"")</f>
        <v>C</v>
      </c>
      <c r="AQ164" s="3">
        <v>441</v>
      </c>
      <c r="AR164" s="3" t="str">
        <f>IFERROR(MID(VLOOKUP($B164,Seqs!$A:$B,2,0),AS164,1),"")</f>
        <v>N</v>
      </c>
      <c r="AS164" s="3">
        <v>446</v>
      </c>
      <c r="AT164" s="3" t="str">
        <f>IFERROR(MID(VLOOKUP($B164,Seqs!$A:$B,2,0),AU164,1),"")</f>
        <v>C</v>
      </c>
      <c r="AU164" s="3">
        <v>471</v>
      </c>
      <c r="AV164" s="3" t="str">
        <f>IFERROR(MID(VLOOKUP($B164,Seqs!$A:$B,2,0),AW164,1),"")</f>
        <v>N</v>
      </c>
      <c r="AW164" s="3">
        <v>472</v>
      </c>
      <c r="AX164" s="3" t="str">
        <f>IFERROR(MID(VLOOKUP($B164,Seqs!$A:$B,2,0),AY164,1),"")</f>
        <v>H</v>
      </c>
      <c r="AY164" s="3">
        <v>484</v>
      </c>
      <c r="AZ164" s="77" t="str">
        <f>VLOOKUP(B164,Classification!A:D,2,0)</f>
        <v>A</v>
      </c>
      <c r="BA164" s="94" t="str">
        <f>VLOOKUP(B164,Classification!A:D,4,0)</f>
        <v>Histamine</v>
      </c>
      <c r="BB164" s="27" t="b">
        <f t="shared" si="420"/>
        <v>1</v>
      </c>
      <c r="BC164" s="23">
        <f t="shared" si="503"/>
        <v>257</v>
      </c>
      <c r="BD164" s="34" t="s">
        <v>1379</v>
      </c>
      <c r="BE164" s="3" t="s">
        <v>23</v>
      </c>
      <c r="BF164" s="119" t="s">
        <v>23</v>
      </c>
      <c r="BG164" s="49" t="s">
        <v>1379</v>
      </c>
      <c r="BH164" s="49" t="s">
        <v>1384</v>
      </c>
      <c r="BI164" s="1"/>
      <c r="BJ164" s="70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0">
        <f t="shared" si="504"/>
        <v>29</v>
      </c>
      <c r="BW164" s="71">
        <f t="shared" si="505"/>
        <v>56</v>
      </c>
      <c r="BX164" s="72">
        <f t="shared" si="506"/>
        <v>60</v>
      </c>
      <c r="BY164" s="71">
        <f t="shared" si="507"/>
        <v>92</v>
      </c>
      <c r="BZ164" s="72">
        <f t="shared" si="508"/>
        <v>96</v>
      </c>
      <c r="CA164" s="71">
        <f t="shared" si="509"/>
        <v>132</v>
      </c>
      <c r="CB164" s="72">
        <f t="shared" si="510"/>
        <v>140</v>
      </c>
      <c r="CC164" s="71">
        <f t="shared" si="511"/>
        <v>180</v>
      </c>
      <c r="CD164" s="72">
        <f t="shared" si="512"/>
        <v>187</v>
      </c>
      <c r="CE164" s="71">
        <f t="shared" si="513"/>
        <v>404</v>
      </c>
      <c r="CF164" s="72">
        <f t="shared" si="514"/>
        <v>446</v>
      </c>
      <c r="CG164" s="71">
        <f t="shared" si="515"/>
        <v>472</v>
      </c>
      <c r="CH164" s="70">
        <f t="shared" si="516"/>
        <v>55</v>
      </c>
      <c r="CI164" s="71">
        <f t="shared" si="517"/>
        <v>59</v>
      </c>
      <c r="CJ164" s="72">
        <f t="shared" si="518"/>
        <v>90</v>
      </c>
      <c r="CK164" s="72">
        <f t="shared" si="519"/>
        <v>95</v>
      </c>
      <c r="CL164" s="72">
        <f t="shared" si="520"/>
        <v>131</v>
      </c>
      <c r="CM164" s="72">
        <f t="shared" si="521"/>
        <v>139</v>
      </c>
      <c r="CN164" s="72">
        <f t="shared" si="522"/>
        <v>164</v>
      </c>
      <c r="CO164" s="72">
        <f t="shared" si="523"/>
        <v>182</v>
      </c>
      <c r="CP164" s="72">
        <f t="shared" si="524"/>
        <v>228</v>
      </c>
      <c r="CQ164" s="72">
        <f t="shared" si="525"/>
        <v>441</v>
      </c>
      <c r="CR164" s="72">
        <f t="shared" si="526"/>
        <v>471</v>
      </c>
      <c r="CS164" s="72">
        <f t="shared" si="527"/>
        <v>484</v>
      </c>
      <c r="CT164" s="23">
        <f t="shared" si="528"/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si="419"/>
        <v>hrh1_human_3RZE</v>
      </c>
      <c r="B165" s="3" t="s">
        <v>278</v>
      </c>
      <c r="C165" s="3" t="s">
        <v>73</v>
      </c>
      <c r="D165" s="3" t="str">
        <f>IFERROR(MID(VLOOKUP($B165,Seqs!$A:$B,2,0),E165,1),"")</f>
        <v>V</v>
      </c>
      <c r="E165" s="3">
        <v>33</v>
      </c>
      <c r="F165" s="3" t="str">
        <f>IFERROR(MID(VLOOKUP($B165,Seqs!$A:$B,2,0),G165,1),"")</f>
        <v>E</v>
      </c>
      <c r="G165" s="3">
        <v>55</v>
      </c>
      <c r="H165" s="3" t="str">
        <f>IFERROR(MID(VLOOKUP($B165,Seqs!$A:$B,2,0),I165,1),"")</f>
        <v>R</v>
      </c>
      <c r="I165" s="23">
        <v>56</v>
      </c>
      <c r="J165" s="3" t="str">
        <f>IFERROR(MID(VLOOKUP($B165,Seqs!$A:$B,2,0),K165,1),"")</f>
        <v>H</v>
      </c>
      <c r="K165" s="23">
        <v>59</v>
      </c>
      <c r="L165" s="3" t="str">
        <f>IFERROR(MID(VLOOKUP($B165,Seqs!$A:$B,2,0),M165,1),"")</f>
        <v>T</v>
      </c>
      <c r="M165" s="3">
        <v>60</v>
      </c>
      <c r="N165" s="3" t="str">
        <f>IFERROR(MID(VLOOKUP($B165,Seqs!$A:$B,2,0),O165,1),"")</f>
        <v>M</v>
      </c>
      <c r="O165" s="3">
        <v>90</v>
      </c>
      <c r="P165" s="3" t="str">
        <f>IFERROR(MID(VLOOKUP($B165,Seqs!$A:$B,2,0),Q165,1),"")</f>
        <v>K</v>
      </c>
      <c r="Q165" s="3">
        <v>92</v>
      </c>
      <c r="R165" s="3" t="str">
        <f>IFERROR(MID(VLOOKUP($B165,Seqs!$A:$B,2,0),S165,1),"")</f>
        <v>L</v>
      </c>
      <c r="S165" s="3">
        <v>95</v>
      </c>
      <c r="T165" s="3" t="str">
        <f>IFERROR(MID(VLOOKUP($B165,Seqs!$A:$B,2,0),U165,1),"")</f>
        <v>G</v>
      </c>
      <c r="U165" s="3">
        <v>96</v>
      </c>
      <c r="V165" s="3" t="str">
        <f>IFERROR(MID(VLOOKUP($B165,Seqs!$A:$B,2,0),W165,1),"")</f>
        <v>Q</v>
      </c>
      <c r="W165" s="3">
        <v>131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T</v>
      </c>
      <c r="AC165" s="9">
        <v>140</v>
      </c>
      <c r="AD165" s="3" t="str">
        <f>IFERROR(MID(VLOOKUP($B165,Seqs!$A:$B,2,0),AE165,1),"")</f>
        <v>G</v>
      </c>
      <c r="AE165" s="3">
        <v>164</v>
      </c>
      <c r="AF165" s="3" t="str">
        <f>IFERROR(MID(VLOOKUP($B165,Seqs!$A:$B,2,0),AG165,1),"")</f>
        <v>C</v>
      </c>
      <c r="AG165" s="3">
        <v>180</v>
      </c>
      <c r="AH165" s="3" t="str">
        <f>IFERROR(MID(VLOOKUP($B165,Seqs!$A:$B,2,0),AI165,1),"")</f>
        <v>T</v>
      </c>
      <c r="AI165" s="3">
        <v>182</v>
      </c>
      <c r="AJ165" s="3" t="str">
        <f>IFERROR(MID(VLOOKUP($B165,Seqs!$A:$B,2,0),AK165,1),"")</f>
        <v>V</v>
      </c>
      <c r="AK165" s="3">
        <v>187</v>
      </c>
      <c r="AL165" s="3" t="str">
        <f>IFERROR(MID(VLOOKUP($B165,Seqs!$A:$B,2,0),AM165,1),"")</f>
        <v>V</v>
      </c>
      <c r="AM165" s="3">
        <v>217</v>
      </c>
      <c r="AN165" s="3" t="str">
        <f>IFERROR(MID(VLOOKUP($B165,Seqs!$A:$B,2,0),AO165,1),"")</f>
        <v>N</v>
      </c>
      <c r="AO165" s="3">
        <v>408</v>
      </c>
      <c r="AP165" s="3" t="str">
        <f>IFERROR(MID(VLOOKUP($B165,Seqs!$A:$B,2,0),AQ165,1),"")</f>
        <v>C</v>
      </c>
      <c r="AQ165" s="3">
        <v>441</v>
      </c>
      <c r="AR165" s="3" t="str">
        <f>IFERROR(MID(VLOOKUP($B165,Seqs!$A:$B,2,0),AS165,1),"")</f>
        <v>N</v>
      </c>
      <c r="AS165" s="3">
        <v>446</v>
      </c>
      <c r="AT165" s="3" t="str">
        <f>IFERROR(MID(VLOOKUP($B165,Seqs!$A:$B,2,0),AU165,1),"")</f>
        <v>C</v>
      </c>
      <c r="AU165" s="3">
        <v>471</v>
      </c>
      <c r="AV165" s="3" t="str">
        <f>IFERROR(MID(VLOOKUP($B165,Seqs!$A:$B,2,0),AW165,1),"")</f>
        <v>N</v>
      </c>
      <c r="AW165" s="3">
        <v>472</v>
      </c>
      <c r="AX165" s="3" t="str">
        <f>IFERROR(MID(VLOOKUP($B165,Seqs!$A:$B,2,0),AY165,1),"")</f>
        <v>H</v>
      </c>
      <c r="AY165" s="3">
        <v>484</v>
      </c>
      <c r="AZ165" s="77" t="str">
        <f>VLOOKUP(B165,Classification!A:D,2,0)</f>
        <v>A</v>
      </c>
      <c r="BA165" s="94" t="str">
        <f>VLOOKUP(B165,Classification!A:D,4,0)</f>
        <v>Histamine</v>
      </c>
      <c r="BB165" s="27" t="b">
        <f t="shared" si="420"/>
        <v>1</v>
      </c>
      <c r="BC165" s="23">
        <f t="shared" si="503"/>
        <v>231</v>
      </c>
      <c r="BD165" s="16" t="s">
        <v>1383</v>
      </c>
      <c r="BE165" s="3" t="s">
        <v>1381</v>
      </c>
      <c r="BF165" s="119">
        <v>3.1</v>
      </c>
      <c r="BG165" s="49" t="s">
        <v>1384</v>
      </c>
      <c r="BH165" s="49" t="s">
        <v>1384</v>
      </c>
      <c r="BI165" s="1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 t="shared" si="504"/>
        <v>33</v>
      </c>
      <c r="BW165" s="71">
        <f t="shared" si="505"/>
        <v>56</v>
      </c>
      <c r="BX165" s="72">
        <f t="shared" si="506"/>
        <v>60</v>
      </c>
      <c r="BY165" s="71">
        <f t="shared" si="507"/>
        <v>92</v>
      </c>
      <c r="BZ165" s="72">
        <f t="shared" si="508"/>
        <v>96</v>
      </c>
      <c r="CA165" s="71" t="str">
        <f t="shared" si="509"/>
        <v>-</v>
      </c>
      <c r="CB165" s="72">
        <f t="shared" si="510"/>
        <v>140</v>
      </c>
      <c r="CC165" s="71">
        <f t="shared" si="511"/>
        <v>180</v>
      </c>
      <c r="CD165" s="72">
        <f t="shared" si="512"/>
        <v>187</v>
      </c>
      <c r="CE165" s="71">
        <f t="shared" si="513"/>
        <v>408</v>
      </c>
      <c r="CF165" s="72">
        <f t="shared" si="514"/>
        <v>446</v>
      </c>
      <c r="CG165" s="71">
        <f t="shared" si="515"/>
        <v>472</v>
      </c>
      <c r="CH165" s="70">
        <f t="shared" si="516"/>
        <v>55</v>
      </c>
      <c r="CI165" s="71">
        <f t="shared" si="517"/>
        <v>59</v>
      </c>
      <c r="CJ165" s="72">
        <f t="shared" si="518"/>
        <v>90</v>
      </c>
      <c r="CK165" s="72">
        <f t="shared" si="519"/>
        <v>95</v>
      </c>
      <c r="CL165" s="72">
        <f t="shared" si="520"/>
        <v>131</v>
      </c>
      <c r="CM165" s="72" t="str">
        <f t="shared" si="521"/>
        <v>-</v>
      </c>
      <c r="CN165" s="72">
        <f t="shared" si="522"/>
        <v>164</v>
      </c>
      <c r="CO165" s="72">
        <f t="shared" si="523"/>
        <v>182</v>
      </c>
      <c r="CP165" s="72">
        <f t="shared" si="524"/>
        <v>217</v>
      </c>
      <c r="CQ165" s="72">
        <f t="shared" si="525"/>
        <v>441</v>
      </c>
      <c r="CR165" s="72">
        <f t="shared" si="526"/>
        <v>471</v>
      </c>
      <c r="CS165" s="72">
        <f t="shared" si="527"/>
        <v>484</v>
      </c>
      <c r="CT165" s="23">
        <f t="shared" si="528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x14ac:dyDescent="0.2">
      <c r="A166" s="3" t="str">
        <f t="shared" ref="A166:A204" si="529">CONCATENATE(B166,"_",C166)</f>
        <v>lpar1_human__wt</v>
      </c>
      <c r="B166" s="3" t="s">
        <v>103</v>
      </c>
      <c r="C166" s="3" t="s">
        <v>100</v>
      </c>
      <c r="D166" s="3" t="str">
        <f>IFERROR(MID(VLOOKUP($B166,Seqs!$A:$B,2,0),E166,1),"")</f>
        <v>T</v>
      </c>
      <c r="E166" s="3">
        <v>47</v>
      </c>
      <c r="F166" s="3" t="str">
        <f>IFERROR(MID(VLOOKUP($B166,Seqs!$A:$B,2,0),G166,1),"")</f>
        <v>N</v>
      </c>
      <c r="G166" s="3">
        <v>77</v>
      </c>
      <c r="H166" s="3" t="str">
        <f>IFERROR(MID(VLOOKUP($B166,Seqs!$A:$B,2,0),I166,1),"")</f>
        <v>R</v>
      </c>
      <c r="I166" s="23">
        <v>78</v>
      </c>
      <c r="J166" s="3" t="str">
        <f>IFERROR(MID(VLOOKUP($B166,Seqs!$A:$B,2,0),K166,1),"")</f>
        <v>H</v>
      </c>
      <c r="K166" s="23">
        <v>81</v>
      </c>
      <c r="L166" s="3" t="str">
        <f>IFERROR(MID(VLOOKUP($B166,Seqs!$A:$B,2,0),M166,1),"")</f>
        <v>F</v>
      </c>
      <c r="M166" s="3">
        <v>82</v>
      </c>
      <c r="N166" s="3" t="str">
        <f>IFERROR(MID(VLOOKUP($B166,Seqs!$A:$B,2,0),O166,1),"")</f>
        <v>N</v>
      </c>
      <c r="O166" s="3">
        <v>108</v>
      </c>
      <c r="P166" s="3" t="str">
        <f>IFERROR(MID(VLOOKUP($B166,Seqs!$A:$B,2,0),Q166,1),"")</f>
        <v>G</v>
      </c>
      <c r="Q166" s="3">
        <v>110</v>
      </c>
      <c r="R166" s="3" t="str">
        <f>IFERROR(MID(VLOOKUP($B166,Seqs!$A:$B,2,0),S166,1),"")</f>
        <v>L</v>
      </c>
      <c r="S166" s="3">
        <v>116</v>
      </c>
      <c r="T166" s="3" t="str">
        <f>IFERROR(MID(VLOOKUP($B166,Seqs!$A:$B,2,0),U166,1),"")</f>
        <v>T</v>
      </c>
      <c r="U166" s="3">
        <v>117</v>
      </c>
      <c r="V166" s="3" t="str">
        <f>IFERROR(MID(VLOOKUP($B166,Seqs!$A:$B,2,0),W166,1),"")</f>
        <v>R</v>
      </c>
      <c r="W166" s="3">
        <v>152</v>
      </c>
      <c r="X166" s="3" t="str">
        <f>IFERROR(MID(VLOOKUP($B166,Seqs!$A:$B,2,0),Y166,1),"")</f>
        <v>M</v>
      </c>
      <c r="Y166" s="105">
        <v>153</v>
      </c>
      <c r="Z166" s="3" t="str">
        <f>IFERROR(MID(VLOOKUP($B166,Seqs!$A:$B,2,0),AA166,1),"")</f>
        <v>M</v>
      </c>
      <c r="AA166" s="105">
        <v>159</v>
      </c>
      <c r="AB166" s="3" t="str">
        <f>IFERROR(MID(VLOOKUP($B166,Seqs!$A:$B,2,0),AC166,1),"")</f>
        <v>S</v>
      </c>
      <c r="AC166" s="105">
        <v>160</v>
      </c>
      <c r="AD166" s="3" t="str">
        <f>IFERROR(MID(VLOOKUP($B166,Seqs!$A:$B,2,0),AE166,1),"")</f>
        <v>G</v>
      </c>
      <c r="AE166" s="3">
        <v>185</v>
      </c>
      <c r="AF166" s="3" t="str">
        <f>IFERROR(MID(VLOOKUP($B166,Seqs!$A:$B,2,0),AG166,1),"")</f>
        <v/>
      </c>
      <c r="AG166" s="3" t="s">
        <v>23</v>
      </c>
      <c r="AH166" s="3" t="str">
        <f>IFERROR(MID(VLOOKUP($B166,Seqs!$A:$B,2,0),AI166,1),"")</f>
        <v/>
      </c>
      <c r="AI166" s="3" t="s">
        <v>23</v>
      </c>
      <c r="AJ166" s="3" t="str">
        <f>IFERROR(MID(VLOOKUP($B166,Seqs!$A:$B,2,0),AK166,1),"")</f>
        <v>S</v>
      </c>
      <c r="AK166" s="3">
        <v>203</v>
      </c>
      <c r="AL166" s="3" t="str">
        <f>IFERROR(MID(VLOOKUP($B166,Seqs!$A:$B,2,0),AM166,1),"")</f>
        <v>S</v>
      </c>
      <c r="AM166" s="3">
        <v>240</v>
      </c>
      <c r="AN166" s="3" t="str">
        <f>IFERROR(MID(VLOOKUP($B166,Seqs!$A:$B,2,0),AO166,1),"")</f>
        <v>G</v>
      </c>
      <c r="AO166" s="3">
        <v>245</v>
      </c>
      <c r="AP166" s="3" t="str">
        <f>IFERROR(MID(VLOOKUP($B166,Seqs!$A:$B,2,0),AQ166,1),"")</f>
        <v>C</v>
      </c>
      <c r="AQ166" s="3">
        <v>284</v>
      </c>
      <c r="AR166" s="3" t="str">
        <f>IFERROR(MID(VLOOKUP($B166,Seqs!$A:$B,2,0),AS166,1),"")</f>
        <v>D</v>
      </c>
      <c r="AS166" s="3">
        <v>288</v>
      </c>
      <c r="AT166" s="3" t="str">
        <f>IFERROR(MID(VLOOKUP($B166,Seqs!$A:$B,2,0),AU166,1),"")</f>
        <v>R</v>
      </c>
      <c r="AU166" s="3">
        <v>314</v>
      </c>
      <c r="AV166" s="3" t="str">
        <f>IFERROR(MID(VLOOKUP($B166,Seqs!$A:$B,2,0),AW166,1),"")</f>
        <v>D</v>
      </c>
      <c r="AW166" s="3">
        <v>315</v>
      </c>
      <c r="AX166" s="3" t="str">
        <f>IFERROR(MID(VLOOKUP($B166,Seqs!$A:$B,2,0),AY166,1),"")</f>
        <v>C</v>
      </c>
      <c r="AY166" s="3">
        <v>327</v>
      </c>
      <c r="AZ166" s="77" t="str">
        <f>VLOOKUP(B166,Classification!A:D,2,0)</f>
        <v>A</v>
      </c>
      <c r="BA166" s="94" t="str">
        <f>VLOOKUP(B166,Classification!A:D,4,0)</f>
        <v>Lysophospholipid(LPA)</v>
      </c>
      <c r="BB166" s="27" t="b">
        <f t="shared" ref="BB166:BB204" si="530"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 t="shared" si="503"/>
        <v>257</v>
      </c>
      <c r="BD166" s="56" t="s">
        <v>1379</v>
      </c>
      <c r="BE166" s="3" t="s">
        <v>23</v>
      </c>
      <c r="BF166" s="119" t="s">
        <v>23</v>
      </c>
      <c r="BG166" s="49" t="s">
        <v>1379</v>
      </c>
      <c r="BH166" s="49" t="s">
        <v>1384</v>
      </c>
      <c r="BI166" s="1"/>
      <c r="BJ166" s="70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0">
        <f t="shared" si="504"/>
        <v>47</v>
      </c>
      <c r="BW166" s="71">
        <f t="shared" si="505"/>
        <v>78</v>
      </c>
      <c r="BX166" s="72">
        <f t="shared" si="506"/>
        <v>82</v>
      </c>
      <c r="BY166" s="71">
        <f t="shared" si="507"/>
        <v>110</v>
      </c>
      <c r="BZ166" s="72">
        <f t="shared" si="508"/>
        <v>117</v>
      </c>
      <c r="CA166" s="71">
        <f t="shared" si="509"/>
        <v>153</v>
      </c>
      <c r="CB166" s="72">
        <f t="shared" si="510"/>
        <v>160</v>
      </c>
      <c r="CC166" s="71" t="str">
        <f t="shared" si="511"/>
        <v>-</v>
      </c>
      <c r="CD166" s="72">
        <f t="shared" si="512"/>
        <v>203</v>
      </c>
      <c r="CE166" s="71">
        <f t="shared" si="513"/>
        <v>245</v>
      </c>
      <c r="CF166" s="72">
        <f t="shared" si="514"/>
        <v>288</v>
      </c>
      <c r="CG166" s="71">
        <f t="shared" si="515"/>
        <v>315</v>
      </c>
      <c r="CH166" s="70">
        <f t="shared" si="516"/>
        <v>77</v>
      </c>
      <c r="CI166" s="71">
        <f t="shared" si="517"/>
        <v>81</v>
      </c>
      <c r="CJ166" s="72">
        <f t="shared" si="518"/>
        <v>108</v>
      </c>
      <c r="CK166" s="72">
        <f t="shared" si="519"/>
        <v>116</v>
      </c>
      <c r="CL166" s="72">
        <f t="shared" si="520"/>
        <v>152</v>
      </c>
      <c r="CM166" s="72">
        <f t="shared" si="521"/>
        <v>159</v>
      </c>
      <c r="CN166" s="72">
        <f t="shared" si="522"/>
        <v>185</v>
      </c>
      <c r="CO166" s="72" t="str">
        <f t="shared" si="523"/>
        <v>-</v>
      </c>
      <c r="CP166" s="72">
        <f t="shared" si="524"/>
        <v>240</v>
      </c>
      <c r="CQ166" s="72">
        <f t="shared" si="525"/>
        <v>284</v>
      </c>
      <c r="CR166" s="72">
        <f t="shared" si="526"/>
        <v>314</v>
      </c>
      <c r="CS166" s="72">
        <f t="shared" si="527"/>
        <v>327</v>
      </c>
      <c r="CT166" s="23">
        <f t="shared" si="528"/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x14ac:dyDescent="0.2">
      <c r="A167" s="3" t="str">
        <f t="shared" si="529"/>
        <v>lpar1_human_4Z34</v>
      </c>
      <c r="B167" s="3" t="s">
        <v>103</v>
      </c>
      <c r="C167" s="3" t="s">
        <v>1057</v>
      </c>
      <c r="D167" s="3" t="str">
        <f>IFERROR(MID(VLOOKUP($B167,Seqs!$A:$B,2,0),E167,1),"")</f>
        <v>T</v>
      </c>
      <c r="E167" s="3">
        <v>47</v>
      </c>
      <c r="F167" s="3" t="str">
        <f>IFERROR(MID(VLOOKUP($B167,Seqs!$A:$B,2,0),G167,1),"")</f>
        <v>N</v>
      </c>
      <c r="G167" s="3">
        <v>77</v>
      </c>
      <c r="H167" s="3" t="str">
        <f>IFERROR(MID(VLOOKUP($B167,Seqs!$A:$B,2,0),I167,1),"")</f>
        <v>R</v>
      </c>
      <c r="I167" s="23">
        <v>78</v>
      </c>
      <c r="J167" s="3" t="str">
        <f>IFERROR(MID(VLOOKUP($B167,Seqs!$A:$B,2,0),K167,1),"")</f>
        <v>H</v>
      </c>
      <c r="K167" s="23">
        <v>81</v>
      </c>
      <c r="L167" s="3" t="str">
        <f>IFERROR(MID(VLOOKUP($B167,Seqs!$A:$B,2,0),M167,1),"")</f>
        <v>F</v>
      </c>
      <c r="M167" s="3">
        <v>82</v>
      </c>
      <c r="N167" s="3" t="str">
        <f>IFERROR(MID(VLOOKUP($B167,Seqs!$A:$B,2,0),O167,1),"")</f>
        <v>N</v>
      </c>
      <c r="O167" s="3">
        <v>108</v>
      </c>
      <c r="P167" s="3" t="str">
        <f>IFERROR(MID(VLOOKUP($B167,Seqs!$A:$B,2,0),Q167,1),"")</f>
        <v>G</v>
      </c>
      <c r="Q167" s="3">
        <v>110</v>
      </c>
      <c r="R167" s="3" t="str">
        <f>IFERROR(MID(VLOOKUP($B167,Seqs!$A:$B,2,0),S167,1),"")</f>
        <v>L</v>
      </c>
      <c r="S167" s="3">
        <v>116</v>
      </c>
      <c r="T167" s="3" t="str">
        <f>IFERROR(MID(VLOOKUP($B167,Seqs!$A:$B,2,0),U167,1),"")</f>
        <v>T</v>
      </c>
      <c r="U167" s="3">
        <v>117</v>
      </c>
      <c r="V167" s="3" t="str">
        <f>IFERROR(MID(VLOOKUP($B167,Seqs!$A:$B,2,0),W167,1),"")</f>
        <v>R</v>
      </c>
      <c r="W167" s="3">
        <v>152</v>
      </c>
      <c r="X167" s="3" t="str">
        <f>IFERROR(MID(VLOOKUP($B167,Seqs!$A:$B,2,0),Y167,1),"")</f>
        <v/>
      </c>
      <c r="Y167" s="3" t="s">
        <v>23</v>
      </c>
      <c r="Z167" s="3" t="str">
        <f>IFERROR(MID(VLOOKUP($B167,Seqs!$A:$B,2,0),AA167,1),"")</f>
        <v/>
      </c>
      <c r="AA167" s="3" t="s">
        <v>23</v>
      </c>
      <c r="AB167" s="3" t="str">
        <f>IFERROR(MID(VLOOKUP($B167,Seqs!$A:$B,2,0),AC167,1),"")</f>
        <v>T</v>
      </c>
      <c r="AC167" s="9">
        <v>157</v>
      </c>
      <c r="AD167" s="3" t="str">
        <f>IFERROR(MID(VLOOKUP($B167,Seqs!$A:$B,2,0),AE167,1),"")</f>
        <v>G</v>
      </c>
      <c r="AE167" s="3">
        <v>185</v>
      </c>
      <c r="AF167" s="3" t="str">
        <f>IFERROR(MID(VLOOKUP($B167,Seqs!$A:$B,2,0),AG167,1),"")</f>
        <v/>
      </c>
      <c r="AG167" s="3" t="s">
        <v>23</v>
      </c>
      <c r="AH167" s="3" t="str">
        <f>IFERROR(MID(VLOOKUP($B167,Seqs!$A:$B,2,0),AI167,1),"")</f>
        <v/>
      </c>
      <c r="AI167" s="3" t="s">
        <v>23</v>
      </c>
      <c r="AJ167" s="3" t="str">
        <f>IFERROR(MID(VLOOKUP($B167,Seqs!$A:$B,2,0),AK167,1),"")</f>
        <v>S</v>
      </c>
      <c r="AK167" s="3">
        <v>203</v>
      </c>
      <c r="AL167" s="3" t="str">
        <f>IFERROR(MID(VLOOKUP($B167,Seqs!$A:$B,2,0),AM167,1),"")</f>
        <v>R</v>
      </c>
      <c r="AM167" s="3">
        <v>235</v>
      </c>
      <c r="AN167" s="3" t="str">
        <f>IFERROR(MID(VLOOKUP($B167,Seqs!$A:$B,2,0),AO167,1),"")</f>
        <v>G</v>
      </c>
      <c r="AO167" s="3">
        <v>245</v>
      </c>
      <c r="AP167" s="3" t="str">
        <f>IFERROR(MID(VLOOKUP($B167,Seqs!$A:$B,2,0),AQ167,1),"")</f>
        <v>C</v>
      </c>
      <c r="AQ167" s="3">
        <v>284</v>
      </c>
      <c r="AR167" s="3" t="str">
        <f>IFERROR(MID(VLOOKUP($B167,Seqs!$A:$B,2,0),AS167,1),"")</f>
        <v>E</v>
      </c>
      <c r="AS167" s="3">
        <v>293</v>
      </c>
      <c r="AT167" s="3" t="str">
        <f>IFERROR(MID(VLOOKUP($B167,Seqs!$A:$B,2,0),AU167,1),"")</f>
        <v>R</v>
      </c>
      <c r="AU167" s="3">
        <v>314</v>
      </c>
      <c r="AV167" s="3" t="str">
        <f>IFERROR(MID(VLOOKUP($B167,Seqs!$A:$B,2,0),AW167,1),"")</f>
        <v>D</v>
      </c>
      <c r="AW167" s="3">
        <v>315</v>
      </c>
      <c r="AX167" s="3" t="str">
        <f>IFERROR(MID(VLOOKUP($B167,Seqs!$A:$B,2,0),AY167,1),"")</f>
        <v>C</v>
      </c>
      <c r="AY167" s="3">
        <v>327</v>
      </c>
      <c r="AZ167" s="77" t="str">
        <f>VLOOKUP(B167,Classification!A:D,2,0)</f>
        <v>A</v>
      </c>
      <c r="BA167" s="94" t="str">
        <f>VLOOKUP(B167,Classification!A:D,4,0)</f>
        <v>Lysophospholipid(LPA)</v>
      </c>
      <c r="BB167" s="27" t="b">
        <f t="shared" si="530"/>
        <v>1</v>
      </c>
      <c r="BC167" s="23">
        <f t="shared" si="503"/>
        <v>244</v>
      </c>
      <c r="BD167" s="16" t="s">
        <v>23</v>
      </c>
      <c r="BE167" s="3" t="s">
        <v>1381</v>
      </c>
      <c r="BF167" s="119">
        <v>3</v>
      </c>
      <c r="BG167" s="49" t="s">
        <v>1384</v>
      </c>
      <c r="BH167" s="49" t="s">
        <v>1384</v>
      </c>
      <c r="BI167" s="1"/>
      <c r="BJ167" s="70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0">
        <f t="shared" si="504"/>
        <v>47</v>
      </c>
      <c r="BW167" s="71">
        <f t="shared" si="505"/>
        <v>78</v>
      </c>
      <c r="BX167" s="72">
        <f t="shared" si="506"/>
        <v>82</v>
      </c>
      <c r="BY167" s="71">
        <f t="shared" si="507"/>
        <v>110</v>
      </c>
      <c r="BZ167" s="72">
        <f t="shared" si="508"/>
        <v>117</v>
      </c>
      <c r="CA167" s="71" t="str">
        <f t="shared" si="509"/>
        <v>-</v>
      </c>
      <c r="CB167" s="72">
        <f t="shared" si="510"/>
        <v>157</v>
      </c>
      <c r="CC167" s="71" t="str">
        <f t="shared" si="511"/>
        <v>-</v>
      </c>
      <c r="CD167" s="72">
        <f t="shared" si="512"/>
        <v>203</v>
      </c>
      <c r="CE167" s="71">
        <f t="shared" si="513"/>
        <v>245</v>
      </c>
      <c r="CF167" s="72">
        <f t="shared" si="514"/>
        <v>293</v>
      </c>
      <c r="CG167" s="71">
        <f t="shared" si="515"/>
        <v>315</v>
      </c>
      <c r="CH167" s="70">
        <f t="shared" si="516"/>
        <v>77</v>
      </c>
      <c r="CI167" s="71">
        <f t="shared" si="517"/>
        <v>81</v>
      </c>
      <c r="CJ167" s="72">
        <f t="shared" si="518"/>
        <v>108</v>
      </c>
      <c r="CK167" s="72">
        <f t="shared" si="519"/>
        <v>116</v>
      </c>
      <c r="CL167" s="72">
        <f t="shared" si="520"/>
        <v>152</v>
      </c>
      <c r="CM167" s="72" t="str">
        <f t="shared" si="521"/>
        <v>-</v>
      </c>
      <c r="CN167" s="72">
        <f t="shared" si="522"/>
        <v>185</v>
      </c>
      <c r="CO167" s="72" t="str">
        <f t="shared" si="523"/>
        <v>-</v>
      </c>
      <c r="CP167" s="72">
        <f t="shared" si="524"/>
        <v>235</v>
      </c>
      <c r="CQ167" s="72">
        <f t="shared" si="525"/>
        <v>284</v>
      </c>
      <c r="CR167" s="72">
        <f t="shared" si="526"/>
        <v>314</v>
      </c>
      <c r="CS167" s="72">
        <f t="shared" si="527"/>
        <v>327</v>
      </c>
      <c r="CT167" s="23">
        <f t="shared" si="528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x14ac:dyDescent="0.2">
      <c r="A168" s="3" t="str">
        <f t="shared" si="529"/>
        <v>lpar1_human_4Z35</v>
      </c>
      <c r="B168" s="3" t="s">
        <v>103</v>
      </c>
      <c r="C168" s="3" t="s">
        <v>89</v>
      </c>
      <c r="D168" s="3" t="str">
        <f>IFERROR(MID(VLOOKUP($B168,Seqs!$A:$B,2,0),E168,1),"")</f>
        <v>T</v>
      </c>
      <c r="E168" s="3">
        <v>47</v>
      </c>
      <c r="F168" s="3" t="str">
        <f>IFERROR(MID(VLOOKUP($B168,Seqs!$A:$B,2,0),G168,1),"")</f>
        <v>N</v>
      </c>
      <c r="G168" s="3">
        <v>77</v>
      </c>
      <c r="H168" s="3" t="str">
        <f>IFERROR(MID(VLOOKUP($B168,Seqs!$A:$B,2,0),I168,1),"")</f>
        <v>R</v>
      </c>
      <c r="I168" s="23">
        <v>78</v>
      </c>
      <c r="J168" s="3" t="str">
        <f>IFERROR(MID(VLOOKUP($B168,Seqs!$A:$B,2,0),K168,1),"")</f>
        <v>H</v>
      </c>
      <c r="K168" s="23">
        <v>81</v>
      </c>
      <c r="L168" s="3" t="str">
        <f>IFERROR(MID(VLOOKUP($B168,Seqs!$A:$B,2,0),M168,1),"")</f>
        <v>F</v>
      </c>
      <c r="M168" s="3">
        <v>82</v>
      </c>
      <c r="N168" s="3" t="str">
        <f>IFERROR(MID(VLOOKUP($B168,Seqs!$A:$B,2,0),O168,1),"")</f>
        <v>N</v>
      </c>
      <c r="O168" s="3">
        <v>108</v>
      </c>
      <c r="P168" s="3" t="str">
        <f>IFERROR(MID(VLOOKUP($B168,Seqs!$A:$B,2,0),Q168,1),"")</f>
        <v>G</v>
      </c>
      <c r="Q168" s="3">
        <v>110</v>
      </c>
      <c r="R168" s="3" t="str">
        <f>IFERROR(MID(VLOOKUP($B168,Seqs!$A:$B,2,0),S168,1),"")</f>
        <v>L</v>
      </c>
      <c r="S168" s="3">
        <v>116</v>
      </c>
      <c r="T168" s="3" t="str">
        <f>IFERROR(MID(VLOOKUP($B168,Seqs!$A:$B,2,0),U168,1),"")</f>
        <v>T</v>
      </c>
      <c r="U168" s="3">
        <v>117</v>
      </c>
      <c r="V168" s="3" t="str">
        <f>IFERROR(MID(VLOOKUP($B168,Seqs!$A:$B,2,0),W168,1),"")</f>
        <v>R</v>
      </c>
      <c r="W168" s="3">
        <v>152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T</v>
      </c>
      <c r="AC168" s="9">
        <v>157</v>
      </c>
      <c r="AD168" s="3" t="str">
        <f>IFERROR(MID(VLOOKUP($B168,Seqs!$A:$B,2,0),AE168,1),"")</f>
        <v>G</v>
      </c>
      <c r="AE168" s="3">
        <v>185</v>
      </c>
      <c r="AF168" s="3" t="str">
        <f>IFERROR(MID(VLOOKUP($B168,Seqs!$A:$B,2,0),AG168,1),"")</f>
        <v/>
      </c>
      <c r="AG168" s="3" t="s">
        <v>23</v>
      </c>
      <c r="AH168" s="3" t="str">
        <f>IFERROR(MID(VLOOKUP($B168,Seqs!$A:$B,2,0),AI168,1),"")</f>
        <v/>
      </c>
      <c r="AI168" s="3" t="s">
        <v>23</v>
      </c>
      <c r="AJ168" s="3" t="str">
        <f>IFERROR(MID(VLOOKUP($B168,Seqs!$A:$B,2,0),AK168,1),"")</f>
        <v>S</v>
      </c>
      <c r="AK168" s="3">
        <v>203</v>
      </c>
      <c r="AL168" s="3" t="str">
        <f>IFERROR(MID(VLOOKUP($B168,Seqs!$A:$B,2,0),AM168,1),"")</f>
        <v>R</v>
      </c>
      <c r="AM168" s="3">
        <v>235</v>
      </c>
      <c r="AN168" s="3" t="str">
        <f>IFERROR(MID(VLOOKUP($B168,Seqs!$A:$B,2,0),AO168,1),"")</f>
        <v>G</v>
      </c>
      <c r="AO168" s="3">
        <v>245</v>
      </c>
      <c r="AP168" s="3" t="str">
        <f>IFERROR(MID(VLOOKUP($B168,Seqs!$A:$B,2,0),AQ168,1),"")</f>
        <v>C</v>
      </c>
      <c r="AQ168" s="3">
        <v>284</v>
      </c>
      <c r="AR168" s="3" t="str">
        <f>IFERROR(MID(VLOOKUP($B168,Seqs!$A:$B,2,0),AS168,1),"")</f>
        <v>E</v>
      </c>
      <c r="AS168" s="3">
        <v>293</v>
      </c>
      <c r="AT168" s="3" t="str">
        <f>IFERROR(MID(VLOOKUP($B168,Seqs!$A:$B,2,0),AU168,1),"")</f>
        <v>R</v>
      </c>
      <c r="AU168" s="3">
        <v>314</v>
      </c>
      <c r="AV168" s="3" t="str">
        <f>IFERROR(MID(VLOOKUP($B168,Seqs!$A:$B,2,0),AW168,1),"")</f>
        <v>D</v>
      </c>
      <c r="AW168" s="3">
        <v>315</v>
      </c>
      <c r="AX168" s="3" t="str">
        <f>IFERROR(MID(VLOOKUP($B168,Seqs!$A:$B,2,0),AY168,1),"")</f>
        <v>C</v>
      </c>
      <c r="AY168" s="3">
        <v>327</v>
      </c>
      <c r="AZ168" s="77" t="str">
        <f>VLOOKUP(B168,Classification!A:D,2,0)</f>
        <v>A</v>
      </c>
      <c r="BA168" s="94" t="str">
        <f>VLOOKUP(B168,Classification!A:D,4,0)</f>
        <v>Lysophospholipid(LPA)</v>
      </c>
      <c r="BB168" s="27" t="b">
        <f t="shared" si="530"/>
        <v>1</v>
      </c>
      <c r="BC168" s="23">
        <f t="shared" si="503"/>
        <v>244</v>
      </c>
      <c r="BD168" s="5" t="s">
        <v>1383</v>
      </c>
      <c r="BE168" s="3" t="s">
        <v>1381</v>
      </c>
      <c r="BF168" s="119">
        <v>2.9</v>
      </c>
      <c r="BG168" s="49" t="s">
        <v>1384</v>
      </c>
      <c r="BH168" s="49" t="s">
        <v>1384</v>
      </c>
      <c r="BI168" s="1"/>
      <c r="BJ168" s="70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0">
        <f t="shared" si="504"/>
        <v>47</v>
      </c>
      <c r="BW168" s="71">
        <f t="shared" si="505"/>
        <v>78</v>
      </c>
      <c r="BX168" s="72">
        <f t="shared" si="506"/>
        <v>82</v>
      </c>
      <c r="BY168" s="71">
        <f t="shared" si="507"/>
        <v>110</v>
      </c>
      <c r="BZ168" s="72">
        <f t="shared" si="508"/>
        <v>117</v>
      </c>
      <c r="CA168" s="71" t="str">
        <f t="shared" si="509"/>
        <v>-</v>
      </c>
      <c r="CB168" s="72">
        <f t="shared" si="510"/>
        <v>157</v>
      </c>
      <c r="CC168" s="71" t="str">
        <f t="shared" si="511"/>
        <v>-</v>
      </c>
      <c r="CD168" s="72">
        <f t="shared" si="512"/>
        <v>203</v>
      </c>
      <c r="CE168" s="71">
        <f t="shared" si="513"/>
        <v>245</v>
      </c>
      <c r="CF168" s="72">
        <f t="shared" si="514"/>
        <v>293</v>
      </c>
      <c r="CG168" s="71">
        <f t="shared" si="515"/>
        <v>315</v>
      </c>
      <c r="CH168" s="70">
        <f t="shared" si="516"/>
        <v>77</v>
      </c>
      <c r="CI168" s="71">
        <f t="shared" si="517"/>
        <v>81</v>
      </c>
      <c r="CJ168" s="72">
        <f t="shared" si="518"/>
        <v>108</v>
      </c>
      <c r="CK168" s="72">
        <f t="shared" si="519"/>
        <v>116</v>
      </c>
      <c r="CL168" s="72">
        <f t="shared" si="520"/>
        <v>152</v>
      </c>
      <c r="CM168" s="72" t="str">
        <f t="shared" si="521"/>
        <v>-</v>
      </c>
      <c r="CN168" s="72">
        <f t="shared" si="522"/>
        <v>185</v>
      </c>
      <c r="CO168" s="72" t="str">
        <f t="shared" si="523"/>
        <v>-</v>
      </c>
      <c r="CP168" s="72">
        <f t="shared" si="524"/>
        <v>235</v>
      </c>
      <c r="CQ168" s="72">
        <f t="shared" si="525"/>
        <v>284</v>
      </c>
      <c r="CR168" s="72">
        <f t="shared" si="526"/>
        <v>314</v>
      </c>
      <c r="CS168" s="72">
        <f t="shared" si="527"/>
        <v>327</v>
      </c>
      <c r="CT168" s="23">
        <f t="shared" si="528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x14ac:dyDescent="0.2">
      <c r="A169" s="3" t="str">
        <f t="shared" si="529"/>
        <v>lpar1_human_4Z36</v>
      </c>
      <c r="B169" s="3" t="s">
        <v>103</v>
      </c>
      <c r="C169" s="3" t="s">
        <v>1058</v>
      </c>
      <c r="D169" s="3" t="str">
        <f>IFERROR(MID(VLOOKUP($B169,Seqs!$A:$B,2,0),E169,1),"")</f>
        <v>T</v>
      </c>
      <c r="E169" s="3">
        <v>47</v>
      </c>
      <c r="F169" s="3" t="str">
        <f>IFERROR(MID(VLOOKUP($B169,Seqs!$A:$B,2,0),G169,1),"")</f>
        <v>N</v>
      </c>
      <c r="G169" s="3">
        <v>77</v>
      </c>
      <c r="H169" s="3" t="str">
        <f>IFERROR(MID(VLOOKUP($B169,Seqs!$A:$B,2,0),I169,1),"")</f>
        <v>R</v>
      </c>
      <c r="I169" s="23">
        <v>78</v>
      </c>
      <c r="J169" s="3" t="str">
        <f>IFERROR(MID(VLOOKUP($B169,Seqs!$A:$B,2,0),K169,1),"")</f>
        <v>H</v>
      </c>
      <c r="K169" s="23">
        <v>81</v>
      </c>
      <c r="L169" s="3" t="str">
        <f>IFERROR(MID(VLOOKUP($B169,Seqs!$A:$B,2,0),M169,1),"")</f>
        <v>F</v>
      </c>
      <c r="M169" s="3">
        <v>82</v>
      </c>
      <c r="N169" s="3" t="str">
        <f>IFERROR(MID(VLOOKUP($B169,Seqs!$A:$B,2,0),O169,1),"")</f>
        <v>N</v>
      </c>
      <c r="O169" s="3">
        <v>108</v>
      </c>
      <c r="P169" s="3" t="str">
        <f>IFERROR(MID(VLOOKUP($B169,Seqs!$A:$B,2,0),Q169,1),"")</f>
        <v>G</v>
      </c>
      <c r="Q169" s="3">
        <v>110</v>
      </c>
      <c r="R169" s="3" t="str">
        <f>IFERROR(MID(VLOOKUP($B169,Seqs!$A:$B,2,0),S169,1),"")</f>
        <v>L</v>
      </c>
      <c r="S169" s="3">
        <v>116</v>
      </c>
      <c r="T169" s="3" t="str">
        <f>IFERROR(MID(VLOOKUP($B169,Seqs!$A:$B,2,0),U169,1),"")</f>
        <v>T</v>
      </c>
      <c r="U169" s="3">
        <v>117</v>
      </c>
      <c r="V169" s="3" t="str">
        <f>IFERROR(MID(VLOOKUP($B169,Seqs!$A:$B,2,0),W169,1),"")</f>
        <v>R</v>
      </c>
      <c r="W169" s="3">
        <v>152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T</v>
      </c>
      <c r="AC169" s="9">
        <v>157</v>
      </c>
      <c r="AD169" s="3" t="str">
        <f>IFERROR(MID(VLOOKUP($B169,Seqs!$A:$B,2,0),AE169,1),"")</f>
        <v>G</v>
      </c>
      <c r="AE169" s="3">
        <v>185</v>
      </c>
      <c r="AF169" s="3" t="str">
        <f>IFERROR(MID(VLOOKUP($B169,Seqs!$A:$B,2,0),AG169,1),"")</f>
        <v/>
      </c>
      <c r="AG169" s="3" t="s">
        <v>23</v>
      </c>
      <c r="AH169" s="3" t="str">
        <f>IFERROR(MID(VLOOKUP($B169,Seqs!$A:$B,2,0),AI169,1),"")</f>
        <v/>
      </c>
      <c r="AI169" s="3" t="s">
        <v>23</v>
      </c>
      <c r="AJ169" s="3" t="str">
        <f>IFERROR(MID(VLOOKUP($B169,Seqs!$A:$B,2,0),AK169,1),"")</f>
        <v>S</v>
      </c>
      <c r="AK169" s="3">
        <v>203</v>
      </c>
      <c r="AL169" s="3" t="str">
        <f>IFERROR(MID(VLOOKUP($B169,Seqs!$A:$B,2,0),AM169,1),"")</f>
        <v>R</v>
      </c>
      <c r="AM169" s="3">
        <v>235</v>
      </c>
      <c r="AN169" s="3" t="str">
        <f>IFERROR(MID(VLOOKUP($B169,Seqs!$A:$B,2,0),AO169,1),"")</f>
        <v>G</v>
      </c>
      <c r="AO169" s="3">
        <v>245</v>
      </c>
      <c r="AP169" s="3" t="str">
        <f>IFERROR(MID(VLOOKUP($B169,Seqs!$A:$B,2,0),AQ169,1),"")</f>
        <v>C</v>
      </c>
      <c r="AQ169" s="3">
        <v>284</v>
      </c>
      <c r="AR169" s="3" t="str">
        <f>IFERROR(MID(VLOOKUP($B169,Seqs!$A:$B,2,0),AS169,1),"")</f>
        <v>E</v>
      </c>
      <c r="AS169" s="3">
        <v>293</v>
      </c>
      <c r="AT169" s="3" t="str">
        <f>IFERROR(MID(VLOOKUP($B169,Seqs!$A:$B,2,0),AU169,1),"")</f>
        <v>R</v>
      </c>
      <c r="AU169" s="3">
        <v>314</v>
      </c>
      <c r="AV169" s="3" t="str">
        <f>IFERROR(MID(VLOOKUP($B169,Seqs!$A:$B,2,0),AW169,1),"")</f>
        <v>D</v>
      </c>
      <c r="AW169" s="3">
        <v>315</v>
      </c>
      <c r="AX169" s="3" t="str">
        <f>IFERROR(MID(VLOOKUP($B169,Seqs!$A:$B,2,0),AY169,1),"")</f>
        <v>C</v>
      </c>
      <c r="AY169" s="3">
        <v>327</v>
      </c>
      <c r="AZ169" s="77" t="str">
        <f>VLOOKUP(B169,Classification!A:D,2,0)</f>
        <v>A</v>
      </c>
      <c r="BA169" s="94" t="str">
        <f>VLOOKUP(B169,Classification!A:D,4,0)</f>
        <v>Lysophospholipid(LPA)</v>
      </c>
      <c r="BB169" s="27" t="b">
        <f t="shared" si="530"/>
        <v>1</v>
      </c>
      <c r="BC169" s="23">
        <f t="shared" si="503"/>
        <v>244</v>
      </c>
      <c r="BD169" s="5" t="s">
        <v>23</v>
      </c>
      <c r="BE169" s="3" t="s">
        <v>1381</v>
      </c>
      <c r="BF169" s="119">
        <v>2.9</v>
      </c>
      <c r="BG169" s="49" t="s">
        <v>1384</v>
      </c>
      <c r="BH169" s="49" t="s">
        <v>1384</v>
      </c>
      <c r="BI169" s="1"/>
      <c r="BJ169" s="70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0">
        <f t="shared" si="504"/>
        <v>47</v>
      </c>
      <c r="BW169" s="71">
        <f t="shared" si="505"/>
        <v>78</v>
      </c>
      <c r="BX169" s="72">
        <f t="shared" si="506"/>
        <v>82</v>
      </c>
      <c r="BY169" s="71">
        <f t="shared" si="507"/>
        <v>110</v>
      </c>
      <c r="BZ169" s="72">
        <f t="shared" si="508"/>
        <v>117</v>
      </c>
      <c r="CA169" s="71" t="str">
        <f t="shared" si="509"/>
        <v>-</v>
      </c>
      <c r="CB169" s="72">
        <f t="shared" si="510"/>
        <v>157</v>
      </c>
      <c r="CC169" s="71" t="str">
        <f t="shared" si="511"/>
        <v>-</v>
      </c>
      <c r="CD169" s="72">
        <f t="shared" si="512"/>
        <v>203</v>
      </c>
      <c r="CE169" s="71">
        <f t="shared" si="513"/>
        <v>245</v>
      </c>
      <c r="CF169" s="72">
        <f t="shared" si="514"/>
        <v>293</v>
      </c>
      <c r="CG169" s="71">
        <f t="shared" si="515"/>
        <v>315</v>
      </c>
      <c r="CH169" s="70">
        <f t="shared" si="516"/>
        <v>77</v>
      </c>
      <c r="CI169" s="71">
        <f t="shared" si="517"/>
        <v>81</v>
      </c>
      <c r="CJ169" s="72">
        <f t="shared" si="518"/>
        <v>108</v>
      </c>
      <c r="CK169" s="72">
        <f t="shared" si="519"/>
        <v>116</v>
      </c>
      <c r="CL169" s="72">
        <f t="shared" si="520"/>
        <v>152</v>
      </c>
      <c r="CM169" s="72" t="str">
        <f t="shared" si="521"/>
        <v>-</v>
      </c>
      <c r="CN169" s="72">
        <f t="shared" si="522"/>
        <v>185</v>
      </c>
      <c r="CO169" s="72" t="str">
        <f t="shared" si="523"/>
        <v>-</v>
      </c>
      <c r="CP169" s="72">
        <f t="shared" si="524"/>
        <v>235</v>
      </c>
      <c r="CQ169" s="72">
        <f t="shared" si="525"/>
        <v>284</v>
      </c>
      <c r="CR169" s="72">
        <f t="shared" si="526"/>
        <v>314</v>
      </c>
      <c r="CS169" s="72">
        <f t="shared" si="527"/>
        <v>327</v>
      </c>
      <c r="CT169" s="23">
        <f t="shared" si="528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s="12" customFormat="1" x14ac:dyDescent="0.2">
      <c r="A170" s="9" t="str">
        <f>CONCATENATE(B170,"_",C170)</f>
        <v>npy1r_human__wt</v>
      </c>
      <c r="B170" s="9" t="s">
        <v>325</v>
      </c>
      <c r="C170" s="9" t="s">
        <v>100</v>
      </c>
      <c r="D170" s="9" t="str">
        <f>IFERROR(MID(VLOOKUP($B170,Seqs!$A:$B,2,0),E170,1),"")</f>
        <v>P</v>
      </c>
      <c r="E170" s="9">
        <v>36</v>
      </c>
      <c r="F170" s="9" t="str">
        <f>IFERROR(MID(VLOOKUP($B170,Seqs!$A:$B,2,0),G170,1),"")</f>
        <v>Q</v>
      </c>
      <c r="G170" s="9">
        <v>68</v>
      </c>
      <c r="H170" s="9" t="str">
        <f>IFERROR(MID(VLOOKUP($B170,Seqs!$A:$B,2,0),I170,1),"")</f>
        <v>K</v>
      </c>
      <c r="I170" s="109">
        <v>69</v>
      </c>
      <c r="J170" s="9" t="str">
        <f>IFERROR(MID(VLOOKUP($B170,Seqs!$A:$B,2,0),K170,1),"")</f>
        <v>R</v>
      </c>
      <c r="K170" s="109">
        <v>72</v>
      </c>
      <c r="L170" s="9" t="str">
        <f>IFERROR(MID(VLOOKUP($B170,Seqs!$A:$B,2,0),M170,1),"")</f>
        <v>N</v>
      </c>
      <c r="M170" s="9">
        <v>73</v>
      </c>
      <c r="N170" s="9" t="str">
        <f>IFERROR(MID(VLOOKUP($B170,Seqs!$A:$B,2,0),O170,1),"")</f>
        <v>D</v>
      </c>
      <c r="O170" s="9">
        <v>104</v>
      </c>
      <c r="P170" s="9" t="str">
        <f>IFERROR(MID(VLOOKUP($B170,Seqs!$A:$B,2,0),Q170,1),"")</f>
        <v>H</v>
      </c>
      <c r="Q170" s="9">
        <v>105</v>
      </c>
      <c r="R170" s="9" t="str">
        <f>IFERROR(MID(VLOOKUP($B170,Seqs!$A:$B,2,0),S170,1),"")</f>
        <v>F</v>
      </c>
      <c r="S170" s="9">
        <v>108</v>
      </c>
      <c r="T170" s="9" t="str">
        <f>IFERROR(MID(VLOOKUP($B170,Seqs!$A:$B,2,0),U170,1),"")</f>
        <v>G</v>
      </c>
      <c r="U170" s="9">
        <v>109</v>
      </c>
      <c r="V170" s="9" t="str">
        <f>IFERROR(MID(VLOOKUP($B170,Seqs!$A:$B,2,0),W170,1),"")</f>
        <v>N</v>
      </c>
      <c r="W170" s="9">
        <v>144</v>
      </c>
      <c r="X170" s="9" t="str">
        <f>IFERROR(MID(VLOOKUP($B170,Seqs!$A:$B,2,0),Y170,1),"")</f>
        <v/>
      </c>
      <c r="Y170" s="9" t="s">
        <v>23</v>
      </c>
      <c r="Z170" s="9" t="str">
        <f>IFERROR(MID(VLOOKUP($B170,Seqs!$A:$B,2,0),AA170,1),"")</f>
        <v/>
      </c>
      <c r="AA170" s="9" t="s">
        <v>23</v>
      </c>
      <c r="AB170" s="9" t="str">
        <f>IFERROR(MID(VLOOKUP($B170,Seqs!$A:$B,2,0),AC170,1),"")</f>
        <v>N</v>
      </c>
      <c r="AC170" s="9">
        <v>151</v>
      </c>
      <c r="AD170" s="9" t="str">
        <f>IFERROR(MID(VLOOKUP($B170,Seqs!$A:$B,2,0),AE170,1),"")</f>
        <v>Q</v>
      </c>
      <c r="AE170" s="9">
        <v>177</v>
      </c>
      <c r="AF170" s="9" t="str">
        <f>IFERROR(MID(VLOOKUP($B170,Seqs!$A:$B,2,0),AG170,1),"")</f>
        <v>C</v>
      </c>
      <c r="AG170" s="9">
        <v>198</v>
      </c>
      <c r="AH170" s="9" t="str">
        <f>IFERROR(MID(VLOOKUP($B170,Seqs!$A:$B,2,0),AI170,1),"")</f>
        <v>D</v>
      </c>
      <c r="AI170" s="9">
        <v>200</v>
      </c>
      <c r="AJ170" s="9" t="str">
        <f>IFERROR(MID(VLOOKUP($B170,Seqs!$A:$B,2,0),AK170,1),"")</f>
        <v>S</v>
      </c>
      <c r="AK170" s="9">
        <v>204</v>
      </c>
      <c r="AL170" s="9" t="str">
        <f>IFERROR(MID(VLOOKUP($B170,Seqs!$A:$B,2,0),AM170,1),"")</f>
        <v>M</v>
      </c>
      <c r="AM170" s="9">
        <v>245</v>
      </c>
      <c r="AN170" s="9" t="str">
        <f>IFERROR(MID(VLOOKUP($B170,Seqs!$A:$B,2,0),AO170,1),"")</f>
        <v>D</v>
      </c>
      <c r="AO170" s="9">
        <v>250</v>
      </c>
      <c r="AP170" s="9" t="str">
        <f>IFERROR(MID(VLOOKUP($B170,Seqs!$A:$B,2,0),AQ170,1),"")</f>
        <v>N</v>
      </c>
      <c r="AQ170" s="9">
        <v>289</v>
      </c>
      <c r="AR170" s="9" t="str">
        <f>IFERROR(MID(VLOOKUP($B170,Seqs!$A:$B,2,0),AS170,1),"")</f>
        <v>T</v>
      </c>
      <c r="AS170" s="9">
        <v>295</v>
      </c>
      <c r="AT170" s="9" t="str">
        <f>IFERROR(MID(VLOOKUP($B170,Seqs!$A:$B,2,0),AU170,1),"")</f>
        <v>L</v>
      </c>
      <c r="AU170" s="9">
        <v>323</v>
      </c>
      <c r="AV170" s="9" t="str">
        <f>IFERROR(MID(VLOOKUP($B170,Seqs!$A:$B,2,0),AW170,1),"")</f>
        <v>N</v>
      </c>
      <c r="AW170" s="9">
        <v>324</v>
      </c>
      <c r="AX170" s="9" t="str">
        <f>IFERROR(MID(VLOOKUP($B170,Seqs!$A:$B,2,0),AY170,1),"")</f>
        <v>F</v>
      </c>
      <c r="AY170" s="9">
        <v>335</v>
      </c>
      <c r="AZ170" s="110" t="str">
        <f>VLOOKUP(B170,Classification!A:D,2,0)</f>
        <v>A</v>
      </c>
      <c r="BA170" s="98" t="str">
        <f>VLOOKUP(B170,Classification!A:D,4,0)</f>
        <v>NeuropeptideY</v>
      </c>
      <c r="BB170" s="36" t="b">
        <f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109">
        <f>_xlfn.AGGREGATE(9,6,CH170:CS170)-_xlfn.AGGREGATE(9,6,BV170:CG170)+12</f>
        <v>263</v>
      </c>
      <c r="BD170" s="13" t="s">
        <v>23</v>
      </c>
      <c r="BE170" s="9" t="s">
        <v>1381</v>
      </c>
      <c r="BF170" s="120" t="s">
        <v>23</v>
      </c>
      <c r="BG170" s="51" t="s">
        <v>1384</v>
      </c>
      <c r="BH170" s="51" t="s">
        <v>1384</v>
      </c>
      <c r="BJ170" s="111" t="s">
        <v>1293</v>
      </c>
      <c r="BK170" s="112" t="s">
        <v>1293</v>
      </c>
      <c r="BL170" s="112" t="s">
        <v>1293</v>
      </c>
      <c r="BM170" s="112" t="s">
        <v>1293</v>
      </c>
      <c r="BN170" s="112" t="s">
        <v>1293</v>
      </c>
      <c r="BO170" s="112" t="s">
        <v>1293</v>
      </c>
      <c r="BP170" s="112" t="s">
        <v>1293</v>
      </c>
      <c r="BQ170" s="112" t="s">
        <v>1293</v>
      </c>
      <c r="BR170" s="112" t="s">
        <v>1293</v>
      </c>
      <c r="BS170" s="112" t="s">
        <v>1293</v>
      </c>
      <c r="BT170" s="112" t="s">
        <v>1293</v>
      </c>
      <c r="BU170" s="112" t="s">
        <v>1293</v>
      </c>
      <c r="BV170" s="111">
        <f>E170</f>
        <v>36</v>
      </c>
      <c r="BW170" s="113">
        <f>I170</f>
        <v>69</v>
      </c>
      <c r="BX170" s="114">
        <f>M170</f>
        <v>73</v>
      </c>
      <c r="BY170" s="113">
        <f>Q170</f>
        <v>105</v>
      </c>
      <c r="BZ170" s="114">
        <f>U170</f>
        <v>109</v>
      </c>
      <c r="CA170" s="113" t="str">
        <f>Y170</f>
        <v>-</v>
      </c>
      <c r="CB170" s="114">
        <f>AC170</f>
        <v>151</v>
      </c>
      <c r="CC170" s="113">
        <f>AG170</f>
        <v>198</v>
      </c>
      <c r="CD170" s="114">
        <f>AK170</f>
        <v>204</v>
      </c>
      <c r="CE170" s="113">
        <f>AO170</f>
        <v>250</v>
      </c>
      <c r="CF170" s="114">
        <f>AS170</f>
        <v>295</v>
      </c>
      <c r="CG170" s="113">
        <f>AW170</f>
        <v>324</v>
      </c>
      <c r="CH170" s="111">
        <f>G170</f>
        <v>68</v>
      </c>
      <c r="CI170" s="113">
        <f>K170</f>
        <v>72</v>
      </c>
      <c r="CJ170" s="114">
        <f>O170</f>
        <v>104</v>
      </c>
      <c r="CK170" s="114">
        <f>S170</f>
        <v>108</v>
      </c>
      <c r="CL170" s="114">
        <f>W170</f>
        <v>144</v>
      </c>
      <c r="CM170" s="114" t="str">
        <f>AA170</f>
        <v>-</v>
      </c>
      <c r="CN170" s="114">
        <f>AE170</f>
        <v>177</v>
      </c>
      <c r="CO170" s="114">
        <f>AI170</f>
        <v>200</v>
      </c>
      <c r="CP170" s="114">
        <f>AM170</f>
        <v>245</v>
      </c>
      <c r="CQ170" s="114">
        <f>AQ170</f>
        <v>289</v>
      </c>
      <c r="CR170" s="114">
        <f>AU170</f>
        <v>323</v>
      </c>
      <c r="CS170" s="114">
        <f>AY170</f>
        <v>335</v>
      </c>
      <c r="CT170" s="109">
        <f>M170-K170</f>
        <v>1</v>
      </c>
    </row>
    <row r="171" spans="1:1029" s="12" customFormat="1" x14ac:dyDescent="0.2">
      <c r="A171" s="9" t="str">
        <f>CONCATENATE(B171,"_",C171)</f>
        <v>npy1r_human_5ZBH</v>
      </c>
      <c r="B171" s="9" t="s">
        <v>325</v>
      </c>
      <c r="C171" s="9" t="s">
        <v>1504</v>
      </c>
      <c r="D171" s="9" t="str">
        <f>IFERROR(MID(VLOOKUP($B171,Seqs!$A:$B,2,0),E171,1),"")</f>
        <v>P</v>
      </c>
      <c r="E171" s="9">
        <v>36</v>
      </c>
      <c r="F171" s="9" t="str">
        <f>IFERROR(MID(VLOOKUP($B171,Seqs!$A:$B,2,0),G171,1),"")</f>
        <v>Q</v>
      </c>
      <c r="G171" s="9">
        <v>68</v>
      </c>
      <c r="H171" s="9" t="str">
        <f>IFERROR(MID(VLOOKUP($B171,Seqs!$A:$B,2,0),I171,1),"")</f>
        <v>K</v>
      </c>
      <c r="I171" s="109">
        <v>69</v>
      </c>
      <c r="J171" s="9" t="str">
        <f>IFERROR(MID(VLOOKUP($B171,Seqs!$A:$B,2,0),K171,1),"")</f>
        <v>R</v>
      </c>
      <c r="K171" s="109">
        <v>72</v>
      </c>
      <c r="L171" s="9" t="str">
        <f>IFERROR(MID(VLOOKUP($B171,Seqs!$A:$B,2,0),M171,1),"")</f>
        <v>N</v>
      </c>
      <c r="M171" s="9">
        <v>73</v>
      </c>
      <c r="N171" s="9" t="str">
        <f>IFERROR(MID(VLOOKUP($B171,Seqs!$A:$B,2,0),O171,1),"")</f>
        <v>M</v>
      </c>
      <c r="O171" s="9">
        <v>103</v>
      </c>
      <c r="P171" s="9" t="str">
        <f>IFERROR(MID(VLOOKUP($B171,Seqs!$A:$B,2,0),Q171,1),"")</f>
        <v>H</v>
      </c>
      <c r="Q171" s="9">
        <v>105</v>
      </c>
      <c r="R171" s="9" t="str">
        <f>IFERROR(MID(VLOOKUP($B171,Seqs!$A:$B,2,0),S171,1),"")</f>
        <v>F</v>
      </c>
      <c r="S171" s="9">
        <v>108</v>
      </c>
      <c r="T171" s="9" t="str">
        <f>IFERROR(MID(VLOOKUP($B171,Seqs!$A:$B,2,0),U171,1),"")</f>
        <v>G</v>
      </c>
      <c r="U171" s="9">
        <v>109</v>
      </c>
      <c r="V171" s="9" t="str">
        <f>IFERROR(MID(VLOOKUP($B171,Seqs!$A:$B,2,0),W171,1),"")</f>
        <v>N</v>
      </c>
      <c r="W171" s="9">
        <v>144</v>
      </c>
      <c r="X171" s="9" t="str">
        <f>IFERROR(MID(VLOOKUP($B171,Seqs!$A:$B,2,0),Y171,1),"")</f>
        <v/>
      </c>
      <c r="Y171" s="9" t="s">
        <v>23</v>
      </c>
      <c r="Z171" s="9" t="str">
        <f>IFERROR(MID(VLOOKUP($B171,Seqs!$A:$B,2,0),AA171,1),"")</f>
        <v/>
      </c>
      <c r="AA171" s="9" t="s">
        <v>23</v>
      </c>
      <c r="AB171" s="9" t="str">
        <f>IFERROR(MID(VLOOKUP($B171,Seqs!$A:$B,2,0),AC171,1),"")</f>
        <v>N</v>
      </c>
      <c r="AC171" s="9">
        <v>151</v>
      </c>
      <c r="AD171" s="9" t="str">
        <f>IFERROR(MID(VLOOKUP($B171,Seqs!$A:$B,2,0),AE171,1),"")</f>
        <v>Y</v>
      </c>
      <c r="AE171" s="9">
        <v>176</v>
      </c>
      <c r="AF171" s="9" t="str">
        <f>IFERROR(MID(VLOOKUP($B171,Seqs!$A:$B,2,0),AG171,1),"")</f>
        <v>C</v>
      </c>
      <c r="AG171" s="9">
        <v>198</v>
      </c>
      <c r="AH171" s="9" t="str">
        <f>IFERROR(MID(VLOOKUP($B171,Seqs!$A:$B,2,0),AI171,1),"")</f>
        <v>D</v>
      </c>
      <c r="AI171" s="9">
        <v>200</v>
      </c>
      <c r="AJ171" s="9" t="str">
        <f>IFERROR(MID(VLOOKUP($B171,Seqs!$A:$B,2,0),AK171,1),"")</f>
        <v>S</v>
      </c>
      <c r="AK171" s="9">
        <v>204</v>
      </c>
      <c r="AL171" s="9" t="str">
        <f>IFERROR(MID(VLOOKUP($B171,Seqs!$A:$B,2,0),AM171,1),"")</f>
        <v>R</v>
      </c>
      <c r="AM171" s="9">
        <v>241</v>
      </c>
      <c r="AN171" s="9" t="str">
        <f>IFERROR(MID(VLOOKUP($B171,Seqs!$A:$B,2,0),AO171,1),"")</f>
        <v>Y</v>
      </c>
      <c r="AO171" s="9">
        <v>253</v>
      </c>
      <c r="AP171" s="9" t="str">
        <f>IFERROR(MID(VLOOKUP($B171,Seqs!$A:$B,2,0),AQ171,1),"")</f>
        <v>N</v>
      </c>
      <c r="AQ171" s="9">
        <v>289</v>
      </c>
      <c r="AR171" s="9" t="str">
        <f>IFERROR(MID(VLOOKUP($B171,Seqs!$A:$B,2,0),AS171,1),"")</f>
        <v>T</v>
      </c>
      <c r="AS171" s="9">
        <v>295</v>
      </c>
      <c r="AT171" s="9" t="str">
        <f>IFERROR(MID(VLOOKUP($B171,Seqs!$A:$B,2,0),AU171,1),"")</f>
        <v>L</v>
      </c>
      <c r="AU171" s="9">
        <v>323</v>
      </c>
      <c r="AV171" s="9" t="str">
        <f>IFERROR(MID(VLOOKUP($B171,Seqs!$A:$B,2,0),AW171,1),"")</f>
        <v>N</v>
      </c>
      <c r="AW171" s="9">
        <v>324</v>
      </c>
      <c r="AX171" s="9" t="str">
        <f>IFERROR(MID(VLOOKUP($B171,Seqs!$A:$B,2,0),AY171,1),"")</f>
        <v>F</v>
      </c>
      <c r="AY171" s="9">
        <v>335</v>
      </c>
      <c r="AZ171" s="110" t="str">
        <f>VLOOKUP(B171,Classification!A:D,2,0)</f>
        <v>A</v>
      </c>
      <c r="BA171" s="98" t="str">
        <f>VLOOKUP(B171,Classification!A:D,4,0)</f>
        <v>NeuropeptideY</v>
      </c>
      <c r="BB171" s="36" t="b">
        <f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109">
        <f>_xlfn.AGGREGATE(9,6,CH171:CS171)-_xlfn.AGGREGATE(9,6,BV171:CG171)+12</f>
        <v>254</v>
      </c>
      <c r="BD171" s="13" t="s">
        <v>1383</v>
      </c>
      <c r="BE171" s="9" t="s">
        <v>1381</v>
      </c>
      <c r="BF171" s="120">
        <v>3</v>
      </c>
      <c r="BG171" s="51" t="s">
        <v>1</v>
      </c>
      <c r="BH171" s="51" t="s">
        <v>1</v>
      </c>
      <c r="BJ171" s="111" t="s">
        <v>1293</v>
      </c>
      <c r="BK171" s="112" t="s">
        <v>1293</v>
      </c>
      <c r="BL171" s="112" t="s">
        <v>1293</v>
      </c>
      <c r="BM171" s="112" t="s">
        <v>1293</v>
      </c>
      <c r="BN171" s="112" t="s">
        <v>1293</v>
      </c>
      <c r="BO171" s="112" t="s">
        <v>1293</v>
      </c>
      <c r="BP171" s="112" t="s">
        <v>1293</v>
      </c>
      <c r="BQ171" s="112" t="s">
        <v>1293</v>
      </c>
      <c r="BR171" s="112" t="s">
        <v>1293</v>
      </c>
      <c r="BS171" s="112" t="s">
        <v>1293</v>
      </c>
      <c r="BT171" s="112" t="s">
        <v>1293</v>
      </c>
      <c r="BU171" s="112" t="s">
        <v>1293</v>
      </c>
      <c r="BV171" s="111">
        <f>E171</f>
        <v>36</v>
      </c>
      <c r="BW171" s="113">
        <f>I171</f>
        <v>69</v>
      </c>
      <c r="BX171" s="114">
        <f>M171</f>
        <v>73</v>
      </c>
      <c r="BY171" s="113">
        <f>Q171</f>
        <v>105</v>
      </c>
      <c r="BZ171" s="114">
        <f>U171</f>
        <v>109</v>
      </c>
      <c r="CA171" s="113" t="str">
        <f>Y171</f>
        <v>-</v>
      </c>
      <c r="CB171" s="114">
        <f>AC171</f>
        <v>151</v>
      </c>
      <c r="CC171" s="113">
        <f>AG171</f>
        <v>198</v>
      </c>
      <c r="CD171" s="114">
        <f>AK171</f>
        <v>204</v>
      </c>
      <c r="CE171" s="113">
        <f>AO171</f>
        <v>253</v>
      </c>
      <c r="CF171" s="114">
        <f>AS171</f>
        <v>295</v>
      </c>
      <c r="CG171" s="113">
        <f>AW171</f>
        <v>324</v>
      </c>
      <c r="CH171" s="111">
        <f>G171</f>
        <v>68</v>
      </c>
      <c r="CI171" s="113">
        <f>K171</f>
        <v>72</v>
      </c>
      <c r="CJ171" s="114">
        <f>O171</f>
        <v>103</v>
      </c>
      <c r="CK171" s="114">
        <f>S171</f>
        <v>108</v>
      </c>
      <c r="CL171" s="114">
        <f>W171</f>
        <v>144</v>
      </c>
      <c r="CM171" s="114" t="str">
        <f>AA171</f>
        <v>-</v>
      </c>
      <c r="CN171" s="114">
        <f>AE171</f>
        <v>176</v>
      </c>
      <c r="CO171" s="114">
        <f>AI171</f>
        <v>200</v>
      </c>
      <c r="CP171" s="114">
        <f>AM171</f>
        <v>241</v>
      </c>
      <c r="CQ171" s="114">
        <f>AQ171</f>
        <v>289</v>
      </c>
      <c r="CR171" s="114">
        <f>AU171</f>
        <v>323</v>
      </c>
      <c r="CS171" s="114">
        <f>AY171</f>
        <v>335</v>
      </c>
      <c r="CT171" s="109">
        <f>M171-K171</f>
        <v>1</v>
      </c>
    </row>
    <row r="172" spans="1:1029" s="12" customFormat="1" x14ac:dyDescent="0.2">
      <c r="A172" s="9" t="str">
        <f>CONCATENATE(B172,"_",C172)</f>
        <v>npy1r_human_5ZBQ</v>
      </c>
      <c r="B172" s="9" t="s">
        <v>325</v>
      </c>
      <c r="C172" s="9" t="s">
        <v>1503</v>
      </c>
      <c r="D172" s="9" t="str">
        <f>IFERROR(MID(VLOOKUP($B172,Seqs!$A:$B,2,0),E172,1),"")</f>
        <v>P</v>
      </c>
      <c r="E172" s="9">
        <v>36</v>
      </c>
      <c r="F172" s="9" t="str">
        <f>IFERROR(MID(VLOOKUP($B172,Seqs!$A:$B,2,0),G172,1),"")</f>
        <v>Q</v>
      </c>
      <c r="G172" s="9">
        <v>68</v>
      </c>
      <c r="H172" s="9" t="str">
        <f>IFERROR(MID(VLOOKUP($B172,Seqs!$A:$B,2,0),I172,1),"")</f>
        <v/>
      </c>
      <c r="I172" s="109" t="s">
        <v>23</v>
      </c>
      <c r="J172" s="9" t="str">
        <f>IFERROR(MID(VLOOKUP($B172,Seqs!$A:$B,2,0),K172,1),"")</f>
        <v/>
      </c>
      <c r="K172" s="109" t="s">
        <v>23</v>
      </c>
      <c r="L172" s="9" t="str">
        <f>IFERROR(MID(VLOOKUP($B172,Seqs!$A:$B,2,0),M172,1),"")</f>
        <v>V</v>
      </c>
      <c r="M172" s="9">
        <v>74</v>
      </c>
      <c r="N172" s="9" t="str">
        <f>IFERROR(MID(VLOOKUP($B172,Seqs!$A:$B,2,0),O172,1),"")</f>
        <v>D</v>
      </c>
      <c r="O172" s="9">
        <v>104</v>
      </c>
      <c r="P172" s="9" t="str">
        <f>IFERROR(MID(VLOOKUP($B172,Seqs!$A:$B,2,0),Q172,1),"")</f>
        <v>W</v>
      </c>
      <c r="Q172" s="9">
        <v>106</v>
      </c>
      <c r="R172" s="9" t="str">
        <f>IFERROR(MID(VLOOKUP($B172,Seqs!$A:$B,2,0),S172,1),"")</f>
        <v>F</v>
      </c>
      <c r="S172" s="9">
        <v>108</v>
      </c>
      <c r="T172" s="9" t="str">
        <f>IFERROR(MID(VLOOKUP($B172,Seqs!$A:$B,2,0),U172,1),"")</f>
        <v>G</v>
      </c>
      <c r="U172" s="9">
        <v>109</v>
      </c>
      <c r="V172" s="9" t="str">
        <f>IFERROR(MID(VLOOKUP($B172,Seqs!$A:$B,2,0),W172,1),"")</f>
        <v>I</v>
      </c>
      <c r="W172" s="9">
        <v>143</v>
      </c>
      <c r="X172" s="9" t="str">
        <f>IFERROR(MID(VLOOKUP($B172,Seqs!$A:$B,2,0),Y172,1),"")</f>
        <v/>
      </c>
      <c r="Y172" s="9" t="s">
        <v>23</v>
      </c>
      <c r="Z172" s="9" t="str">
        <f>IFERROR(MID(VLOOKUP($B172,Seqs!$A:$B,2,0),AA172,1),"")</f>
        <v/>
      </c>
      <c r="AA172" s="9" t="s">
        <v>23</v>
      </c>
      <c r="AB172" s="9" t="str">
        <f>IFERROR(MID(VLOOKUP($B172,Seqs!$A:$B,2,0),AC172,1),"")</f>
        <v>N</v>
      </c>
      <c r="AC172" s="9">
        <v>151</v>
      </c>
      <c r="AD172" s="9" t="str">
        <f>IFERROR(MID(VLOOKUP($B172,Seqs!$A:$B,2,0),AE172,1),"")</f>
        <v>Q</v>
      </c>
      <c r="AE172" s="9">
        <v>177</v>
      </c>
      <c r="AF172" s="9" t="str">
        <f>IFERROR(MID(VLOOKUP($B172,Seqs!$A:$B,2,0),AG172,1),"")</f>
        <v>C</v>
      </c>
      <c r="AG172" s="9">
        <v>198</v>
      </c>
      <c r="AH172" s="9" t="str">
        <f>IFERROR(MID(VLOOKUP($B172,Seqs!$A:$B,2,0),AI172,1),"")</f>
        <v>D</v>
      </c>
      <c r="AI172" s="9">
        <v>200</v>
      </c>
      <c r="AJ172" s="9" t="str">
        <f>IFERROR(MID(VLOOKUP($B172,Seqs!$A:$B,2,0),AK172,1),"")</f>
        <v>S</v>
      </c>
      <c r="AK172" s="9">
        <v>204</v>
      </c>
      <c r="AL172" s="9" t="str">
        <f>IFERROR(MID(VLOOKUP($B172,Seqs!$A:$B,2,0),AM172,1),"")</f>
        <v>R</v>
      </c>
      <c r="AM172" s="9">
        <v>241</v>
      </c>
      <c r="AN172" s="9" t="str">
        <f>IFERROR(MID(VLOOKUP($B172,Seqs!$A:$B,2,0),AO172,1),"")</f>
        <v>T</v>
      </c>
      <c r="AO172" s="9">
        <v>258</v>
      </c>
      <c r="AP172" s="9" t="str">
        <f>IFERROR(MID(VLOOKUP($B172,Seqs!$A:$B,2,0),AQ172,1),"")</f>
        <v>N</v>
      </c>
      <c r="AQ172" s="9">
        <v>289</v>
      </c>
      <c r="AR172" s="9" t="str">
        <f>IFERROR(MID(VLOOKUP($B172,Seqs!$A:$B,2,0),AS172,1),"")</f>
        <v>T</v>
      </c>
      <c r="AS172" s="9">
        <v>295</v>
      </c>
      <c r="AT172" s="9" t="str">
        <f>IFERROR(MID(VLOOKUP($B172,Seqs!$A:$B,2,0),AU172,1),"")</f>
        <v>L</v>
      </c>
      <c r="AU172" s="9">
        <v>323</v>
      </c>
      <c r="AV172" s="9" t="str">
        <f>IFERROR(MID(VLOOKUP($B172,Seqs!$A:$B,2,0),AW172,1),"")</f>
        <v>N</v>
      </c>
      <c r="AW172" s="9">
        <v>324</v>
      </c>
      <c r="AX172" s="9" t="str">
        <f>IFERROR(MID(VLOOKUP($B172,Seqs!$A:$B,2,0),AY172,1),"")</f>
        <v>F</v>
      </c>
      <c r="AY172" s="9">
        <v>335</v>
      </c>
      <c r="AZ172" s="110" t="str">
        <f>VLOOKUP(B172,Classification!A:D,2,0)</f>
        <v>A</v>
      </c>
      <c r="BA172" s="98" t="str">
        <f>VLOOKUP(B172,Classification!A:D,4,0)</f>
        <v>NeuropeptideY</v>
      </c>
      <c r="BB172" s="36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109">
        <f>_xlfn.AGGREGATE(9,6,CH172:CS172)-_xlfn.AGGREGATE(9,6,BV172:CG172)+12</f>
        <v>245</v>
      </c>
      <c r="BD172" s="13" t="s">
        <v>23</v>
      </c>
      <c r="BE172" s="9" t="s">
        <v>1381</v>
      </c>
      <c r="BF172" s="120">
        <v>2.7</v>
      </c>
      <c r="BG172" s="51" t="s">
        <v>1</v>
      </c>
      <c r="BH172" s="51" t="s">
        <v>1</v>
      </c>
      <c r="BJ172" s="111" t="s">
        <v>1293</v>
      </c>
      <c r="BK172" s="112" t="s">
        <v>1293</v>
      </c>
      <c r="BL172" s="112" t="s">
        <v>1293</v>
      </c>
      <c r="BM172" s="112" t="s">
        <v>1293</v>
      </c>
      <c r="BN172" s="112" t="s">
        <v>1293</v>
      </c>
      <c r="BO172" s="112" t="s">
        <v>1293</v>
      </c>
      <c r="BP172" s="112" t="s">
        <v>1293</v>
      </c>
      <c r="BQ172" s="112" t="s">
        <v>1293</v>
      </c>
      <c r="BR172" s="112" t="s">
        <v>1293</v>
      </c>
      <c r="BS172" s="112" t="s">
        <v>1293</v>
      </c>
      <c r="BT172" s="112" t="s">
        <v>1293</v>
      </c>
      <c r="BU172" s="112" t="s">
        <v>1293</v>
      </c>
      <c r="BV172" s="111">
        <f>E172</f>
        <v>36</v>
      </c>
      <c r="BW172" s="113" t="str">
        <f>I172</f>
        <v>-</v>
      </c>
      <c r="BX172" s="114">
        <f>M172</f>
        <v>74</v>
      </c>
      <c r="BY172" s="113">
        <f>Q172</f>
        <v>106</v>
      </c>
      <c r="BZ172" s="114">
        <f>U172</f>
        <v>109</v>
      </c>
      <c r="CA172" s="113" t="str">
        <f>Y172</f>
        <v>-</v>
      </c>
      <c r="CB172" s="114">
        <f>AC172</f>
        <v>151</v>
      </c>
      <c r="CC172" s="113">
        <f>AG172</f>
        <v>198</v>
      </c>
      <c r="CD172" s="114">
        <f>AK172</f>
        <v>204</v>
      </c>
      <c r="CE172" s="113">
        <f>AO172</f>
        <v>258</v>
      </c>
      <c r="CF172" s="114">
        <f>AS172</f>
        <v>295</v>
      </c>
      <c r="CG172" s="113">
        <f>AW172</f>
        <v>324</v>
      </c>
      <c r="CH172" s="111">
        <f>G172</f>
        <v>68</v>
      </c>
      <c r="CI172" s="113" t="str">
        <f>K172</f>
        <v>-</v>
      </c>
      <c r="CJ172" s="114">
        <f>O172</f>
        <v>104</v>
      </c>
      <c r="CK172" s="114">
        <f>S172</f>
        <v>108</v>
      </c>
      <c r="CL172" s="114">
        <f>W172</f>
        <v>143</v>
      </c>
      <c r="CM172" s="114" t="str">
        <f>AA172</f>
        <v>-</v>
      </c>
      <c r="CN172" s="114">
        <f>AE172</f>
        <v>177</v>
      </c>
      <c r="CO172" s="114">
        <f>AI172</f>
        <v>200</v>
      </c>
      <c r="CP172" s="114">
        <f>AM172</f>
        <v>241</v>
      </c>
      <c r="CQ172" s="114">
        <f>AQ172</f>
        <v>289</v>
      </c>
      <c r="CR172" s="114">
        <f>AU172</f>
        <v>323</v>
      </c>
      <c r="CS172" s="114">
        <f>AY172</f>
        <v>335</v>
      </c>
      <c r="CT172" s="109" t="e">
        <f>M172-K172</f>
        <v>#VALUE!</v>
      </c>
    </row>
    <row r="173" spans="1:1029" x14ac:dyDescent="0.2">
      <c r="A173" s="3" t="str">
        <f t="shared" si="529"/>
        <v>ntr1_rat__wt</v>
      </c>
      <c r="B173" s="3" t="s">
        <v>914</v>
      </c>
      <c r="C173" s="3" t="s">
        <v>100</v>
      </c>
      <c r="D173" s="3" t="str">
        <f>IFERROR(MID(VLOOKUP($B173,Seqs!$A:$B,2,0),E173,1),"")</f>
        <v>I</v>
      </c>
      <c r="E173" s="3">
        <v>61</v>
      </c>
      <c r="F173" s="3" t="str">
        <f>IFERROR(MID(VLOOKUP($B173,Seqs!$A:$B,2,0),G173,1),"")</f>
        <v>K</v>
      </c>
      <c r="G173" s="3">
        <v>92</v>
      </c>
      <c r="H173" s="3" t="str">
        <f>IFERROR(MID(VLOOKUP($B173,Seqs!$A:$B,2,0),I173,1),"")</f>
        <v>K</v>
      </c>
      <c r="I173" s="23">
        <v>93</v>
      </c>
      <c r="J173" s="3" t="str">
        <f>IFERROR(MID(VLOOKUP($B173,Seqs!$A:$B,2,0),K173,1),"")</f>
        <v>Q</v>
      </c>
      <c r="K173" s="23">
        <v>96</v>
      </c>
      <c r="L173" s="3" t="str">
        <f>IFERROR(MID(VLOOKUP($B173,Seqs!$A:$B,2,0),M173,1),"")</f>
        <v>S</v>
      </c>
      <c r="M173" s="3">
        <v>97</v>
      </c>
      <c r="N173" s="3" t="str">
        <f>IFERROR(MID(VLOOKUP($B173,Seqs!$A:$B,2,0),O173,1),"")</f>
        <v>V</v>
      </c>
      <c r="O173" s="3">
        <v>131</v>
      </c>
      <c r="P173" s="3" t="str">
        <f>IFERROR(MID(VLOOKUP($B173,Seqs!$A:$B,2,0),Q173,1),"")</f>
        <v>P</v>
      </c>
      <c r="Q173" s="3">
        <v>134</v>
      </c>
      <c r="R173" s="3" t="str">
        <f>IFERROR(MID(VLOOKUP($B173,Seqs!$A:$B,2,0),S173,1),"")</f>
        <v>F</v>
      </c>
      <c r="S173" s="3">
        <v>137</v>
      </c>
      <c r="T173" s="3" t="str">
        <f>IFERROR(MID(VLOOKUP($B173,Seqs!$A:$B,2,0),U173,1),"")</f>
        <v>G</v>
      </c>
      <c r="U173" s="3">
        <v>138</v>
      </c>
      <c r="V173" s="3" t="str">
        <f>IFERROR(MID(VLOOKUP($B173,Seqs!$A:$B,2,0),W173,1),"")</f>
        <v>H</v>
      </c>
      <c r="W173" s="3">
        <v>173</v>
      </c>
      <c r="X173" s="3" t="str">
        <f>IFERROR(MID(VLOOKUP($B173,Seqs!$A:$B,2,0),Y173,1),"")</f>
        <v>P</v>
      </c>
      <c r="Y173" s="3">
        <v>174</v>
      </c>
      <c r="Z173" s="3" t="str">
        <f>IFERROR(MID(VLOOKUP($B173,Seqs!$A:$B,2,0),AA173,1),"")</f>
        <v>M</v>
      </c>
      <c r="AA173" s="3">
        <v>181</v>
      </c>
      <c r="AB173" s="3" t="str">
        <f>IFERROR(MID(VLOOKUP($B173,Seqs!$A:$B,2,0),AC173,1),"")</f>
        <v>S</v>
      </c>
      <c r="AC173" s="9">
        <v>182</v>
      </c>
      <c r="AD173" s="3" t="str">
        <f>IFERROR(MID(VLOOKUP($B173,Seqs!$A:$B,2,0),AE173,1),"")</f>
        <v>M</v>
      </c>
      <c r="AE173" s="3">
        <v>208</v>
      </c>
      <c r="AF173" s="3" t="str">
        <f>IFERROR(MID(VLOOKUP($B173,Seqs!$A:$B,2,0),AG173,1),"")</f>
        <v>C</v>
      </c>
      <c r="AG173" s="3">
        <v>225</v>
      </c>
      <c r="AH173" s="3" t="str">
        <f>IFERROR(MID(VLOOKUP($B173,Seqs!$A:$B,2,0),AI173,1),"")</f>
        <v>P</v>
      </c>
      <c r="AI173" s="3">
        <v>227</v>
      </c>
      <c r="AJ173" s="3" t="str">
        <f>IFERROR(MID(VLOOKUP($B173,Seqs!$A:$B,2,0),AK173,1),"")</f>
        <v>T</v>
      </c>
      <c r="AK173" s="3">
        <v>231</v>
      </c>
      <c r="AL173" s="3" t="str">
        <f>IFERROR(MID(VLOOKUP($B173,Seqs!$A:$B,2,0),AM173,1),"")</f>
        <v>G</v>
      </c>
      <c r="AM173" s="3">
        <v>275</v>
      </c>
      <c r="AN173" s="3" t="str">
        <f>IFERROR(MID(VLOOKUP($B173,Seqs!$A:$B,2,0),AO173,1),"")</f>
        <v>P</v>
      </c>
      <c r="AO173" s="3">
        <v>297</v>
      </c>
      <c r="AP173" s="3" t="str">
        <f>IFERROR(MID(VLOOKUP($B173,Seqs!$A:$B,2,0),AQ173,1),"")</f>
        <v>I</v>
      </c>
      <c r="AQ173" s="3">
        <v>334</v>
      </c>
      <c r="AR173" s="3" t="str">
        <f>IFERROR(MID(VLOOKUP($B173,Seqs!$A:$B,2,0),AS173,1),"")</f>
        <v>T</v>
      </c>
      <c r="AS173" s="3">
        <v>340</v>
      </c>
      <c r="AT173" s="3" t="str">
        <f>IFERROR(MID(VLOOKUP($B173,Seqs!$A:$B,2,0),AU173,1),"")</f>
        <v>V</v>
      </c>
      <c r="AU173" s="3">
        <v>372</v>
      </c>
      <c r="AV173" s="3" t="str">
        <f>IFERROR(MID(VLOOKUP($B173,Seqs!$A:$B,2,0),AW173,1),"")</f>
        <v>S</v>
      </c>
      <c r="AW173" s="3">
        <v>373</v>
      </c>
      <c r="AX173" s="3" t="str">
        <f>IFERROR(MID(VLOOKUP($B173,Seqs!$A:$B,2,0),AY173,1),"")</f>
        <v>L</v>
      </c>
      <c r="AY173" s="3">
        <v>384</v>
      </c>
      <c r="AZ173" s="77" t="str">
        <f>VLOOKUP(B173,Classification!A:D,2,0)</f>
        <v>A</v>
      </c>
      <c r="BA173" s="94" t="str">
        <f>VLOOKUP(B173,Classification!A:D,4,0)</f>
        <v>Neurotensin</v>
      </c>
      <c r="BB173" s="27" t="b">
        <f t="shared" si="530"/>
        <v>1</v>
      </c>
      <c r="BC173" s="23">
        <f t="shared" si="503"/>
        <v>277</v>
      </c>
      <c r="BD173" s="56" t="s">
        <v>1379</v>
      </c>
      <c r="BE173" s="3" t="s">
        <v>23</v>
      </c>
      <c r="BF173" s="119" t="s">
        <v>23</v>
      </c>
      <c r="BG173" s="49" t="s">
        <v>1379</v>
      </c>
      <c r="BH173" s="49" t="s">
        <v>1384</v>
      </c>
      <c r="BI173" s="3" t="s">
        <v>1170</v>
      </c>
      <c r="BJ173" s="70" t="s">
        <v>1293</v>
      </c>
      <c r="BK173" s="57" t="s">
        <v>1293</v>
      </c>
      <c r="BL173" s="57" t="s">
        <v>1293</v>
      </c>
      <c r="BM173" s="57" t="s">
        <v>1293</v>
      </c>
      <c r="BN173" s="57" t="s">
        <v>1293</v>
      </c>
      <c r="BO173" s="57" t="s">
        <v>1293</v>
      </c>
      <c r="BP173" s="57" t="s">
        <v>1293</v>
      </c>
      <c r="BQ173" s="57" t="s">
        <v>1293</v>
      </c>
      <c r="BR173" s="57" t="s">
        <v>1293</v>
      </c>
      <c r="BS173" s="57" t="s">
        <v>1293</v>
      </c>
      <c r="BT173" s="57" t="s">
        <v>1293</v>
      </c>
      <c r="BU173" s="57" t="s">
        <v>1293</v>
      </c>
      <c r="BV173" s="70">
        <f t="shared" si="504"/>
        <v>61</v>
      </c>
      <c r="BW173" s="71">
        <f t="shared" si="505"/>
        <v>93</v>
      </c>
      <c r="BX173" s="72">
        <f t="shared" si="506"/>
        <v>97</v>
      </c>
      <c r="BY173" s="71">
        <f t="shared" si="507"/>
        <v>134</v>
      </c>
      <c r="BZ173" s="72">
        <f t="shared" si="508"/>
        <v>138</v>
      </c>
      <c r="CA173" s="71">
        <f t="shared" si="509"/>
        <v>174</v>
      </c>
      <c r="CB173" s="72">
        <f t="shared" si="510"/>
        <v>182</v>
      </c>
      <c r="CC173" s="71">
        <f t="shared" si="511"/>
        <v>225</v>
      </c>
      <c r="CD173" s="72">
        <f t="shared" si="512"/>
        <v>231</v>
      </c>
      <c r="CE173" s="71">
        <f t="shared" si="513"/>
        <v>297</v>
      </c>
      <c r="CF173" s="72">
        <f t="shared" si="514"/>
        <v>340</v>
      </c>
      <c r="CG173" s="71">
        <f t="shared" si="515"/>
        <v>373</v>
      </c>
      <c r="CH173" s="70">
        <f t="shared" si="516"/>
        <v>92</v>
      </c>
      <c r="CI173" s="71">
        <f t="shared" si="517"/>
        <v>96</v>
      </c>
      <c r="CJ173" s="72">
        <f t="shared" si="518"/>
        <v>131</v>
      </c>
      <c r="CK173" s="72">
        <f t="shared" si="519"/>
        <v>137</v>
      </c>
      <c r="CL173" s="72">
        <f t="shared" si="520"/>
        <v>173</v>
      </c>
      <c r="CM173" s="72">
        <f t="shared" si="521"/>
        <v>181</v>
      </c>
      <c r="CN173" s="72">
        <f t="shared" si="522"/>
        <v>208</v>
      </c>
      <c r="CO173" s="72">
        <f t="shared" si="523"/>
        <v>227</v>
      </c>
      <c r="CP173" s="72">
        <f t="shared" si="524"/>
        <v>275</v>
      </c>
      <c r="CQ173" s="72">
        <f t="shared" si="525"/>
        <v>334</v>
      </c>
      <c r="CR173" s="72">
        <f t="shared" si="526"/>
        <v>372</v>
      </c>
      <c r="CS173" s="72">
        <f t="shared" si="527"/>
        <v>384</v>
      </c>
      <c r="CT173" s="23">
        <f t="shared" si="528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si="529"/>
        <v>ntr1_rat_4BUO</v>
      </c>
      <c r="B174" s="3" t="s">
        <v>914</v>
      </c>
      <c r="C174" s="3" t="s">
        <v>1338</v>
      </c>
      <c r="D174" s="3" t="str">
        <f>IFERROR(MID(VLOOKUP($B174,Seqs!$A:$B,2,0),E174,1),"")</f>
        <v>I</v>
      </c>
      <c r="E174" s="3">
        <v>61</v>
      </c>
      <c r="F174" s="3" t="str">
        <f>IFERROR(MID(VLOOKUP($B174,Seqs!$A:$B,2,0),G174,1),"")</f>
        <v>R</v>
      </c>
      <c r="G174" s="3">
        <v>91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S</v>
      </c>
      <c r="M174" s="3">
        <v>97</v>
      </c>
      <c r="N174" s="3" t="str">
        <f>IFERROR(MID(VLOOKUP($B174,Seqs!$A:$B,2,0),O174,1),"")</f>
        <v>V</v>
      </c>
      <c r="O174" s="3">
        <v>131</v>
      </c>
      <c r="P174" s="3" t="str">
        <f>IFERROR(MID(VLOOKUP($B174,Seqs!$A:$B,2,0),Q174,1),"")</f>
        <v>P</v>
      </c>
      <c r="Q174" s="3">
        <v>134</v>
      </c>
      <c r="R174" s="3" t="str">
        <f>IFERROR(MID(VLOOKUP($B174,Seqs!$A:$B,2,0),S174,1),"")</f>
        <v>F</v>
      </c>
      <c r="S174" s="3">
        <v>137</v>
      </c>
      <c r="T174" s="3" t="str">
        <f>IFERROR(MID(VLOOKUP($B174,Seqs!$A:$B,2,0),U174,1),"")</f>
        <v>G</v>
      </c>
      <c r="U174" s="3">
        <v>138</v>
      </c>
      <c r="V174" s="3" t="str">
        <f>IFERROR(MID(VLOOKUP($B174,Seqs!$A:$B,2,0),W174,1),"")</f>
        <v>H</v>
      </c>
      <c r="W174" s="3">
        <v>173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S</v>
      </c>
      <c r="AC174" s="9">
        <v>182</v>
      </c>
      <c r="AD174" s="3" t="str">
        <f>IFERROR(MID(VLOOKUP($B174,Seqs!$A:$B,2,0),AE174,1),"")</f>
        <v>M</v>
      </c>
      <c r="AE174" s="3">
        <v>208</v>
      </c>
      <c r="AF174" s="3" t="str">
        <f>IFERROR(MID(VLOOKUP($B174,Seqs!$A:$B,2,0),AG174,1),"")</f>
        <v>C</v>
      </c>
      <c r="AG174" s="3">
        <v>225</v>
      </c>
      <c r="AH174" s="3" t="str">
        <f>IFERROR(MID(VLOOKUP($B174,Seqs!$A:$B,2,0),AI174,1),"")</f>
        <v>P</v>
      </c>
      <c r="AI174" s="3">
        <v>227</v>
      </c>
      <c r="AJ174" s="3" t="str">
        <f>IFERROR(MID(VLOOKUP($B174,Seqs!$A:$B,2,0),AK174,1),"")</f>
        <v>T</v>
      </c>
      <c r="AK174" s="3">
        <v>231</v>
      </c>
      <c r="AL174" s="3" t="str">
        <f>IFERROR(MID(VLOOKUP($B174,Seqs!$A:$B,2,0),AM174,1),"")</f>
        <v>Q</v>
      </c>
      <c r="AM174" s="3">
        <v>270</v>
      </c>
      <c r="AN174" s="3" t="str">
        <f>IFERROR(MID(VLOOKUP($B174,Seqs!$A:$B,2,0),AO174,1),"")</f>
        <v>G</v>
      </c>
      <c r="AO174" s="3">
        <v>298</v>
      </c>
      <c r="AP174" s="3" t="str">
        <f>IFERROR(MID(VLOOKUP($B174,Seqs!$A:$B,2,0),AQ174,1),"")</f>
        <v>I</v>
      </c>
      <c r="AQ174" s="3">
        <v>334</v>
      </c>
      <c r="AR174" s="3" t="str">
        <f>IFERROR(MID(VLOOKUP($B174,Seqs!$A:$B,2,0),AS174,1),"")</f>
        <v>T</v>
      </c>
      <c r="AS174" s="3">
        <v>340</v>
      </c>
      <c r="AT174" s="3" t="str">
        <f>IFERROR(MID(VLOOKUP($B174,Seqs!$A:$B,2,0),AU174,1),"")</f>
        <v>V</v>
      </c>
      <c r="AU174" s="3">
        <v>372</v>
      </c>
      <c r="AV174" s="3" t="str">
        <f>IFERROR(MID(VLOOKUP($B174,Seqs!$A:$B,2,0),AW174,1),"")</f>
        <v>S</v>
      </c>
      <c r="AW174" s="3">
        <v>373</v>
      </c>
      <c r="AX174" s="3" t="str">
        <f>IFERROR(MID(VLOOKUP($B174,Seqs!$A:$B,2,0),AY174,1),"")</f>
        <v>L</v>
      </c>
      <c r="AY174" s="3">
        <v>384</v>
      </c>
      <c r="AZ174" s="77" t="str">
        <f>VLOOKUP(B174,Classification!A:D,2,0)</f>
        <v>A</v>
      </c>
      <c r="BA174" s="94" t="str">
        <f>VLOOKUP(B174,Classification!A:D,4,0)</f>
        <v>Neurotensin</v>
      </c>
      <c r="BB174" s="27" t="b">
        <f t="shared" si="530"/>
        <v>1</v>
      </c>
      <c r="BC174" s="23">
        <f t="shared" si="503"/>
        <v>260</v>
      </c>
      <c r="BD174" s="16" t="s">
        <v>1383</v>
      </c>
      <c r="BE174" s="3" t="s">
        <v>1381</v>
      </c>
      <c r="BF174" s="119">
        <v>2.75</v>
      </c>
      <c r="BG174" s="49" t="s">
        <v>1384</v>
      </c>
      <c r="BH174" s="49" t="s">
        <v>1384</v>
      </c>
      <c r="BI174" s="1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 t="shared" si="504"/>
        <v>61</v>
      </c>
      <c r="BW174" s="71" t="str">
        <f t="shared" si="505"/>
        <v>-</v>
      </c>
      <c r="BX174" s="72">
        <f t="shared" si="506"/>
        <v>97</v>
      </c>
      <c r="BY174" s="71">
        <f t="shared" si="507"/>
        <v>134</v>
      </c>
      <c r="BZ174" s="72">
        <f t="shared" si="508"/>
        <v>138</v>
      </c>
      <c r="CA174" s="71" t="str">
        <f t="shared" si="509"/>
        <v>-</v>
      </c>
      <c r="CB174" s="72">
        <f t="shared" si="510"/>
        <v>182</v>
      </c>
      <c r="CC174" s="71">
        <f t="shared" si="511"/>
        <v>225</v>
      </c>
      <c r="CD174" s="72">
        <f t="shared" si="512"/>
        <v>231</v>
      </c>
      <c r="CE174" s="71">
        <f t="shared" si="513"/>
        <v>298</v>
      </c>
      <c r="CF174" s="72">
        <f t="shared" si="514"/>
        <v>340</v>
      </c>
      <c r="CG174" s="71">
        <f t="shared" si="515"/>
        <v>373</v>
      </c>
      <c r="CH174" s="70">
        <f t="shared" si="516"/>
        <v>91</v>
      </c>
      <c r="CI174" s="71" t="str">
        <f t="shared" si="517"/>
        <v>-</v>
      </c>
      <c r="CJ174" s="72">
        <f t="shared" si="518"/>
        <v>131</v>
      </c>
      <c r="CK174" s="72">
        <f t="shared" si="519"/>
        <v>137</v>
      </c>
      <c r="CL174" s="72">
        <f t="shared" si="520"/>
        <v>173</v>
      </c>
      <c r="CM174" s="72" t="str">
        <f t="shared" si="521"/>
        <v>-</v>
      </c>
      <c r="CN174" s="72">
        <f t="shared" si="522"/>
        <v>208</v>
      </c>
      <c r="CO174" s="72">
        <f t="shared" si="523"/>
        <v>227</v>
      </c>
      <c r="CP174" s="72">
        <f t="shared" si="524"/>
        <v>270</v>
      </c>
      <c r="CQ174" s="72">
        <f t="shared" si="525"/>
        <v>334</v>
      </c>
      <c r="CR174" s="72">
        <f t="shared" si="526"/>
        <v>372</v>
      </c>
      <c r="CS174" s="72">
        <f t="shared" si="527"/>
        <v>384</v>
      </c>
      <c r="CT174" s="23" t="e">
        <f t="shared" si="528"/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 t="shared" si="529"/>
        <v>ntr1_rat_4GRV</v>
      </c>
      <c r="B175" s="3" t="s">
        <v>914</v>
      </c>
      <c r="C175" s="3" t="s">
        <v>50</v>
      </c>
      <c r="D175" s="3" t="str">
        <f>IFERROR(MID(VLOOKUP($B175,Seqs!$A:$B,2,0),E175,1),"")</f>
        <v>I</v>
      </c>
      <c r="E175" s="3">
        <v>61</v>
      </c>
      <c r="F175" s="3" t="str">
        <f>IFERROR(MID(VLOOKUP($B175,Seqs!$A:$B,2,0),G175,1),"")</f>
        <v>T</v>
      </c>
      <c r="G175" s="3">
        <v>88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Q</v>
      </c>
      <c r="M175" s="3">
        <v>99</v>
      </c>
      <c r="N175" s="3" t="str">
        <f>IFERROR(MID(VLOOKUP($B175,Seqs!$A:$B,2,0),O175,1),"")</f>
        <v>V</v>
      </c>
      <c r="O175" s="3">
        <v>131</v>
      </c>
      <c r="P175" s="3" t="str">
        <f>IFERROR(MID(VLOOKUP($B175,Seqs!$A:$B,2,0),Q175,1),"")</f>
        <v>P</v>
      </c>
      <c r="Q175" s="3">
        <v>134</v>
      </c>
      <c r="R175" s="3" t="str">
        <f>IFERROR(MID(VLOOKUP($B175,Seqs!$A:$B,2,0),S175,1),"")</f>
        <v>F</v>
      </c>
      <c r="S175" s="3">
        <v>137</v>
      </c>
      <c r="T175" s="3" t="str">
        <f>IFERROR(MID(VLOOKUP($B175,Seqs!$A:$B,2,0),U175,1),"")</f>
        <v>G</v>
      </c>
      <c r="U175" s="3">
        <v>138</v>
      </c>
      <c r="V175" s="3" t="str">
        <f>IFERROR(MID(VLOOKUP($B175,Seqs!$A:$B,2,0),W175,1),"")</f>
        <v>H</v>
      </c>
      <c r="W175" s="3">
        <v>173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T</v>
      </c>
      <c r="AC175" s="9">
        <v>186</v>
      </c>
      <c r="AD175" s="3" t="str">
        <f>IFERROR(MID(VLOOKUP($B175,Seqs!$A:$B,2,0),AE175,1),"")</f>
        <v>M</v>
      </c>
      <c r="AE175" s="3">
        <v>208</v>
      </c>
      <c r="AF175" s="3" t="str">
        <f>IFERROR(MID(VLOOKUP($B175,Seqs!$A:$B,2,0),AG175,1),"")</f>
        <v>C</v>
      </c>
      <c r="AG175" s="3">
        <v>225</v>
      </c>
      <c r="AH175" s="3" t="str">
        <f>IFERROR(MID(VLOOKUP($B175,Seqs!$A:$B,2,0),AI175,1),"")</f>
        <v>P</v>
      </c>
      <c r="AI175" s="3">
        <v>227</v>
      </c>
      <c r="AJ175" s="3" t="str">
        <f>IFERROR(MID(VLOOKUP($B175,Seqs!$A:$B,2,0),AK175,1),"")</f>
        <v>T</v>
      </c>
      <c r="AK175" s="3">
        <v>231</v>
      </c>
      <c r="AL175" s="3" t="str">
        <f>IFERROR(MID(VLOOKUP($B175,Seqs!$A:$B,2,0),AM175,1),"")</f>
        <v>T</v>
      </c>
      <c r="AM175" s="3">
        <v>265</v>
      </c>
      <c r="AN175" s="3" t="str">
        <f>IFERROR(MID(VLOOKUP($B175,Seqs!$A:$B,2,0),AO175,1),"")</f>
        <v>A</v>
      </c>
      <c r="AO175" s="3">
        <v>302</v>
      </c>
      <c r="AP175" s="3" t="str">
        <f>IFERROR(MID(VLOOKUP($B175,Seqs!$A:$B,2,0),AQ175,1),"")</f>
        <v>I</v>
      </c>
      <c r="AQ175" s="3">
        <v>334</v>
      </c>
      <c r="AR175" s="3" t="str">
        <f>IFERROR(MID(VLOOKUP($B175,Seqs!$A:$B,2,0),AS175,1),"")</f>
        <v>T</v>
      </c>
      <c r="AS175" s="3">
        <v>340</v>
      </c>
      <c r="AT175" s="3" t="str">
        <f>IFERROR(MID(VLOOKUP($B175,Seqs!$A:$B,2,0),AU175,1),"")</f>
        <v>S</v>
      </c>
      <c r="AU175" s="3">
        <v>361</v>
      </c>
      <c r="AV175" s="3" t="str">
        <f>IFERROR(MID(VLOOKUP($B175,Seqs!$A:$B,2,0),AW175,1),"")</f>
        <v/>
      </c>
      <c r="AW175" s="3" t="s">
        <v>23</v>
      </c>
      <c r="AX175" s="3" t="str">
        <f>IFERROR(MID(VLOOKUP($B175,Seqs!$A:$B,2,0),AY175,1),"")</f>
        <v/>
      </c>
      <c r="AY175" s="3" t="s">
        <v>23</v>
      </c>
      <c r="AZ175" s="77" t="str">
        <f>VLOOKUP(B175,Classification!A:D,2,0)</f>
        <v>A</v>
      </c>
      <c r="BA175" s="94" t="str">
        <f>VLOOKUP(B175,Classification!A:D,4,0)</f>
        <v>Neurotensin</v>
      </c>
      <c r="BB175" s="27" t="b">
        <f t="shared" si="530"/>
        <v>1</v>
      </c>
      <c r="BC175" s="23">
        <f t="shared" si="503"/>
        <v>220</v>
      </c>
      <c r="BD175" s="5" t="s">
        <v>23</v>
      </c>
      <c r="BE175" s="3" t="s">
        <v>1439</v>
      </c>
      <c r="BF175" s="119">
        <v>2.8</v>
      </c>
      <c r="BG175" s="49" t="s">
        <v>1384</v>
      </c>
      <c r="BH175" s="49" t="s">
        <v>1384</v>
      </c>
      <c r="BI175" s="1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 t="shared" si="504"/>
        <v>61</v>
      </c>
      <c r="BW175" s="71" t="str">
        <f t="shared" si="505"/>
        <v>-</v>
      </c>
      <c r="BX175" s="72">
        <f t="shared" si="506"/>
        <v>99</v>
      </c>
      <c r="BY175" s="71">
        <f t="shared" si="507"/>
        <v>134</v>
      </c>
      <c r="BZ175" s="72">
        <f t="shared" si="508"/>
        <v>138</v>
      </c>
      <c r="CA175" s="71" t="str">
        <f t="shared" si="509"/>
        <v>-</v>
      </c>
      <c r="CB175" s="72">
        <f t="shared" si="510"/>
        <v>186</v>
      </c>
      <c r="CC175" s="71">
        <f t="shared" si="511"/>
        <v>225</v>
      </c>
      <c r="CD175" s="72">
        <f t="shared" si="512"/>
        <v>231</v>
      </c>
      <c r="CE175" s="71">
        <f t="shared" si="513"/>
        <v>302</v>
      </c>
      <c r="CF175" s="72">
        <f t="shared" si="514"/>
        <v>340</v>
      </c>
      <c r="CG175" s="71" t="str">
        <f t="shared" si="515"/>
        <v>-</v>
      </c>
      <c r="CH175" s="70">
        <f t="shared" si="516"/>
        <v>88</v>
      </c>
      <c r="CI175" s="71" t="str">
        <f t="shared" si="517"/>
        <v>-</v>
      </c>
      <c r="CJ175" s="72">
        <f t="shared" si="518"/>
        <v>131</v>
      </c>
      <c r="CK175" s="72">
        <f t="shared" si="519"/>
        <v>137</v>
      </c>
      <c r="CL175" s="72">
        <f t="shared" si="520"/>
        <v>173</v>
      </c>
      <c r="CM175" s="72" t="str">
        <f t="shared" si="521"/>
        <v>-</v>
      </c>
      <c r="CN175" s="72">
        <f t="shared" si="522"/>
        <v>208</v>
      </c>
      <c r="CO175" s="72">
        <f t="shared" si="523"/>
        <v>227</v>
      </c>
      <c r="CP175" s="72">
        <f t="shared" si="524"/>
        <v>265</v>
      </c>
      <c r="CQ175" s="72">
        <f t="shared" si="525"/>
        <v>334</v>
      </c>
      <c r="CR175" s="72">
        <f t="shared" si="526"/>
        <v>361</v>
      </c>
      <c r="CS175" s="72" t="str">
        <f t="shared" si="527"/>
        <v>-</v>
      </c>
      <c r="CT175" s="23" t="e">
        <f t="shared" si="528"/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 t="shared" si="529"/>
        <v>ntr1_rat_4XEE</v>
      </c>
      <c r="B176" s="3" t="s">
        <v>914</v>
      </c>
      <c r="C176" s="3" t="s">
        <v>1356</v>
      </c>
      <c r="D176" s="3" t="str">
        <f>IFERROR(MID(VLOOKUP($B176,Seqs!$A:$B,2,0),E176,1),"")</f>
        <v>I</v>
      </c>
      <c r="E176" s="3">
        <v>61</v>
      </c>
      <c r="F176" s="3" t="str">
        <f>IFERROR(MID(VLOOKUP($B176,Seqs!$A:$B,2,0),G176,1),"")</f>
        <v>R</v>
      </c>
      <c r="G176" s="3">
        <v>91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S</v>
      </c>
      <c r="M176" s="3">
        <v>100</v>
      </c>
      <c r="N176" s="3" t="str">
        <f>IFERROR(MID(VLOOKUP($B176,Seqs!$A:$B,2,0),O176,1),"")</f>
        <v>V</v>
      </c>
      <c r="O176" s="3">
        <v>131</v>
      </c>
      <c r="P176" s="3" t="str">
        <f>IFERROR(MID(VLOOKUP($B176,Seqs!$A:$B,2,0),Q176,1),"")</f>
        <v>P</v>
      </c>
      <c r="Q176" s="3">
        <v>134</v>
      </c>
      <c r="R176" s="3" t="str">
        <f>IFERROR(MID(VLOOKUP($B176,Seqs!$A:$B,2,0),S176,1),"")</f>
        <v>F</v>
      </c>
      <c r="S176" s="3">
        <v>137</v>
      </c>
      <c r="T176" s="3" t="str">
        <f>IFERROR(MID(VLOOKUP($B176,Seqs!$A:$B,2,0),U176,1),"")</f>
        <v>G</v>
      </c>
      <c r="U176" s="3">
        <v>138</v>
      </c>
      <c r="V176" s="3" t="str">
        <f>IFERROR(MID(VLOOKUP($B176,Seqs!$A:$B,2,0),W176,1),"")</f>
        <v>H</v>
      </c>
      <c r="W176" s="3">
        <v>173</v>
      </c>
      <c r="X176" s="3" t="str">
        <f>IFERROR(MID(VLOOKUP($B176,Seqs!$A:$B,2,0),Y176,1),"")</f>
        <v>P</v>
      </c>
      <c r="Y176" s="3">
        <v>174</v>
      </c>
      <c r="Z176" s="3" t="str">
        <f>IFERROR(MID(VLOOKUP($B176,Seqs!$A:$B,2,0),AA176,1),"")</f>
        <v>M</v>
      </c>
      <c r="AA176" s="3">
        <v>181</v>
      </c>
      <c r="AB176" s="3" t="str">
        <f>IFERROR(MID(VLOOKUP($B176,Seqs!$A:$B,2,0),AC176,1),"")</f>
        <v>S</v>
      </c>
      <c r="AC176" s="9">
        <v>182</v>
      </c>
      <c r="AD176" s="3" t="str">
        <f>IFERROR(MID(VLOOKUP($B176,Seqs!$A:$B,2,0),AE176,1),"")</f>
        <v>M</v>
      </c>
      <c r="AE176" s="3">
        <v>208</v>
      </c>
      <c r="AF176" s="3" t="str">
        <f>IFERROR(MID(VLOOKUP($B176,Seqs!$A:$B,2,0),AG176,1),"")</f>
        <v>C</v>
      </c>
      <c r="AG176" s="3">
        <v>225</v>
      </c>
      <c r="AH176" s="3" t="str">
        <f>IFERROR(MID(VLOOKUP($B176,Seqs!$A:$B,2,0),AI176,1),"")</f>
        <v>P</v>
      </c>
      <c r="AI176" s="3">
        <v>227</v>
      </c>
      <c r="AJ176" s="3" t="str">
        <f>IFERROR(MID(VLOOKUP($B176,Seqs!$A:$B,2,0),AK176,1),"")</f>
        <v>T</v>
      </c>
      <c r="AK176" s="3">
        <v>231</v>
      </c>
      <c r="AL176" s="3" t="str">
        <f>IFERROR(MID(VLOOKUP($B176,Seqs!$A:$B,2,0),AM176,1),"")</f>
        <v>V</v>
      </c>
      <c r="AM176" s="3">
        <v>268</v>
      </c>
      <c r="AN176" s="3" t="str">
        <f>IFERROR(MID(VLOOKUP($B176,Seqs!$A:$B,2,0),AO176,1),"")</f>
        <v>Q</v>
      </c>
      <c r="AO176" s="3">
        <v>301</v>
      </c>
      <c r="AP176" s="3" t="str">
        <f>IFERROR(MID(VLOOKUP($B176,Seqs!$A:$B,2,0),AQ176,1),"")</f>
        <v>I</v>
      </c>
      <c r="AQ176" s="3">
        <v>334</v>
      </c>
      <c r="AR176" s="3" t="str">
        <f>IFERROR(MID(VLOOKUP($B176,Seqs!$A:$B,2,0),AS176,1),"")</f>
        <v>T</v>
      </c>
      <c r="AS176" s="3">
        <v>340</v>
      </c>
      <c r="AT176" s="3" t="str">
        <f>IFERROR(MID(VLOOKUP($B176,Seqs!$A:$B,2,0),AU176,1),"")</f>
        <v>I</v>
      </c>
      <c r="AU176" s="3">
        <v>364</v>
      </c>
      <c r="AV176" s="3" t="str">
        <f>IFERROR(MID(VLOOKUP($B176,Seqs!$A:$B,2,0),AW176,1),"")</f>
        <v/>
      </c>
      <c r="AW176" s="3" t="s">
        <v>23</v>
      </c>
      <c r="AX176" s="3" t="str">
        <f>IFERROR(MID(VLOOKUP($B176,Seqs!$A:$B,2,0),AY176,1),"")</f>
        <v/>
      </c>
      <c r="AY176" s="3" t="s">
        <v>23</v>
      </c>
      <c r="AZ176" s="77" t="str">
        <f>VLOOKUP(B176,Classification!A:D,2,0)</f>
        <v>A</v>
      </c>
      <c r="BA176" s="94" t="str">
        <f>VLOOKUP(B176,Classification!A:D,4,0)</f>
        <v>Neurotensin</v>
      </c>
      <c r="BB176" s="27" t="b">
        <f t="shared" si="530"/>
        <v>1</v>
      </c>
      <c r="BC176" s="23">
        <f t="shared" si="503"/>
        <v>240</v>
      </c>
      <c r="BD176" s="4" t="s">
        <v>23</v>
      </c>
      <c r="BE176" s="3" t="s">
        <v>1439</v>
      </c>
      <c r="BF176" s="119">
        <v>2.9</v>
      </c>
      <c r="BG176" s="49" t="s">
        <v>1384</v>
      </c>
      <c r="BH176" s="49" t="s">
        <v>1384</v>
      </c>
      <c r="BI176" s="1"/>
      <c r="BJ176" s="70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0">
        <f t="shared" si="504"/>
        <v>61</v>
      </c>
      <c r="BW176" s="71" t="str">
        <f t="shared" si="505"/>
        <v>-</v>
      </c>
      <c r="BX176" s="72">
        <f t="shared" si="506"/>
        <v>100</v>
      </c>
      <c r="BY176" s="71">
        <f t="shared" si="507"/>
        <v>134</v>
      </c>
      <c r="BZ176" s="72">
        <f t="shared" si="508"/>
        <v>138</v>
      </c>
      <c r="CA176" s="71">
        <f t="shared" si="509"/>
        <v>174</v>
      </c>
      <c r="CB176" s="72">
        <f t="shared" si="510"/>
        <v>182</v>
      </c>
      <c r="CC176" s="71">
        <f t="shared" si="511"/>
        <v>225</v>
      </c>
      <c r="CD176" s="72">
        <f t="shared" si="512"/>
        <v>231</v>
      </c>
      <c r="CE176" s="71">
        <f t="shared" si="513"/>
        <v>301</v>
      </c>
      <c r="CF176" s="72">
        <f t="shared" si="514"/>
        <v>340</v>
      </c>
      <c r="CG176" s="71" t="str">
        <f t="shared" si="515"/>
        <v>-</v>
      </c>
      <c r="CH176" s="70">
        <f t="shared" si="516"/>
        <v>91</v>
      </c>
      <c r="CI176" s="71" t="str">
        <f t="shared" si="517"/>
        <v>-</v>
      </c>
      <c r="CJ176" s="72">
        <f t="shared" si="518"/>
        <v>131</v>
      </c>
      <c r="CK176" s="72">
        <f t="shared" si="519"/>
        <v>137</v>
      </c>
      <c r="CL176" s="72">
        <f t="shared" si="520"/>
        <v>173</v>
      </c>
      <c r="CM176" s="72">
        <f t="shared" si="521"/>
        <v>181</v>
      </c>
      <c r="CN176" s="72">
        <f t="shared" si="522"/>
        <v>208</v>
      </c>
      <c r="CO176" s="72">
        <f t="shared" si="523"/>
        <v>227</v>
      </c>
      <c r="CP176" s="72">
        <f t="shared" si="524"/>
        <v>268</v>
      </c>
      <c r="CQ176" s="72">
        <f t="shared" si="525"/>
        <v>334</v>
      </c>
      <c r="CR176" s="72">
        <f t="shared" si="526"/>
        <v>364</v>
      </c>
      <c r="CS176" s="72" t="str">
        <f t="shared" si="527"/>
        <v>-</v>
      </c>
      <c r="CT176" s="23" t="e">
        <f t="shared" si="528"/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529"/>
        <v>ntr1_rat_4XES</v>
      </c>
      <c r="B177" s="3" t="s">
        <v>914</v>
      </c>
      <c r="C177" s="3" t="s">
        <v>1357</v>
      </c>
      <c r="D177" s="3" t="str">
        <f>IFERROR(MID(VLOOKUP($B177,Seqs!$A:$B,2,0),E177,1),"")</f>
        <v>I</v>
      </c>
      <c r="E177" s="3">
        <v>61</v>
      </c>
      <c r="F177" s="3" t="str">
        <f>IFERROR(MID(VLOOKUP($B177,Seqs!$A:$B,2,0),G177,1),"")</f>
        <v>K</v>
      </c>
      <c r="G177" s="3">
        <v>92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S</v>
      </c>
      <c r="M177" s="3">
        <v>97</v>
      </c>
      <c r="N177" s="3" t="str">
        <f>IFERROR(MID(VLOOKUP($B177,Seqs!$A:$B,2,0),O177,1),"")</f>
        <v>V</v>
      </c>
      <c r="O177" s="3">
        <v>131</v>
      </c>
      <c r="P177" s="3" t="str">
        <f>IFERROR(MID(VLOOKUP($B177,Seqs!$A:$B,2,0),Q177,1),"")</f>
        <v>P</v>
      </c>
      <c r="Q177" s="3">
        <v>134</v>
      </c>
      <c r="R177" s="3" t="str">
        <f>IFERROR(MID(VLOOKUP($B177,Seqs!$A:$B,2,0),S177,1),"")</f>
        <v>F</v>
      </c>
      <c r="S177" s="3">
        <v>137</v>
      </c>
      <c r="T177" s="3" t="str">
        <f>IFERROR(MID(VLOOKUP($B177,Seqs!$A:$B,2,0),U177,1),"")</f>
        <v>G</v>
      </c>
      <c r="U177" s="3">
        <v>138</v>
      </c>
      <c r="V177" s="3" t="str">
        <f>IFERROR(MID(VLOOKUP($B177,Seqs!$A:$B,2,0),W177,1),"")</f>
        <v>H</v>
      </c>
      <c r="W177" s="3">
        <v>173</v>
      </c>
      <c r="X177" s="3" t="str">
        <f>IFERROR(MID(VLOOKUP($B177,Seqs!$A:$B,2,0),Y177,1),"")</f>
        <v>P</v>
      </c>
      <c r="Y177" s="3">
        <v>174</v>
      </c>
      <c r="Z177" s="3" t="str">
        <f>IFERROR(MID(VLOOKUP($B177,Seqs!$A:$B,2,0),AA177,1),"")</f>
        <v>M</v>
      </c>
      <c r="AA177" s="3">
        <v>181</v>
      </c>
      <c r="AB177" s="3" t="str">
        <f>IFERROR(MID(VLOOKUP($B177,Seqs!$A:$B,2,0),AC177,1),"")</f>
        <v>S</v>
      </c>
      <c r="AC177" s="9">
        <v>182</v>
      </c>
      <c r="AD177" s="3" t="str">
        <f>IFERROR(MID(VLOOKUP($B177,Seqs!$A:$B,2,0),AE177,1),"")</f>
        <v>M</v>
      </c>
      <c r="AE177" s="3">
        <v>208</v>
      </c>
      <c r="AF177" s="3" t="str">
        <f>IFERROR(MID(VLOOKUP($B177,Seqs!$A:$B,2,0),AG177,1),"")</f>
        <v>C</v>
      </c>
      <c r="AG177" s="3">
        <v>225</v>
      </c>
      <c r="AH177" s="3" t="str">
        <f>IFERROR(MID(VLOOKUP($B177,Seqs!$A:$B,2,0),AI177,1),"")</f>
        <v>P</v>
      </c>
      <c r="AI177" s="3">
        <v>227</v>
      </c>
      <c r="AJ177" s="3" t="str">
        <f>IFERROR(MID(VLOOKUP($B177,Seqs!$A:$B,2,0),AK177,1),"")</f>
        <v>T</v>
      </c>
      <c r="AK177" s="3">
        <v>231</v>
      </c>
      <c r="AL177" s="3" t="str">
        <f>IFERROR(MID(VLOOKUP($B177,Seqs!$A:$B,2,0),AM177,1),"")</f>
        <v>V</v>
      </c>
      <c r="AM177" s="3">
        <v>268</v>
      </c>
      <c r="AN177" s="3" t="str">
        <f>IFERROR(MID(VLOOKUP($B177,Seqs!$A:$B,2,0),AO177,1),"")</f>
        <v>A</v>
      </c>
      <c r="AO177" s="3">
        <v>302</v>
      </c>
      <c r="AP177" s="3" t="str">
        <f>IFERROR(MID(VLOOKUP($B177,Seqs!$A:$B,2,0),AQ177,1),"")</f>
        <v>I</v>
      </c>
      <c r="AQ177" s="3">
        <v>334</v>
      </c>
      <c r="AR177" s="3" t="str">
        <f>IFERROR(MID(VLOOKUP($B177,Seqs!$A:$B,2,0),AS177,1),"")</f>
        <v>T</v>
      </c>
      <c r="AS177" s="3">
        <v>340</v>
      </c>
      <c r="AT177" s="3" t="str">
        <f>IFERROR(MID(VLOOKUP($B177,Seqs!$A:$B,2,0),AU177,1),"")</f>
        <v>I</v>
      </c>
      <c r="AU177" s="3">
        <v>364</v>
      </c>
      <c r="AV177" s="3" t="str">
        <f>IFERROR(MID(VLOOKUP($B177,Seqs!$A:$B,2,0),AW177,1),"")</f>
        <v/>
      </c>
      <c r="AW177" s="3" t="s">
        <v>23</v>
      </c>
      <c r="AX177" s="3" t="str">
        <f>IFERROR(MID(VLOOKUP($B177,Seqs!$A:$B,2,0),AY177,1),"")</f>
        <v/>
      </c>
      <c r="AY177" s="3" t="s">
        <v>23</v>
      </c>
      <c r="AZ177" s="77" t="str">
        <f>VLOOKUP(B177,Classification!A:D,2,0)</f>
        <v>A</v>
      </c>
      <c r="BA177" s="94" t="str">
        <f>VLOOKUP(B177,Classification!A:D,4,0)</f>
        <v>Neurotensin</v>
      </c>
      <c r="BB177" s="27" t="b">
        <f t="shared" si="530"/>
        <v>1</v>
      </c>
      <c r="BC177" s="23">
        <f t="shared" si="503"/>
        <v>243</v>
      </c>
      <c r="BD177" s="5" t="s">
        <v>1440</v>
      </c>
      <c r="BE177" s="3" t="s">
        <v>1439</v>
      </c>
      <c r="BF177" s="119">
        <v>2.6</v>
      </c>
      <c r="BG177" s="49" t="s">
        <v>1384</v>
      </c>
      <c r="BH177" s="49" t="s">
        <v>1384</v>
      </c>
      <c r="BI177" s="1"/>
      <c r="BJ177" s="70" t="s">
        <v>1293</v>
      </c>
      <c r="BK177" s="57" t="s">
        <v>1293</v>
      </c>
      <c r="BL177" s="57" t="s">
        <v>1293</v>
      </c>
      <c r="BM177" s="57" t="s">
        <v>1293</v>
      </c>
      <c r="BN177" s="57" t="s">
        <v>1293</v>
      </c>
      <c r="BO177" s="57" t="s">
        <v>1293</v>
      </c>
      <c r="BP177" s="57" t="s">
        <v>1293</v>
      </c>
      <c r="BQ177" s="57" t="s">
        <v>1293</v>
      </c>
      <c r="BR177" s="57" t="s">
        <v>1293</v>
      </c>
      <c r="BS177" s="57" t="s">
        <v>1293</v>
      </c>
      <c r="BT177" s="57" t="s">
        <v>1293</v>
      </c>
      <c r="BU177" s="57" t="s">
        <v>1293</v>
      </c>
      <c r="BV177" s="70">
        <f t="shared" si="504"/>
        <v>61</v>
      </c>
      <c r="BW177" s="71" t="str">
        <f t="shared" si="505"/>
        <v>-</v>
      </c>
      <c r="BX177" s="72">
        <f t="shared" si="506"/>
        <v>97</v>
      </c>
      <c r="BY177" s="71">
        <f t="shared" si="507"/>
        <v>134</v>
      </c>
      <c r="BZ177" s="72">
        <f t="shared" si="508"/>
        <v>138</v>
      </c>
      <c r="CA177" s="71">
        <f t="shared" si="509"/>
        <v>174</v>
      </c>
      <c r="CB177" s="72">
        <f t="shared" si="510"/>
        <v>182</v>
      </c>
      <c r="CC177" s="71">
        <f t="shared" si="511"/>
        <v>225</v>
      </c>
      <c r="CD177" s="72">
        <f t="shared" si="512"/>
        <v>231</v>
      </c>
      <c r="CE177" s="71">
        <f t="shared" si="513"/>
        <v>302</v>
      </c>
      <c r="CF177" s="72">
        <f t="shared" si="514"/>
        <v>340</v>
      </c>
      <c r="CG177" s="71" t="str">
        <f t="shared" si="515"/>
        <v>-</v>
      </c>
      <c r="CH177" s="70">
        <f t="shared" si="516"/>
        <v>92</v>
      </c>
      <c r="CI177" s="71" t="str">
        <f t="shared" si="517"/>
        <v>-</v>
      </c>
      <c r="CJ177" s="72">
        <f t="shared" si="518"/>
        <v>131</v>
      </c>
      <c r="CK177" s="72">
        <f t="shared" si="519"/>
        <v>137</v>
      </c>
      <c r="CL177" s="72">
        <f t="shared" si="520"/>
        <v>173</v>
      </c>
      <c r="CM177" s="72">
        <f t="shared" si="521"/>
        <v>181</v>
      </c>
      <c r="CN177" s="72">
        <f t="shared" si="522"/>
        <v>208</v>
      </c>
      <c r="CO177" s="72">
        <f t="shared" si="523"/>
        <v>227</v>
      </c>
      <c r="CP177" s="72">
        <f t="shared" si="524"/>
        <v>268</v>
      </c>
      <c r="CQ177" s="72">
        <f t="shared" si="525"/>
        <v>334</v>
      </c>
      <c r="CR177" s="72">
        <f t="shared" si="526"/>
        <v>364</v>
      </c>
      <c r="CS177" s="72" t="str">
        <f t="shared" si="527"/>
        <v>-</v>
      </c>
      <c r="CT177" s="23" t="e">
        <f t="shared" si="528"/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>CONCATENATE(B178,"_",C178)</f>
        <v>ntr1_rat_5T04</v>
      </c>
      <c r="B178" s="3" t="s">
        <v>914</v>
      </c>
      <c r="C178" s="3" t="s">
        <v>1392</v>
      </c>
      <c r="D178" s="3" t="str">
        <f>IFERROR(MID(VLOOKUP($B178,Seqs!$A:$B,2,0),E178,1),"")</f>
        <v>I</v>
      </c>
      <c r="E178" s="3">
        <v>61</v>
      </c>
      <c r="F178" s="3" t="str">
        <f>IFERROR(MID(VLOOKUP($B178,Seqs!$A:$B,2,0),G178,1),"")</f>
        <v>T</v>
      </c>
      <c r="G178" s="3">
        <v>88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H</v>
      </c>
      <c r="M178" s="3">
        <v>103</v>
      </c>
      <c r="N178" s="3" t="str">
        <f>IFERROR(MID(VLOOKUP($B178,Seqs!$A:$B,2,0),O178,1),"")</f>
        <v>V</v>
      </c>
      <c r="O178" s="3">
        <v>131</v>
      </c>
      <c r="P178" s="3" t="str">
        <f>IFERROR(MID(VLOOKUP($B178,Seqs!$A:$B,2,0),Q178,1),"")</f>
        <v>P</v>
      </c>
      <c r="Q178" s="3">
        <v>134</v>
      </c>
      <c r="R178" s="3" t="str">
        <f>IFERROR(MID(VLOOKUP($B178,Seqs!$A:$B,2,0),S178,1),"")</f>
        <v>F</v>
      </c>
      <c r="S178" s="3">
        <v>137</v>
      </c>
      <c r="T178" s="3" t="str">
        <f>IFERROR(MID(VLOOKUP($B178,Seqs!$A:$B,2,0),U178,1),"")</f>
        <v>G</v>
      </c>
      <c r="U178" s="3">
        <v>138</v>
      </c>
      <c r="V178" s="3" t="str">
        <f>IFERROR(MID(VLOOKUP($B178,Seqs!$A:$B,2,0),W178,1),"")</f>
        <v>H</v>
      </c>
      <c r="W178" s="3">
        <v>173</v>
      </c>
      <c r="X178" s="3" t="str">
        <f>IFERROR(MID(VLOOKUP($B178,Seqs!$A:$B,2,0),Y178,1),"")</f>
        <v>P</v>
      </c>
      <c r="Y178" s="3">
        <v>174</v>
      </c>
      <c r="Z178" s="3" t="str">
        <f>IFERROR(MID(VLOOKUP($B178,Seqs!$A:$B,2,0),AA178,1),"")</f>
        <v>M</v>
      </c>
      <c r="AA178" s="3">
        <v>181</v>
      </c>
      <c r="AB178" s="3" t="str">
        <f>IFERROR(MID(VLOOKUP($B178,Seqs!$A:$B,2,0),AC178,1),"")</f>
        <v>S</v>
      </c>
      <c r="AC178" s="3">
        <v>182</v>
      </c>
      <c r="AD178" s="3" t="str">
        <f>IFERROR(MID(VLOOKUP($B178,Seqs!$A:$B,2,0),AE178,1),"")</f>
        <v>M</v>
      </c>
      <c r="AE178" s="3">
        <v>208</v>
      </c>
      <c r="AF178" s="3" t="str">
        <f>IFERROR(MID(VLOOKUP($B178,Seqs!$A:$B,2,0),AG178,1),"")</f>
        <v>C</v>
      </c>
      <c r="AG178" s="3">
        <v>225</v>
      </c>
      <c r="AH178" s="3" t="str">
        <f>IFERROR(MID(VLOOKUP($B178,Seqs!$A:$B,2,0),AI178,1),"")</f>
        <v>P</v>
      </c>
      <c r="AI178" s="3">
        <v>227</v>
      </c>
      <c r="AJ178" s="3" t="str">
        <f>IFERROR(MID(VLOOKUP($B178,Seqs!$A:$B,2,0),AK178,1),"")</f>
        <v>T</v>
      </c>
      <c r="AK178" s="3">
        <v>231</v>
      </c>
      <c r="AL178" s="3" t="str">
        <f>IFERROR(MID(VLOOKUP($B178,Seqs!$A:$B,2,0),AM178,1),"")</f>
        <v>V</v>
      </c>
      <c r="AM178" s="3">
        <v>268</v>
      </c>
      <c r="AN178" s="3" t="str">
        <f>IFERROR(MID(VLOOKUP($B178,Seqs!$A:$B,2,0),AO178,1),"")</f>
        <v>P</v>
      </c>
      <c r="AO178" s="3">
        <v>297</v>
      </c>
      <c r="AP178" s="3" t="str">
        <f>IFERROR(MID(VLOOKUP($B178,Seqs!$A:$B,2,0),AQ178,1),"")</f>
        <v>I</v>
      </c>
      <c r="AQ178" s="3">
        <v>334</v>
      </c>
      <c r="AR178" s="3" t="str">
        <f>IFERROR(MID(VLOOKUP($B178,Seqs!$A:$B,2,0),AS178,1),"")</f>
        <v>T</v>
      </c>
      <c r="AS178" s="3">
        <v>340</v>
      </c>
      <c r="AT178" s="3" t="str">
        <f>IFERROR(MID(VLOOKUP($B178,Seqs!$A:$B,2,0),AU178,1),"")</f>
        <v>I</v>
      </c>
      <c r="AU178" s="3">
        <v>364</v>
      </c>
      <c r="AV178" s="3" t="str">
        <f>IFERROR(MID(VLOOKUP($B178,Seqs!$A:$B,2,0),AW178,1),"")</f>
        <v/>
      </c>
      <c r="AW178" s="3" t="s">
        <v>23</v>
      </c>
      <c r="AX178" s="3" t="str">
        <f>IFERROR(MID(VLOOKUP($B178,Seqs!$A:$B,2,0),AY178,1),"")</f>
        <v/>
      </c>
      <c r="AY178" s="3" t="s">
        <v>23</v>
      </c>
      <c r="AZ178" s="77" t="str">
        <f>VLOOKUP(B178,Classification!A:D,2,0)</f>
        <v>A</v>
      </c>
      <c r="BA178" s="94" t="str">
        <f>VLOOKUP(B178,Classification!A:D,4,0)</f>
        <v>Neurotensin</v>
      </c>
      <c r="BB178" s="27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>_xlfn.AGGREGATE(9,6,CH178:CS178)-_xlfn.AGGREGATE(9,6,BV178:CG178)+12</f>
        <v>238</v>
      </c>
      <c r="BD178" s="5" t="s">
        <v>1382</v>
      </c>
      <c r="BE178" s="3" t="s">
        <v>1297</v>
      </c>
      <c r="BF178" s="119">
        <v>3.3</v>
      </c>
      <c r="BG178" s="49" t="s">
        <v>1384</v>
      </c>
      <c r="BH178" s="49" t="s">
        <v>1384</v>
      </c>
      <c r="BI178" s="1"/>
      <c r="BJ178" s="70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0">
        <f>E178</f>
        <v>61</v>
      </c>
      <c r="BW178" s="71" t="str">
        <f>I178</f>
        <v>-</v>
      </c>
      <c r="BX178" s="72">
        <f>M178</f>
        <v>103</v>
      </c>
      <c r="BY178" s="71">
        <f>Q178</f>
        <v>134</v>
      </c>
      <c r="BZ178" s="72">
        <f>U178</f>
        <v>138</v>
      </c>
      <c r="CA178" s="71">
        <f>Y178</f>
        <v>174</v>
      </c>
      <c r="CB178" s="72">
        <f>AC178</f>
        <v>182</v>
      </c>
      <c r="CC178" s="71">
        <f>AG178</f>
        <v>225</v>
      </c>
      <c r="CD178" s="72">
        <f>AK178</f>
        <v>231</v>
      </c>
      <c r="CE178" s="71">
        <f>AO178</f>
        <v>297</v>
      </c>
      <c r="CF178" s="72">
        <f>AS178</f>
        <v>340</v>
      </c>
      <c r="CG178" s="71" t="str">
        <f>AW178</f>
        <v>-</v>
      </c>
      <c r="CH178" s="70">
        <f>G178</f>
        <v>88</v>
      </c>
      <c r="CI178" s="71" t="str">
        <f>K178</f>
        <v>-</v>
      </c>
      <c r="CJ178" s="72">
        <f>O178</f>
        <v>131</v>
      </c>
      <c r="CK178" s="72">
        <f>S178</f>
        <v>137</v>
      </c>
      <c r="CL178" s="72">
        <f>W178</f>
        <v>173</v>
      </c>
      <c r="CM178" s="72">
        <f>AA178</f>
        <v>181</v>
      </c>
      <c r="CN178" s="72">
        <f>AE178</f>
        <v>208</v>
      </c>
      <c r="CO178" s="72">
        <f>AI178</f>
        <v>227</v>
      </c>
      <c r="CP178" s="72">
        <f>AM178</f>
        <v>268</v>
      </c>
      <c r="CQ178" s="72">
        <f>AQ178</f>
        <v>334</v>
      </c>
      <c r="CR178" s="72">
        <f>AU178</f>
        <v>364</v>
      </c>
      <c r="CS178" s="72" t="str">
        <f>AY178</f>
        <v>-</v>
      </c>
      <c r="CT178" s="23" t="e">
        <f>M178-K178</f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529"/>
        <v>oprd_human__wt</v>
      </c>
      <c r="B179" s="3" t="s">
        <v>335</v>
      </c>
      <c r="C179" s="3" t="s">
        <v>100</v>
      </c>
      <c r="D179" s="3" t="str">
        <f>IFERROR(MID(VLOOKUP($B179,Seqs!$A:$B,2,0),E179,1),"")</f>
        <v>G</v>
      </c>
      <c r="E179" s="3">
        <v>39</v>
      </c>
      <c r="F179" s="3" t="str">
        <f>IFERROR(MID(VLOOKUP($B179,Seqs!$A:$B,2,0),G179,1),"")</f>
        <v>Y</v>
      </c>
      <c r="G179" s="3">
        <v>77</v>
      </c>
      <c r="H179" s="3" t="str">
        <f>IFERROR(MID(VLOOKUP($B179,Seqs!$A:$B,2,0),I179,1),"")</f>
        <v>T</v>
      </c>
      <c r="I179" s="23">
        <v>78</v>
      </c>
      <c r="J179" s="3" t="str">
        <f>IFERROR(MID(VLOOKUP($B179,Seqs!$A:$B,2,0),K179,1),"")</f>
        <v>K</v>
      </c>
      <c r="K179" s="23">
        <v>81</v>
      </c>
      <c r="L179" s="3" t="str">
        <f>IFERROR(MID(VLOOKUP($B179,Seqs!$A:$B,2,0),M179,1),"")</f>
        <v>T</v>
      </c>
      <c r="M179" s="3">
        <v>82</v>
      </c>
      <c r="N179" s="3" t="str">
        <f>IFERROR(MID(VLOOKUP($B179,Seqs!$A:$B,2,0),O179,1),"")</f>
        <v>M</v>
      </c>
      <c r="O179" s="3">
        <v>111</v>
      </c>
      <c r="P179" s="3" t="str">
        <f>IFERROR(MID(VLOOKUP($B179,Seqs!$A:$B,2,0),Q179,1),"")</f>
        <v>T</v>
      </c>
      <c r="Q179" s="3">
        <v>113</v>
      </c>
      <c r="R179" s="3" t="str">
        <f>IFERROR(MID(VLOOKUP($B179,Seqs!$A:$B,2,0),S179,1),"")</f>
        <v>F</v>
      </c>
      <c r="S179" s="3">
        <v>116</v>
      </c>
      <c r="T179" s="3" t="str">
        <f>IFERROR(MID(VLOOKUP($B179,Seqs!$A:$B,2,0),U179,1),"")</f>
        <v>G</v>
      </c>
      <c r="U179" s="3">
        <v>117</v>
      </c>
      <c r="V179" s="3" t="str">
        <f>IFERROR(MID(VLOOKUP($B179,Seqs!$A:$B,2,0),W179,1),"")</f>
        <v>H</v>
      </c>
      <c r="W179" s="3">
        <v>152</v>
      </c>
      <c r="X179" s="3" t="str">
        <f>IFERROR(MID(VLOOKUP($B179,Seqs!$A:$B,2,0),Y179,1),"")</f>
        <v>P</v>
      </c>
      <c r="Y179" s="3">
        <v>153</v>
      </c>
      <c r="Z179" s="3" t="str">
        <f>IFERROR(MID(VLOOKUP($B179,Seqs!$A:$B,2,0),AA179,1),"")</f>
        <v>R</v>
      </c>
      <c r="AA179" s="3">
        <v>160</v>
      </c>
      <c r="AB179" s="3" t="str">
        <f>IFERROR(MID(VLOOKUP($B179,Seqs!$A:$B,2,0),AC179,1),"")</f>
        <v>T</v>
      </c>
      <c r="AC179" s="9">
        <v>161</v>
      </c>
      <c r="AD179" s="3" t="str">
        <f>IFERROR(MID(VLOOKUP($B179,Seqs!$A:$B,2,0),AE179,1),"")</f>
        <v>A</v>
      </c>
      <c r="AE179" s="3">
        <v>187</v>
      </c>
      <c r="AF179" s="3" t="str">
        <f>IFERROR(MID(VLOOKUP($B179,Seqs!$A:$B,2,0),AG179,1),"")</f>
        <v>C</v>
      </c>
      <c r="AG179" s="3">
        <v>198</v>
      </c>
      <c r="AH179" s="3" t="str">
        <f>IFERROR(MID(VLOOKUP($B179,Seqs!$A:$B,2,0),AI179,1),"")</f>
        <v>L</v>
      </c>
      <c r="AI179" s="3">
        <v>200</v>
      </c>
      <c r="AJ179" s="3" t="str">
        <f>IFERROR(MID(VLOOKUP($B179,Seqs!$A:$B,2,0),AK179,1),"")</f>
        <v>S</v>
      </c>
      <c r="AK179" s="3">
        <v>206</v>
      </c>
      <c r="AL179" s="3" t="str">
        <f>IFERROR(MID(VLOOKUP($B179,Seqs!$A:$B,2,0),AM179,1),"")</f>
        <v>V</v>
      </c>
      <c r="AM179" s="3">
        <v>243</v>
      </c>
      <c r="AN179" s="3" t="str">
        <f>IFERROR(MID(VLOOKUP($B179,Seqs!$A:$B,2,0),AO179,1),"")</f>
        <v>S</v>
      </c>
      <c r="AO179" s="3">
        <v>249</v>
      </c>
      <c r="AP179" s="3" t="str">
        <f>IFERROR(MID(VLOOKUP($B179,Seqs!$A:$B,2,0),AQ179,1),"")</f>
        <v>V</v>
      </c>
      <c r="AQ179" s="3">
        <v>287</v>
      </c>
      <c r="AR179" s="3" t="str">
        <f>IFERROR(MID(VLOOKUP($B179,Seqs!$A:$B,2,0),AS179,1),"")</f>
        <v>D</v>
      </c>
      <c r="AS179" s="3">
        <v>293</v>
      </c>
      <c r="AT179" s="3" t="str">
        <f>IFERROR(MID(VLOOKUP($B179,Seqs!$A:$B,2,0),AU179,1),"")</f>
        <v>L</v>
      </c>
      <c r="AU179" s="3">
        <v>321</v>
      </c>
      <c r="AV179" s="3" t="str">
        <f>IFERROR(MID(VLOOKUP($B179,Seqs!$A:$B,2,0),AW179,1),"")</f>
        <v>D</v>
      </c>
      <c r="AW179" s="3">
        <v>322</v>
      </c>
      <c r="AX179" s="3" t="str">
        <f>IFERROR(MID(VLOOKUP($B179,Seqs!$A:$B,2,0),AY179,1),"")</f>
        <v>K</v>
      </c>
      <c r="AY179" s="3">
        <v>335</v>
      </c>
      <c r="AZ179" s="77" t="str">
        <f>VLOOKUP(B179,Classification!A:D,2,0)</f>
        <v>A</v>
      </c>
      <c r="BA179" s="94" t="str">
        <f>VLOOKUP(B179,Classification!A:D,4,0)</f>
        <v>Opioid</v>
      </c>
      <c r="BB179" s="27" t="b">
        <f t="shared" si="530"/>
        <v>1</v>
      </c>
      <c r="BC179" s="23">
        <f t="shared" si="503"/>
        <v>271</v>
      </c>
      <c r="BD179" s="56" t="s">
        <v>1379</v>
      </c>
      <c r="BE179" s="3" t="s">
        <v>23</v>
      </c>
      <c r="BF179" s="119" t="s">
        <v>23</v>
      </c>
      <c r="BG179" s="49" t="s">
        <v>1379</v>
      </c>
      <c r="BH179" s="49" t="s">
        <v>1384</v>
      </c>
      <c r="BI179" s="1"/>
      <c r="BJ179" s="70" t="s">
        <v>1293</v>
      </c>
      <c r="BK179" s="57" t="s">
        <v>1293</v>
      </c>
      <c r="BL179" s="57" t="s">
        <v>1293</v>
      </c>
      <c r="BM179" s="57" t="s">
        <v>1293</v>
      </c>
      <c r="BN179" s="57" t="s">
        <v>1293</v>
      </c>
      <c r="BO179" s="57" t="s">
        <v>1293</v>
      </c>
      <c r="BP179" s="57" t="s">
        <v>1293</v>
      </c>
      <c r="BQ179" s="57" t="s">
        <v>1293</v>
      </c>
      <c r="BR179" s="57" t="s">
        <v>1293</v>
      </c>
      <c r="BS179" s="57" t="s">
        <v>1293</v>
      </c>
      <c r="BT179" s="57" t="s">
        <v>1293</v>
      </c>
      <c r="BU179" s="57" t="s">
        <v>1293</v>
      </c>
      <c r="BV179" s="70">
        <f t="shared" si="504"/>
        <v>39</v>
      </c>
      <c r="BW179" s="71">
        <f t="shared" si="505"/>
        <v>78</v>
      </c>
      <c r="BX179" s="72">
        <f t="shared" si="506"/>
        <v>82</v>
      </c>
      <c r="BY179" s="71">
        <f t="shared" si="507"/>
        <v>113</v>
      </c>
      <c r="BZ179" s="72">
        <f t="shared" si="508"/>
        <v>117</v>
      </c>
      <c r="CA179" s="71">
        <f t="shared" si="509"/>
        <v>153</v>
      </c>
      <c r="CB179" s="72">
        <f t="shared" si="510"/>
        <v>161</v>
      </c>
      <c r="CC179" s="71">
        <f t="shared" si="511"/>
        <v>198</v>
      </c>
      <c r="CD179" s="72">
        <f t="shared" si="512"/>
        <v>206</v>
      </c>
      <c r="CE179" s="71">
        <f t="shared" si="513"/>
        <v>249</v>
      </c>
      <c r="CF179" s="72">
        <f t="shared" si="514"/>
        <v>293</v>
      </c>
      <c r="CG179" s="71">
        <f t="shared" si="515"/>
        <v>322</v>
      </c>
      <c r="CH179" s="70">
        <f t="shared" si="516"/>
        <v>77</v>
      </c>
      <c r="CI179" s="71">
        <f t="shared" si="517"/>
        <v>81</v>
      </c>
      <c r="CJ179" s="72">
        <f t="shared" si="518"/>
        <v>111</v>
      </c>
      <c r="CK179" s="72">
        <f t="shared" si="519"/>
        <v>116</v>
      </c>
      <c r="CL179" s="72">
        <f t="shared" si="520"/>
        <v>152</v>
      </c>
      <c r="CM179" s="72">
        <f t="shared" si="521"/>
        <v>160</v>
      </c>
      <c r="CN179" s="72">
        <f t="shared" si="522"/>
        <v>187</v>
      </c>
      <c r="CO179" s="72">
        <f t="shared" si="523"/>
        <v>200</v>
      </c>
      <c r="CP179" s="72">
        <f t="shared" si="524"/>
        <v>243</v>
      </c>
      <c r="CQ179" s="72">
        <f t="shared" si="525"/>
        <v>287</v>
      </c>
      <c r="CR179" s="72">
        <f t="shared" si="526"/>
        <v>321</v>
      </c>
      <c r="CS179" s="72">
        <f t="shared" si="527"/>
        <v>335</v>
      </c>
      <c r="CT179" s="23">
        <f t="shared" si="528"/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si="529"/>
        <v>oprd_human_4N6H</v>
      </c>
      <c r="B180" s="3" t="s">
        <v>335</v>
      </c>
      <c r="C180" s="3" t="s">
        <v>87</v>
      </c>
      <c r="D180" s="3" t="str">
        <f>IFERROR(MID(VLOOKUP($B180,Seqs!$A:$B,2,0),E180,1),"")</f>
        <v>G</v>
      </c>
      <c r="E180" s="3">
        <v>39</v>
      </c>
      <c r="F180" s="3" t="str">
        <f>IFERROR(MID(VLOOKUP($B180,Seqs!$A:$B,2,0),G180,1),"")</f>
        <v>Y</v>
      </c>
      <c r="G180" s="3">
        <v>77</v>
      </c>
      <c r="H180" s="3" t="str">
        <f>IFERROR(MID(VLOOKUP($B180,Seqs!$A:$B,2,0),I180,1),"")</f>
        <v>T</v>
      </c>
      <c r="I180" s="23">
        <v>78</v>
      </c>
      <c r="J180" s="3" t="str">
        <f>IFERROR(MID(VLOOKUP($B180,Seqs!$A:$B,2,0),K180,1),"")</f>
        <v>K</v>
      </c>
      <c r="K180" s="23">
        <v>81</v>
      </c>
      <c r="L180" s="3" t="str">
        <f>IFERROR(MID(VLOOKUP($B180,Seqs!$A:$B,2,0),M180,1),"")</f>
        <v>T</v>
      </c>
      <c r="M180" s="3">
        <v>82</v>
      </c>
      <c r="N180" s="3" t="str">
        <f>IFERROR(MID(VLOOKUP($B180,Seqs!$A:$B,2,0),O180,1),"")</f>
        <v>M</v>
      </c>
      <c r="O180" s="3">
        <v>111</v>
      </c>
      <c r="P180" s="3" t="str">
        <f>IFERROR(MID(VLOOKUP($B180,Seqs!$A:$B,2,0),Q180,1),"")</f>
        <v>T</v>
      </c>
      <c r="Q180" s="3">
        <v>113</v>
      </c>
      <c r="R180" s="3" t="str">
        <f>IFERROR(MID(VLOOKUP($B180,Seqs!$A:$B,2,0),S180,1),"")</f>
        <v>F</v>
      </c>
      <c r="S180" s="3">
        <v>116</v>
      </c>
      <c r="T180" s="3" t="str">
        <f>IFERROR(MID(VLOOKUP($B180,Seqs!$A:$B,2,0),U180,1),"")</f>
        <v>G</v>
      </c>
      <c r="U180" s="3">
        <v>117</v>
      </c>
      <c r="V180" s="3" t="str">
        <f>IFERROR(MID(VLOOKUP($B180,Seqs!$A:$B,2,0),W180,1),"")</f>
        <v>H</v>
      </c>
      <c r="W180" s="3">
        <v>152</v>
      </c>
      <c r="X180" s="3" t="str">
        <f>IFERROR(MID(VLOOKUP($B180,Seqs!$A:$B,2,0),Y180,1),"")</f>
        <v>P</v>
      </c>
      <c r="Y180" s="3">
        <v>153</v>
      </c>
      <c r="Z180" s="3" t="str">
        <f>IFERROR(MID(VLOOKUP($B180,Seqs!$A:$B,2,0),AA180,1),"")</f>
        <v>R</v>
      </c>
      <c r="AA180" s="3">
        <v>160</v>
      </c>
      <c r="AB180" s="3" t="str">
        <f>IFERROR(MID(VLOOKUP($B180,Seqs!$A:$B,2,0),AC180,1),"")</f>
        <v>T</v>
      </c>
      <c r="AC180" s="9">
        <v>161</v>
      </c>
      <c r="AD180" s="3" t="str">
        <f>IFERROR(MID(VLOOKUP($B180,Seqs!$A:$B,2,0),AE180,1),"")</f>
        <v>A</v>
      </c>
      <c r="AE180" s="3">
        <v>187</v>
      </c>
      <c r="AF180" s="3" t="str">
        <f>IFERROR(MID(VLOOKUP($B180,Seqs!$A:$B,2,0),AG180,1),"")</f>
        <v>C</v>
      </c>
      <c r="AG180" s="3">
        <v>198</v>
      </c>
      <c r="AH180" s="3" t="str">
        <f>IFERROR(MID(VLOOKUP($B180,Seqs!$A:$B,2,0),AI180,1),"")</f>
        <v>L</v>
      </c>
      <c r="AI180" s="3">
        <v>200</v>
      </c>
      <c r="AJ180" s="3" t="str">
        <f>IFERROR(MID(VLOOKUP($B180,Seqs!$A:$B,2,0),AK180,1),"")</f>
        <v>S</v>
      </c>
      <c r="AK180" s="3">
        <v>206</v>
      </c>
      <c r="AL180" s="3" t="str">
        <f>IFERROR(MID(VLOOKUP($B180,Seqs!$A:$B,2,0),AM180,1),"")</f>
        <v>V</v>
      </c>
      <c r="AM180" s="3">
        <v>243</v>
      </c>
      <c r="AN180" s="3" t="str">
        <f>IFERROR(MID(VLOOKUP($B180,Seqs!$A:$B,2,0),AO180,1),"")</f>
        <v>S</v>
      </c>
      <c r="AO180" s="3">
        <v>249</v>
      </c>
      <c r="AP180" s="3" t="str">
        <f>IFERROR(MID(VLOOKUP($B180,Seqs!$A:$B,2,0),AQ180,1),"")</f>
        <v>V</v>
      </c>
      <c r="AQ180" s="3">
        <v>287</v>
      </c>
      <c r="AR180" s="3" t="str">
        <f>IFERROR(MID(VLOOKUP($B180,Seqs!$A:$B,2,0),AS180,1),"")</f>
        <v>D</v>
      </c>
      <c r="AS180" s="3">
        <v>293</v>
      </c>
      <c r="AT180" s="3" t="str">
        <f>IFERROR(MID(VLOOKUP($B180,Seqs!$A:$B,2,0),AU180,1),"")</f>
        <v>L</v>
      </c>
      <c r="AU180" s="3">
        <v>321</v>
      </c>
      <c r="AV180" s="3" t="str">
        <f>IFERROR(MID(VLOOKUP($B180,Seqs!$A:$B,2,0),AW180,1),"")</f>
        <v>D</v>
      </c>
      <c r="AW180" s="3">
        <v>322</v>
      </c>
      <c r="AX180" s="3" t="str">
        <f>IFERROR(MID(VLOOKUP($B180,Seqs!$A:$B,2,0),AY180,1),"")</f>
        <v>K</v>
      </c>
      <c r="AY180" s="3">
        <v>335</v>
      </c>
      <c r="AZ180" s="77" t="str">
        <f>VLOOKUP(B180,Classification!A:D,2,0)</f>
        <v>A</v>
      </c>
      <c r="BA180" s="94" t="str">
        <f>VLOOKUP(B180,Classification!A:D,4,0)</f>
        <v>Opioid</v>
      </c>
      <c r="BB180" s="27" t="b">
        <f t="shared" si="530"/>
        <v>1</v>
      </c>
      <c r="BC180" s="23">
        <f t="shared" si="503"/>
        <v>271</v>
      </c>
      <c r="BD180" s="16" t="s">
        <v>1383</v>
      </c>
      <c r="BE180" s="3" t="s">
        <v>1381</v>
      </c>
      <c r="BF180" s="119">
        <v>1.8</v>
      </c>
      <c r="BG180" s="49" t="s">
        <v>1384</v>
      </c>
      <c r="BH180" s="49" t="s">
        <v>1384</v>
      </c>
      <c r="BJ180" s="70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0">
        <f t="shared" si="504"/>
        <v>39</v>
      </c>
      <c r="BW180" s="71">
        <f t="shared" si="505"/>
        <v>78</v>
      </c>
      <c r="BX180" s="72">
        <f t="shared" si="506"/>
        <v>82</v>
      </c>
      <c r="BY180" s="71">
        <f t="shared" si="507"/>
        <v>113</v>
      </c>
      <c r="BZ180" s="72">
        <f t="shared" si="508"/>
        <v>117</v>
      </c>
      <c r="CA180" s="71">
        <f t="shared" si="509"/>
        <v>153</v>
      </c>
      <c r="CB180" s="72">
        <f t="shared" si="510"/>
        <v>161</v>
      </c>
      <c r="CC180" s="71">
        <f t="shared" si="511"/>
        <v>198</v>
      </c>
      <c r="CD180" s="72">
        <f t="shared" si="512"/>
        <v>206</v>
      </c>
      <c r="CE180" s="71">
        <f t="shared" si="513"/>
        <v>249</v>
      </c>
      <c r="CF180" s="72">
        <f t="shared" si="514"/>
        <v>293</v>
      </c>
      <c r="CG180" s="71">
        <f t="shared" si="515"/>
        <v>322</v>
      </c>
      <c r="CH180" s="70">
        <f t="shared" si="516"/>
        <v>77</v>
      </c>
      <c r="CI180" s="71">
        <f t="shared" si="517"/>
        <v>81</v>
      </c>
      <c r="CJ180" s="72">
        <f t="shared" si="518"/>
        <v>111</v>
      </c>
      <c r="CK180" s="72">
        <f t="shared" si="519"/>
        <v>116</v>
      </c>
      <c r="CL180" s="72">
        <f t="shared" si="520"/>
        <v>152</v>
      </c>
      <c r="CM180" s="72">
        <f t="shared" si="521"/>
        <v>160</v>
      </c>
      <c r="CN180" s="72">
        <f t="shared" si="522"/>
        <v>187</v>
      </c>
      <c r="CO180" s="72">
        <f t="shared" si="523"/>
        <v>200</v>
      </c>
      <c r="CP180" s="72">
        <f t="shared" si="524"/>
        <v>243</v>
      </c>
      <c r="CQ180" s="72">
        <f t="shared" si="525"/>
        <v>287</v>
      </c>
      <c r="CR180" s="72">
        <f t="shared" si="526"/>
        <v>321</v>
      </c>
      <c r="CS180" s="72">
        <f t="shared" si="527"/>
        <v>335</v>
      </c>
      <c r="CT180" s="23">
        <f t="shared" si="528"/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s="2" customFormat="1" x14ac:dyDescent="0.2">
      <c r="A181" s="3" t="str">
        <f t="shared" si="529"/>
        <v>oprd_human_4RWD</v>
      </c>
      <c r="B181" s="1" t="s">
        <v>335</v>
      </c>
      <c r="C181" s="1" t="s">
        <v>1344</v>
      </c>
      <c r="D181" s="3" t="str">
        <f>IFERROR(MID(VLOOKUP($B181,Seqs!$A:$B,2,0),E181,1),"")</f>
        <v>A</v>
      </c>
      <c r="E181" s="3">
        <v>43</v>
      </c>
      <c r="F181" s="3" t="str">
        <f>IFERROR(MID(VLOOKUP($B181,Seqs!$A:$B,2,0),G181,1),"")</f>
        <v>Y</v>
      </c>
      <c r="G181" s="3">
        <v>77</v>
      </c>
      <c r="H181" s="3" t="str">
        <f>IFERROR(MID(VLOOKUP($B181,Seqs!$A:$B,2,0),I181,1),"")</f>
        <v>T</v>
      </c>
      <c r="I181" s="23">
        <v>78</v>
      </c>
      <c r="J181" s="3" t="str">
        <f>IFERROR(MID(VLOOKUP($B181,Seqs!$A:$B,2,0),K181,1),"")</f>
        <v>K</v>
      </c>
      <c r="K181" s="23">
        <v>81</v>
      </c>
      <c r="L181" s="3" t="str">
        <f>IFERROR(MID(VLOOKUP($B181,Seqs!$A:$B,2,0),M181,1),"")</f>
        <v>T</v>
      </c>
      <c r="M181" s="3">
        <v>82</v>
      </c>
      <c r="N181" s="3" t="str">
        <f>IFERROR(MID(VLOOKUP($B181,Seqs!$A:$B,2,0),O181,1),"")</f>
        <v>M</v>
      </c>
      <c r="O181" s="3">
        <v>111</v>
      </c>
      <c r="P181" s="3" t="str">
        <f>IFERROR(MID(VLOOKUP($B181,Seqs!$A:$B,2,0),Q181,1),"")</f>
        <v>T</v>
      </c>
      <c r="Q181" s="3">
        <v>113</v>
      </c>
      <c r="R181" s="3" t="str">
        <f>IFERROR(MID(VLOOKUP($B181,Seqs!$A:$B,2,0),S181,1),"")</f>
        <v>F</v>
      </c>
      <c r="S181" s="3">
        <v>116</v>
      </c>
      <c r="T181" s="3" t="str">
        <f>IFERROR(MID(VLOOKUP($B181,Seqs!$A:$B,2,0),U181,1),"")</f>
        <v>G</v>
      </c>
      <c r="U181" s="3">
        <v>117</v>
      </c>
      <c r="V181" s="3" t="str">
        <f>IFERROR(MID(VLOOKUP($B181,Seqs!$A:$B,2,0),W181,1),"")</f>
        <v>H</v>
      </c>
      <c r="W181" s="3">
        <v>152</v>
      </c>
      <c r="X181" s="3" t="str">
        <f>IFERROR(MID(VLOOKUP($B181,Seqs!$A:$B,2,0),Y181,1),"")</f>
        <v>P</v>
      </c>
      <c r="Y181" s="3">
        <v>153</v>
      </c>
      <c r="Z181" s="3" t="str">
        <f>IFERROR(MID(VLOOKUP($B181,Seqs!$A:$B,2,0),AA181,1),"")</f>
        <v>R</v>
      </c>
      <c r="AA181" s="3">
        <v>160</v>
      </c>
      <c r="AB181" s="3" t="str">
        <f>IFERROR(MID(VLOOKUP($B181,Seqs!$A:$B,2,0),AC181,1),"")</f>
        <v>T</v>
      </c>
      <c r="AC181" s="9">
        <v>161</v>
      </c>
      <c r="AD181" s="3" t="str">
        <f>IFERROR(MID(VLOOKUP($B181,Seqs!$A:$B,2,0),AE181,1),"")</f>
        <v>A</v>
      </c>
      <c r="AE181" s="3">
        <v>187</v>
      </c>
      <c r="AF181" s="3" t="str">
        <f>IFERROR(MID(VLOOKUP($B181,Seqs!$A:$B,2,0),AG181,1),"")</f>
        <v>C</v>
      </c>
      <c r="AG181" s="3">
        <v>198</v>
      </c>
      <c r="AH181" s="3" t="str">
        <f>IFERROR(MID(VLOOKUP($B181,Seqs!$A:$B,2,0),AI181,1),"")</f>
        <v>L</v>
      </c>
      <c r="AI181" s="3">
        <v>200</v>
      </c>
      <c r="AJ181" s="3" t="str">
        <f>IFERROR(MID(VLOOKUP($B181,Seqs!$A:$B,2,0),AK181,1),"")</f>
        <v>S</v>
      </c>
      <c r="AK181" s="3">
        <v>206</v>
      </c>
      <c r="AL181" s="3" t="str">
        <f>IFERROR(MID(VLOOKUP($B181,Seqs!$A:$B,2,0),AM181,1),"")</f>
        <v>V</v>
      </c>
      <c r="AM181" s="3">
        <v>243</v>
      </c>
      <c r="AN181" s="3" t="str">
        <f>IFERROR(MID(VLOOKUP($B181,Seqs!$A:$B,2,0),AO181,1),"")</f>
        <v>S</v>
      </c>
      <c r="AO181" s="3">
        <v>249</v>
      </c>
      <c r="AP181" s="3" t="str">
        <f>IFERROR(MID(VLOOKUP($B181,Seqs!$A:$B,2,0),AQ181,1),"")</f>
        <v>V</v>
      </c>
      <c r="AQ181" s="3">
        <v>287</v>
      </c>
      <c r="AR181" s="3" t="str">
        <f>IFERROR(MID(VLOOKUP($B181,Seqs!$A:$B,2,0),AS181,1),"")</f>
        <v>D</v>
      </c>
      <c r="AS181" s="3">
        <v>293</v>
      </c>
      <c r="AT181" s="3" t="str">
        <f>IFERROR(MID(VLOOKUP($B181,Seqs!$A:$B,2,0),AU181,1),"")</f>
        <v>L</v>
      </c>
      <c r="AU181" s="3">
        <v>321</v>
      </c>
      <c r="AV181" s="3" t="str">
        <f>IFERROR(MID(VLOOKUP($B181,Seqs!$A:$B,2,0),AW181,1),"")</f>
        <v>D</v>
      </c>
      <c r="AW181" s="3">
        <v>322</v>
      </c>
      <c r="AX181" s="3" t="str">
        <f>IFERROR(MID(VLOOKUP($B181,Seqs!$A:$B,2,0),AY181,1),"")</f>
        <v>C</v>
      </c>
      <c r="AY181" s="3">
        <v>333</v>
      </c>
      <c r="AZ181" s="77" t="str">
        <f>VLOOKUP(B181,Classification!A:D,2,0)</f>
        <v>A</v>
      </c>
      <c r="BA181" s="94" t="str">
        <f>VLOOKUP(B181,Classification!A:D,4,0)</f>
        <v>Opioid</v>
      </c>
      <c r="BB181" s="27" t="b">
        <f t="shared" si="530"/>
        <v>1</v>
      </c>
      <c r="BC181" s="23">
        <f t="shared" si="503"/>
        <v>265</v>
      </c>
      <c r="BD181" s="16" t="s">
        <v>23</v>
      </c>
      <c r="BE181" s="3" t="s">
        <v>1381</v>
      </c>
      <c r="BF181" s="119">
        <v>2.7</v>
      </c>
      <c r="BG181" s="49" t="s">
        <v>1384</v>
      </c>
      <c r="BH181" s="49" t="s">
        <v>1384</v>
      </c>
      <c r="BI181" s="3"/>
      <c r="BJ181" s="70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0">
        <f t="shared" si="504"/>
        <v>43</v>
      </c>
      <c r="BW181" s="71">
        <f t="shared" si="505"/>
        <v>78</v>
      </c>
      <c r="BX181" s="72">
        <f t="shared" si="506"/>
        <v>82</v>
      </c>
      <c r="BY181" s="71">
        <f t="shared" si="507"/>
        <v>113</v>
      </c>
      <c r="BZ181" s="72">
        <f t="shared" si="508"/>
        <v>117</v>
      </c>
      <c r="CA181" s="71">
        <f t="shared" si="509"/>
        <v>153</v>
      </c>
      <c r="CB181" s="72">
        <f t="shared" si="510"/>
        <v>161</v>
      </c>
      <c r="CC181" s="71">
        <f t="shared" si="511"/>
        <v>198</v>
      </c>
      <c r="CD181" s="72">
        <f t="shared" si="512"/>
        <v>206</v>
      </c>
      <c r="CE181" s="71">
        <f t="shared" si="513"/>
        <v>249</v>
      </c>
      <c r="CF181" s="72">
        <f t="shared" si="514"/>
        <v>293</v>
      </c>
      <c r="CG181" s="71">
        <f t="shared" si="515"/>
        <v>322</v>
      </c>
      <c r="CH181" s="70">
        <f t="shared" si="516"/>
        <v>77</v>
      </c>
      <c r="CI181" s="71">
        <f t="shared" si="517"/>
        <v>81</v>
      </c>
      <c r="CJ181" s="72">
        <f t="shared" si="518"/>
        <v>111</v>
      </c>
      <c r="CK181" s="72">
        <f t="shared" si="519"/>
        <v>116</v>
      </c>
      <c r="CL181" s="72">
        <f t="shared" si="520"/>
        <v>152</v>
      </c>
      <c r="CM181" s="72">
        <f t="shared" si="521"/>
        <v>160</v>
      </c>
      <c r="CN181" s="72">
        <f t="shared" si="522"/>
        <v>187</v>
      </c>
      <c r="CO181" s="72">
        <f t="shared" si="523"/>
        <v>200</v>
      </c>
      <c r="CP181" s="72">
        <f t="shared" si="524"/>
        <v>243</v>
      </c>
      <c r="CQ181" s="72">
        <f t="shared" si="525"/>
        <v>287</v>
      </c>
      <c r="CR181" s="72">
        <f t="shared" si="526"/>
        <v>321</v>
      </c>
      <c r="CS181" s="72">
        <f t="shared" si="527"/>
        <v>333</v>
      </c>
      <c r="CT181" s="23">
        <f t="shared" si="528"/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  <c r="AMP181" s="1"/>
    </row>
    <row r="182" spans="1:1030" s="2" customFormat="1" x14ac:dyDescent="0.2">
      <c r="A182" s="3" t="str">
        <f t="shared" si="529"/>
        <v>oprd_mouse__wt</v>
      </c>
      <c r="B182" s="3" t="s">
        <v>916</v>
      </c>
      <c r="C182" s="3" t="s">
        <v>100</v>
      </c>
      <c r="D182" s="3" t="str">
        <f>IFERROR(MID(VLOOKUP($B182,Seqs!$A:$B,2,0),E182,1),"")</f>
        <v>R</v>
      </c>
      <c r="E182" s="3">
        <v>41</v>
      </c>
      <c r="F182" s="3" t="str">
        <f>IFERROR(MID(VLOOKUP($B182,Seqs!$A:$B,2,0),G182,1),"")</f>
        <v>Y</v>
      </c>
      <c r="G182" s="3">
        <v>77</v>
      </c>
      <c r="H182" s="3" t="str">
        <f>IFERROR(MID(VLOOKUP($B182,Seqs!$A:$B,2,0),I182,1),"")</f>
        <v>T</v>
      </c>
      <c r="I182" s="23">
        <v>78</v>
      </c>
      <c r="J182" s="3" t="str">
        <f>IFERROR(MID(VLOOKUP($B182,Seqs!$A:$B,2,0),K182,1),"")</f>
        <v>K</v>
      </c>
      <c r="K182" s="23">
        <v>81</v>
      </c>
      <c r="L182" s="3" t="str">
        <f>IFERROR(MID(VLOOKUP($B182,Seqs!$A:$B,2,0),M182,1),"")</f>
        <v>T</v>
      </c>
      <c r="M182" s="3">
        <v>82</v>
      </c>
      <c r="N182" s="3" t="str">
        <f>IFERROR(MID(VLOOKUP($B182,Seqs!$A:$B,2,0),O182,1),"")</f>
        <v>M</v>
      </c>
      <c r="O182" s="3">
        <v>111</v>
      </c>
      <c r="P182" s="3" t="str">
        <f>IFERROR(MID(VLOOKUP($B182,Seqs!$A:$B,2,0),Q182,1),"")</f>
        <v>T</v>
      </c>
      <c r="Q182" s="3">
        <v>113</v>
      </c>
      <c r="R182" s="3" t="str">
        <f>IFERROR(MID(VLOOKUP($B182,Seqs!$A:$B,2,0),S182,1),"")</f>
        <v>F</v>
      </c>
      <c r="S182" s="3">
        <v>116</v>
      </c>
      <c r="T182" s="3" t="str">
        <f>IFERROR(MID(VLOOKUP($B182,Seqs!$A:$B,2,0),U182,1),"")</f>
        <v>G</v>
      </c>
      <c r="U182" s="3">
        <v>117</v>
      </c>
      <c r="V182" s="3" t="str">
        <f>IFERROR(MID(VLOOKUP($B182,Seqs!$A:$B,2,0),W182,1),"")</f>
        <v>H</v>
      </c>
      <c r="W182" s="3">
        <v>152</v>
      </c>
      <c r="X182" s="3" t="str">
        <f>IFERROR(MID(VLOOKUP($B182,Seqs!$A:$B,2,0),Y182,1),"")</f>
        <v>P</v>
      </c>
      <c r="Y182" s="3">
        <v>153</v>
      </c>
      <c r="Z182" s="3" t="str">
        <f>IFERROR(MID(VLOOKUP($B182,Seqs!$A:$B,2,0),AA182,1),"")</f>
        <v>R</v>
      </c>
      <c r="AA182" s="3">
        <v>160</v>
      </c>
      <c r="AB182" s="3" t="str">
        <f>IFERROR(MID(VLOOKUP($B182,Seqs!$A:$B,2,0),AC182,1),"")</f>
        <v>T</v>
      </c>
      <c r="AC182" s="9">
        <v>161</v>
      </c>
      <c r="AD182" s="3" t="str">
        <f>IFERROR(MID(VLOOKUP($B182,Seqs!$A:$B,2,0),AE182,1),"")</f>
        <v>A</v>
      </c>
      <c r="AE182" s="3">
        <v>187</v>
      </c>
      <c r="AF182" s="3" t="str">
        <f>IFERROR(MID(VLOOKUP($B182,Seqs!$A:$B,2,0),AG182,1),"")</f>
        <v>C</v>
      </c>
      <c r="AG182" s="3">
        <v>198</v>
      </c>
      <c r="AH182" s="3" t="str">
        <f>IFERROR(MID(VLOOKUP($B182,Seqs!$A:$B,2,0),AI182,1),"")</f>
        <v>L</v>
      </c>
      <c r="AI182" s="3">
        <v>200</v>
      </c>
      <c r="AJ182" s="3" t="str">
        <f>IFERROR(MID(VLOOKUP($B182,Seqs!$A:$B,2,0),AK182,1),"")</f>
        <v>S</v>
      </c>
      <c r="AK182" s="3">
        <v>206</v>
      </c>
      <c r="AL182" s="3" t="str">
        <f>IFERROR(MID(VLOOKUP($B182,Seqs!$A:$B,2,0),AM182,1),"")</f>
        <v>V</v>
      </c>
      <c r="AM182" s="3">
        <v>243</v>
      </c>
      <c r="AN182" s="3" t="str">
        <f>IFERROR(MID(VLOOKUP($B182,Seqs!$A:$B,2,0),AO182,1),"")</f>
        <v>S</v>
      </c>
      <c r="AO182" s="3">
        <v>249</v>
      </c>
      <c r="AP182" s="3" t="str">
        <f>IFERROR(MID(VLOOKUP($B182,Seqs!$A:$B,2,0),AQ182,1),"")</f>
        <v>V</v>
      </c>
      <c r="AQ182" s="3">
        <v>287</v>
      </c>
      <c r="AR182" s="3" t="str">
        <f>IFERROR(MID(VLOOKUP($B182,Seqs!$A:$B,2,0),AS182,1),"")</f>
        <v>D</v>
      </c>
      <c r="AS182" s="3">
        <v>293</v>
      </c>
      <c r="AT182" s="3" t="str">
        <f>IFERROR(MID(VLOOKUP($B182,Seqs!$A:$B,2,0),AU182,1),"")</f>
        <v>L</v>
      </c>
      <c r="AU182" s="3">
        <v>321</v>
      </c>
      <c r="AV182" s="3" t="str">
        <f>IFERROR(MID(VLOOKUP($B182,Seqs!$A:$B,2,0),AW182,1),"")</f>
        <v>D</v>
      </c>
      <c r="AW182" s="3">
        <v>322</v>
      </c>
      <c r="AX182" s="3" t="str">
        <f>IFERROR(MID(VLOOKUP($B182,Seqs!$A:$B,2,0),AY182,1),"")</f>
        <v>T</v>
      </c>
      <c r="AY182" s="3">
        <v>335</v>
      </c>
      <c r="AZ182" s="77" t="str">
        <f>VLOOKUP(B182,Classification!A:D,2,0)</f>
        <v>A</v>
      </c>
      <c r="BA182" s="94" t="str">
        <f>VLOOKUP(B182,Classification!A:D,4,0)</f>
        <v>Opioid</v>
      </c>
      <c r="BB182" s="27" t="b">
        <f t="shared" si="530"/>
        <v>1</v>
      </c>
      <c r="BC182" s="23">
        <f t="shared" si="503"/>
        <v>269</v>
      </c>
      <c r="BD182" s="56" t="s">
        <v>1379</v>
      </c>
      <c r="BE182" s="3" t="s">
        <v>23</v>
      </c>
      <c r="BF182" s="119" t="s">
        <v>23</v>
      </c>
      <c r="BG182" s="49" t="s">
        <v>1379</v>
      </c>
      <c r="BH182" s="49" t="s">
        <v>1384</v>
      </c>
      <c r="BI182" s="1"/>
      <c r="BJ182" s="70" t="s">
        <v>1293</v>
      </c>
      <c r="BK182" s="57" t="s">
        <v>1293</v>
      </c>
      <c r="BL182" s="57" t="s">
        <v>1293</v>
      </c>
      <c r="BM182" s="57" t="s">
        <v>1293</v>
      </c>
      <c r="BN182" s="57" t="s">
        <v>1293</v>
      </c>
      <c r="BO182" s="57" t="s">
        <v>1293</v>
      </c>
      <c r="BP182" s="57" t="s">
        <v>1293</v>
      </c>
      <c r="BQ182" s="57" t="s">
        <v>1293</v>
      </c>
      <c r="BR182" s="57" t="s">
        <v>1293</v>
      </c>
      <c r="BS182" s="57" t="s">
        <v>1293</v>
      </c>
      <c r="BT182" s="57" t="s">
        <v>1293</v>
      </c>
      <c r="BU182" s="57" t="s">
        <v>1293</v>
      </c>
      <c r="BV182" s="70">
        <f t="shared" si="504"/>
        <v>41</v>
      </c>
      <c r="BW182" s="71">
        <f t="shared" si="505"/>
        <v>78</v>
      </c>
      <c r="BX182" s="72">
        <f t="shared" si="506"/>
        <v>82</v>
      </c>
      <c r="BY182" s="71">
        <f t="shared" si="507"/>
        <v>113</v>
      </c>
      <c r="BZ182" s="72">
        <f t="shared" si="508"/>
        <v>117</v>
      </c>
      <c r="CA182" s="71">
        <f t="shared" si="509"/>
        <v>153</v>
      </c>
      <c r="CB182" s="72">
        <f t="shared" si="510"/>
        <v>161</v>
      </c>
      <c r="CC182" s="71">
        <f t="shared" si="511"/>
        <v>198</v>
      </c>
      <c r="CD182" s="72">
        <f t="shared" si="512"/>
        <v>206</v>
      </c>
      <c r="CE182" s="71">
        <f t="shared" si="513"/>
        <v>249</v>
      </c>
      <c r="CF182" s="72">
        <f t="shared" si="514"/>
        <v>293</v>
      </c>
      <c r="CG182" s="71">
        <f t="shared" si="515"/>
        <v>322</v>
      </c>
      <c r="CH182" s="70">
        <f t="shared" si="516"/>
        <v>77</v>
      </c>
      <c r="CI182" s="71">
        <f t="shared" si="517"/>
        <v>81</v>
      </c>
      <c r="CJ182" s="72">
        <f t="shared" si="518"/>
        <v>111</v>
      </c>
      <c r="CK182" s="72">
        <f t="shared" si="519"/>
        <v>116</v>
      </c>
      <c r="CL182" s="72">
        <f t="shared" si="520"/>
        <v>152</v>
      </c>
      <c r="CM182" s="72">
        <f t="shared" si="521"/>
        <v>160</v>
      </c>
      <c r="CN182" s="72">
        <f t="shared" si="522"/>
        <v>187</v>
      </c>
      <c r="CO182" s="72">
        <f t="shared" si="523"/>
        <v>200</v>
      </c>
      <c r="CP182" s="72">
        <f t="shared" si="524"/>
        <v>243</v>
      </c>
      <c r="CQ182" s="72">
        <f t="shared" si="525"/>
        <v>287</v>
      </c>
      <c r="CR182" s="72">
        <f t="shared" si="526"/>
        <v>321</v>
      </c>
      <c r="CS182" s="72">
        <f t="shared" si="527"/>
        <v>335</v>
      </c>
      <c r="CT182" s="23">
        <f t="shared" si="528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  <c r="AMP182" s="1"/>
    </row>
    <row r="183" spans="1:1030" s="2" customFormat="1" x14ac:dyDescent="0.2">
      <c r="A183" s="3" t="str">
        <f t="shared" si="529"/>
        <v>oprd_mouse_4EJ4</v>
      </c>
      <c r="B183" s="3" t="s">
        <v>916</v>
      </c>
      <c r="C183" s="3" t="s">
        <v>64</v>
      </c>
      <c r="D183" s="3" t="str">
        <f>IFERROR(MID(VLOOKUP($B183,Seqs!$A:$B,2,0),E183,1),"")</f>
        <v>R</v>
      </c>
      <c r="E183" s="3">
        <v>41</v>
      </c>
      <c r="F183" s="3" t="str">
        <f>IFERROR(MID(VLOOKUP($B183,Seqs!$A:$B,2,0),G183,1),"")</f>
        <v>Y</v>
      </c>
      <c r="G183" s="3">
        <v>77</v>
      </c>
      <c r="H183" s="3" t="str">
        <f>IFERROR(MID(VLOOKUP($B183,Seqs!$A:$B,2,0),I183,1),"")</f>
        <v>T</v>
      </c>
      <c r="I183" s="23">
        <v>78</v>
      </c>
      <c r="J183" s="3" t="str">
        <f>IFERROR(MID(VLOOKUP($B183,Seqs!$A:$B,2,0),K183,1),"")</f>
        <v>K</v>
      </c>
      <c r="K183" s="23">
        <v>81</v>
      </c>
      <c r="L183" s="3" t="str">
        <f>IFERROR(MID(VLOOKUP($B183,Seqs!$A:$B,2,0),M183,1),"")</f>
        <v>T</v>
      </c>
      <c r="M183" s="3">
        <v>82</v>
      </c>
      <c r="N183" s="3" t="str">
        <f>IFERROR(MID(VLOOKUP($B183,Seqs!$A:$B,2,0),O183,1),"")</f>
        <v>M</v>
      </c>
      <c r="O183" s="3">
        <v>111</v>
      </c>
      <c r="P183" s="3" t="str">
        <f>IFERROR(MID(VLOOKUP($B183,Seqs!$A:$B,2,0),Q183,1),"")</f>
        <v>T</v>
      </c>
      <c r="Q183" s="3">
        <v>113</v>
      </c>
      <c r="R183" s="3" t="str">
        <f>IFERROR(MID(VLOOKUP($B183,Seqs!$A:$B,2,0),S183,1),"")</f>
        <v>F</v>
      </c>
      <c r="S183" s="3">
        <v>116</v>
      </c>
      <c r="T183" s="3" t="str">
        <f>IFERROR(MID(VLOOKUP($B183,Seqs!$A:$B,2,0),U183,1),"")</f>
        <v>G</v>
      </c>
      <c r="U183" s="3">
        <v>117</v>
      </c>
      <c r="V183" s="3" t="str">
        <f>IFERROR(MID(VLOOKUP($B183,Seqs!$A:$B,2,0),W183,1),"")</f>
        <v>H</v>
      </c>
      <c r="W183" s="3">
        <v>152</v>
      </c>
      <c r="X183" s="3" t="str">
        <f>IFERROR(MID(VLOOKUP($B183,Seqs!$A:$B,2,0),Y183,1),"")</f>
        <v>P</v>
      </c>
      <c r="Y183" s="3">
        <v>153</v>
      </c>
      <c r="Z183" s="3" t="str">
        <f>IFERROR(MID(VLOOKUP($B183,Seqs!$A:$B,2,0),AA183,1),"")</f>
        <v>R</v>
      </c>
      <c r="AA183" s="3">
        <v>160</v>
      </c>
      <c r="AB183" s="3" t="str">
        <f>IFERROR(MID(VLOOKUP($B183,Seqs!$A:$B,2,0),AC183,1),"")</f>
        <v>T</v>
      </c>
      <c r="AC183" s="9">
        <v>161</v>
      </c>
      <c r="AD183" s="3" t="str">
        <f>IFERROR(MID(VLOOKUP($B183,Seqs!$A:$B,2,0),AE183,1),"")</f>
        <v>A</v>
      </c>
      <c r="AE183" s="3">
        <v>187</v>
      </c>
      <c r="AF183" s="3" t="str">
        <f>IFERROR(MID(VLOOKUP($B183,Seqs!$A:$B,2,0),AG183,1),"")</f>
        <v>C</v>
      </c>
      <c r="AG183" s="3">
        <v>198</v>
      </c>
      <c r="AH183" s="3" t="str">
        <f>IFERROR(MID(VLOOKUP($B183,Seqs!$A:$B,2,0),AI183,1),"")</f>
        <v>L</v>
      </c>
      <c r="AI183" s="3">
        <v>200</v>
      </c>
      <c r="AJ183" s="3" t="str">
        <f>IFERROR(MID(VLOOKUP($B183,Seqs!$A:$B,2,0),AK183,1),"")</f>
        <v>S</v>
      </c>
      <c r="AK183" s="3">
        <v>206</v>
      </c>
      <c r="AL183" s="3" t="str">
        <f>IFERROR(MID(VLOOKUP($B183,Seqs!$A:$B,2,0),AM183,1),"")</f>
        <v>L</v>
      </c>
      <c r="AM183" s="3">
        <v>238</v>
      </c>
      <c r="AN183" s="3" t="str">
        <f>IFERROR(MID(VLOOKUP($B183,Seqs!$A:$B,2,0),AO183,1),"")</f>
        <v>R</v>
      </c>
      <c r="AO183" s="3">
        <v>258</v>
      </c>
      <c r="AP183" s="3" t="str">
        <f>IFERROR(MID(VLOOKUP($B183,Seqs!$A:$B,2,0),AQ183,1),"")</f>
        <v>V</v>
      </c>
      <c r="AQ183" s="3">
        <v>287</v>
      </c>
      <c r="AR183" s="3" t="str">
        <f>IFERROR(MID(VLOOKUP($B183,Seqs!$A:$B,2,0),AS183,1),"")</f>
        <v>D</v>
      </c>
      <c r="AS183" s="3">
        <v>293</v>
      </c>
      <c r="AT183" s="3" t="str">
        <f>IFERROR(MID(VLOOKUP($B183,Seqs!$A:$B,2,0),AU183,1),"")</f>
        <v>L</v>
      </c>
      <c r="AU183" s="3">
        <v>321</v>
      </c>
      <c r="AV183" s="3" t="str">
        <f>IFERROR(MID(VLOOKUP($B183,Seqs!$A:$B,2,0),AW183,1),"")</f>
        <v>D</v>
      </c>
      <c r="AW183" s="3">
        <v>322</v>
      </c>
      <c r="AX183" s="3" t="str">
        <f>IFERROR(MID(VLOOKUP($B183,Seqs!$A:$B,2,0),AY183,1),"")</f>
        <v>C</v>
      </c>
      <c r="AY183" s="3">
        <v>328</v>
      </c>
      <c r="AZ183" s="77" t="str">
        <f>VLOOKUP(B183,Classification!A:D,2,0)</f>
        <v>A</v>
      </c>
      <c r="BA183" s="94" t="str">
        <f>VLOOKUP(B183,Classification!A:D,4,0)</f>
        <v>Opioid</v>
      </c>
      <c r="BB183" s="27" t="b">
        <f t="shared" si="530"/>
        <v>1</v>
      </c>
      <c r="BC183" s="23">
        <f t="shared" si="503"/>
        <v>248</v>
      </c>
      <c r="BD183" s="2" t="s">
        <v>1383</v>
      </c>
      <c r="BE183" s="3" t="s">
        <v>1381</v>
      </c>
      <c r="BF183" s="119">
        <v>3.4</v>
      </c>
      <c r="BG183" s="49" t="s">
        <v>1384</v>
      </c>
      <c r="BH183" s="49" t="s">
        <v>1384</v>
      </c>
      <c r="BI183" s="1"/>
      <c r="BJ183" s="70" t="s">
        <v>1293</v>
      </c>
      <c r="BK183" s="57" t="s">
        <v>1293</v>
      </c>
      <c r="BL183" s="57" t="s">
        <v>1293</v>
      </c>
      <c r="BM183" s="57" t="s">
        <v>1293</v>
      </c>
      <c r="BN183" s="57" t="s">
        <v>1293</v>
      </c>
      <c r="BO183" s="57" t="s">
        <v>1293</v>
      </c>
      <c r="BP183" s="57" t="s">
        <v>1293</v>
      </c>
      <c r="BQ183" s="57" t="s">
        <v>1293</v>
      </c>
      <c r="BR183" s="57" t="s">
        <v>1293</v>
      </c>
      <c r="BS183" s="57" t="s">
        <v>1293</v>
      </c>
      <c r="BT183" s="57" t="s">
        <v>1293</v>
      </c>
      <c r="BU183" s="57" t="s">
        <v>1293</v>
      </c>
      <c r="BV183" s="70">
        <f t="shared" si="504"/>
        <v>41</v>
      </c>
      <c r="BW183" s="71">
        <f t="shared" si="505"/>
        <v>78</v>
      </c>
      <c r="BX183" s="72">
        <f t="shared" si="506"/>
        <v>82</v>
      </c>
      <c r="BY183" s="71">
        <f t="shared" si="507"/>
        <v>113</v>
      </c>
      <c r="BZ183" s="72">
        <f t="shared" si="508"/>
        <v>117</v>
      </c>
      <c r="CA183" s="71">
        <f t="shared" si="509"/>
        <v>153</v>
      </c>
      <c r="CB183" s="72">
        <f t="shared" si="510"/>
        <v>161</v>
      </c>
      <c r="CC183" s="71">
        <f t="shared" si="511"/>
        <v>198</v>
      </c>
      <c r="CD183" s="72">
        <f t="shared" si="512"/>
        <v>206</v>
      </c>
      <c r="CE183" s="71">
        <f t="shared" si="513"/>
        <v>258</v>
      </c>
      <c r="CF183" s="72">
        <f t="shared" si="514"/>
        <v>293</v>
      </c>
      <c r="CG183" s="71">
        <f t="shared" si="515"/>
        <v>322</v>
      </c>
      <c r="CH183" s="70">
        <f t="shared" si="516"/>
        <v>77</v>
      </c>
      <c r="CI183" s="71">
        <f t="shared" si="517"/>
        <v>81</v>
      </c>
      <c r="CJ183" s="72">
        <f t="shared" si="518"/>
        <v>111</v>
      </c>
      <c r="CK183" s="72">
        <f t="shared" si="519"/>
        <v>116</v>
      </c>
      <c r="CL183" s="72">
        <f t="shared" si="520"/>
        <v>152</v>
      </c>
      <c r="CM183" s="72">
        <f t="shared" si="521"/>
        <v>160</v>
      </c>
      <c r="CN183" s="72">
        <f t="shared" si="522"/>
        <v>187</v>
      </c>
      <c r="CO183" s="72">
        <f t="shared" si="523"/>
        <v>200</v>
      </c>
      <c r="CP183" s="72">
        <f t="shared" si="524"/>
        <v>238</v>
      </c>
      <c r="CQ183" s="72">
        <f t="shared" si="525"/>
        <v>287</v>
      </c>
      <c r="CR183" s="72">
        <f t="shared" si="526"/>
        <v>321</v>
      </c>
      <c r="CS183" s="72">
        <f t="shared" si="527"/>
        <v>328</v>
      </c>
      <c r="CT183" s="23">
        <f t="shared" si="528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  <c r="AMP183" s="1"/>
    </row>
    <row r="184" spans="1:1030" x14ac:dyDescent="0.2">
      <c r="A184" s="3" t="str">
        <f t="shared" si="529"/>
        <v>oprk_human__wt</v>
      </c>
      <c r="B184" s="3" t="s">
        <v>336</v>
      </c>
      <c r="C184" s="3" t="s">
        <v>100</v>
      </c>
      <c r="D184" s="3" t="str">
        <f>IFERROR(MID(VLOOKUP($B184,Seqs!$A:$B,2,0),E184,1),"")</f>
        <v>A</v>
      </c>
      <c r="E184" s="3">
        <v>57</v>
      </c>
      <c r="F184" s="3" t="str">
        <f>IFERROR(MID(VLOOKUP($B184,Seqs!$A:$B,2,0),G184,1),"")</f>
        <v>Y</v>
      </c>
      <c r="G184" s="3">
        <v>87</v>
      </c>
      <c r="H184" s="3" t="str">
        <f>IFERROR(MID(VLOOKUP($B184,Seqs!$A:$B,2,0),I184,1),"")</f>
        <v>T</v>
      </c>
      <c r="I184" s="23">
        <v>88</v>
      </c>
      <c r="J184" s="3" t="str">
        <f>IFERROR(MID(VLOOKUP($B184,Seqs!$A:$B,2,0),K184,1),"")</f>
        <v>K</v>
      </c>
      <c r="K184" s="23">
        <v>91</v>
      </c>
      <c r="L184" s="3" t="str">
        <f>IFERROR(MID(VLOOKUP($B184,Seqs!$A:$B,2,0),M184,1),"")</f>
        <v>T</v>
      </c>
      <c r="M184" s="3">
        <v>92</v>
      </c>
      <c r="N184" s="3" t="str">
        <f>IFERROR(MID(VLOOKUP($B184,Seqs!$A:$B,2,0),O184,1),"")</f>
        <v>N</v>
      </c>
      <c r="O184" s="105">
        <v>122</v>
      </c>
      <c r="P184" s="3" t="str">
        <f>IFERROR(MID(VLOOKUP($B184,Seqs!$A:$B,2,0),Q184,1),"")</f>
        <v>S</v>
      </c>
      <c r="Q184" s="3">
        <v>123</v>
      </c>
      <c r="R184" s="3" t="str">
        <f>IFERROR(MID(VLOOKUP($B184,Seqs!$A:$B,2,0),S184,1),"")</f>
        <v>F</v>
      </c>
      <c r="S184" s="3">
        <v>126</v>
      </c>
      <c r="T184" s="3" t="str">
        <f>IFERROR(MID(VLOOKUP($B184,Seqs!$A:$B,2,0),U184,1),"")</f>
        <v>G</v>
      </c>
      <c r="U184" s="3">
        <v>127</v>
      </c>
      <c r="V184" s="3" t="str">
        <f>IFERROR(MID(VLOOKUP($B184,Seqs!$A:$B,2,0),W184,1),"")</f>
        <v>H</v>
      </c>
      <c r="W184" s="3">
        <v>162</v>
      </c>
      <c r="X184" s="3" t="str">
        <f>IFERROR(MID(VLOOKUP($B184,Seqs!$A:$B,2,0),Y184,1),"")</f>
        <v>P</v>
      </c>
      <c r="Y184" s="3">
        <v>163</v>
      </c>
      <c r="Z184" s="3" t="str">
        <f>IFERROR(MID(VLOOKUP($B184,Seqs!$A:$B,2,0),AA184,1),"")</f>
        <v>R</v>
      </c>
      <c r="AA184" s="3">
        <v>170</v>
      </c>
      <c r="AB184" s="3" t="str">
        <f>IFERROR(MID(VLOOKUP($B184,Seqs!$A:$B,2,0),AC184,1),"")</f>
        <v>T</v>
      </c>
      <c r="AC184" s="9">
        <v>171</v>
      </c>
      <c r="AD184" s="3" t="str">
        <f>IFERROR(MID(VLOOKUP($B184,Seqs!$A:$B,2,0),AE184,1),"")</f>
        <v>G</v>
      </c>
      <c r="AE184" s="3">
        <v>197</v>
      </c>
      <c r="AF184" s="3" t="str">
        <f>IFERROR(MID(VLOOKUP($B184,Seqs!$A:$B,2,0),AG184,1),"")</f>
        <v>C</v>
      </c>
      <c r="AG184" s="3">
        <v>210</v>
      </c>
      <c r="AH184" s="3" t="str">
        <f>IFERROR(MID(VLOOKUP($B184,Seqs!$A:$B,2,0),AI184,1),"")</f>
        <v>L</v>
      </c>
      <c r="AI184" s="3">
        <v>212</v>
      </c>
      <c r="AJ184" s="3" t="str">
        <f>IFERROR(MID(VLOOKUP($B184,Seqs!$A:$B,2,0),AK184,1),"")</f>
        <v>D</v>
      </c>
      <c r="AK184" s="105">
        <v>218</v>
      </c>
      <c r="AL184" s="3" t="str">
        <f>IFERROR(MID(VLOOKUP($B184,Seqs!$A:$B,2,0),AM184,1),"")</f>
        <v>V</v>
      </c>
      <c r="AM184" s="3">
        <v>256</v>
      </c>
      <c r="AN184" s="3" t="str">
        <f>IFERROR(MID(VLOOKUP($B184,Seqs!$A:$B,2,0),AO184,1),"")</f>
        <v>S</v>
      </c>
      <c r="AO184" s="3">
        <v>262</v>
      </c>
      <c r="AP184" s="3" t="str">
        <f>IFERROR(MID(VLOOKUP($B184,Seqs!$A:$B,2,0),AQ184,1),"")</f>
        <v>G</v>
      </c>
      <c r="AQ184" s="3">
        <v>300</v>
      </c>
      <c r="AR184" s="3" t="str">
        <f>IFERROR(MID(VLOOKUP($B184,Seqs!$A:$B,2,0),AS184,1),"")</f>
        <v>S</v>
      </c>
      <c r="AS184" s="3">
        <v>305</v>
      </c>
      <c r="AT184" s="3" t="str">
        <f>IFERROR(MID(VLOOKUP($B184,Seqs!$A:$B,2,0),AU184,1),"")</f>
        <v>L</v>
      </c>
      <c r="AU184" s="3">
        <v>333</v>
      </c>
      <c r="AV184" s="3" t="str">
        <f>IFERROR(MID(VLOOKUP($B184,Seqs!$A:$B,2,0),AW184,1),"")</f>
        <v>D</v>
      </c>
      <c r="AW184" s="3">
        <v>334</v>
      </c>
      <c r="AX184" s="3" t="str">
        <f>IFERROR(MID(VLOOKUP($B184,Seqs!$A:$B,2,0),AY184,1),"")</f>
        <v>F</v>
      </c>
      <c r="AY184" s="3">
        <v>346</v>
      </c>
      <c r="AZ184" s="77" t="str">
        <f>VLOOKUP(B184,Classification!A:D,2,0)</f>
        <v>A</v>
      </c>
      <c r="BA184" s="94" t="str">
        <f>VLOOKUP(B184,Classification!A:D,4,0)</f>
        <v>Opioid</v>
      </c>
      <c r="BB184" s="27" t="b">
        <f t="shared" si="530"/>
        <v>1</v>
      </c>
      <c r="BC184" s="23">
        <f t="shared" si="503"/>
        <v>264</v>
      </c>
      <c r="BD184" s="56" t="s">
        <v>1379</v>
      </c>
      <c r="BE184" s="3" t="s">
        <v>23</v>
      </c>
      <c r="BF184" s="119" t="s">
        <v>23</v>
      </c>
      <c r="BG184" s="49" t="s">
        <v>1379</v>
      </c>
      <c r="BH184" s="49" t="s">
        <v>1384</v>
      </c>
      <c r="BI184" s="1"/>
      <c r="BJ184" s="70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0">
        <f t="shared" si="504"/>
        <v>57</v>
      </c>
      <c r="BW184" s="71">
        <f t="shared" si="505"/>
        <v>88</v>
      </c>
      <c r="BX184" s="72">
        <f t="shared" si="506"/>
        <v>92</v>
      </c>
      <c r="BY184" s="71">
        <f t="shared" si="507"/>
        <v>123</v>
      </c>
      <c r="BZ184" s="72">
        <f t="shared" si="508"/>
        <v>127</v>
      </c>
      <c r="CA184" s="71">
        <f t="shared" si="509"/>
        <v>163</v>
      </c>
      <c r="CB184" s="72">
        <f t="shared" si="510"/>
        <v>171</v>
      </c>
      <c r="CC184" s="71">
        <f t="shared" si="511"/>
        <v>210</v>
      </c>
      <c r="CD184" s="72">
        <f t="shared" si="512"/>
        <v>218</v>
      </c>
      <c r="CE184" s="71">
        <f t="shared" si="513"/>
        <v>262</v>
      </c>
      <c r="CF184" s="72">
        <f t="shared" si="514"/>
        <v>305</v>
      </c>
      <c r="CG184" s="71">
        <f t="shared" si="515"/>
        <v>334</v>
      </c>
      <c r="CH184" s="70">
        <f t="shared" si="516"/>
        <v>87</v>
      </c>
      <c r="CI184" s="71">
        <f t="shared" si="517"/>
        <v>91</v>
      </c>
      <c r="CJ184" s="72">
        <f t="shared" si="518"/>
        <v>122</v>
      </c>
      <c r="CK184" s="72">
        <f t="shared" si="519"/>
        <v>126</v>
      </c>
      <c r="CL184" s="72">
        <f t="shared" si="520"/>
        <v>162</v>
      </c>
      <c r="CM184" s="72">
        <f t="shared" si="521"/>
        <v>170</v>
      </c>
      <c r="CN184" s="72">
        <f t="shared" si="522"/>
        <v>197</v>
      </c>
      <c r="CO184" s="72">
        <f t="shared" si="523"/>
        <v>212</v>
      </c>
      <c r="CP184" s="72">
        <f t="shared" si="524"/>
        <v>256</v>
      </c>
      <c r="CQ184" s="72">
        <f t="shared" si="525"/>
        <v>300</v>
      </c>
      <c r="CR184" s="72">
        <f t="shared" si="526"/>
        <v>333</v>
      </c>
      <c r="CS184" s="72">
        <f t="shared" si="527"/>
        <v>346</v>
      </c>
      <c r="CT184" s="23">
        <f t="shared" si="528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529"/>
        <v>oprk_human_4DJH</v>
      </c>
      <c r="B185" s="3" t="s">
        <v>336</v>
      </c>
      <c r="C185" s="3" t="s">
        <v>88</v>
      </c>
      <c r="D185" s="3" t="str">
        <f>IFERROR(MID(VLOOKUP($B185,Seqs!$A:$B,2,0),E185,1),"")</f>
        <v>A</v>
      </c>
      <c r="E185" s="3">
        <v>57</v>
      </c>
      <c r="F185" s="3" t="str">
        <f>IFERROR(MID(VLOOKUP($B185,Seqs!$A:$B,2,0),G185,1),"")</f>
        <v>Y</v>
      </c>
      <c r="G185" s="3">
        <v>87</v>
      </c>
      <c r="H185" s="3" t="str">
        <f>IFERROR(MID(VLOOKUP($B185,Seqs!$A:$B,2,0),I185,1),"")</f>
        <v>T</v>
      </c>
      <c r="I185" s="23">
        <v>88</v>
      </c>
      <c r="J185" s="3" t="str">
        <f>IFERROR(MID(VLOOKUP($B185,Seqs!$A:$B,2,0),K185,1),"")</f>
        <v>K</v>
      </c>
      <c r="K185" s="23">
        <v>91</v>
      </c>
      <c r="L185" s="3" t="str">
        <f>IFERROR(MID(VLOOKUP($B185,Seqs!$A:$B,2,0),M185,1),"")</f>
        <v>T</v>
      </c>
      <c r="M185" s="3">
        <v>92</v>
      </c>
      <c r="N185" s="3" t="str">
        <f>IFERROR(MID(VLOOKUP($B185,Seqs!$A:$B,2,0),O185,1),"")</f>
        <v>N</v>
      </c>
      <c r="O185" s="3">
        <v>122</v>
      </c>
      <c r="P185" s="3" t="str">
        <f>IFERROR(MID(VLOOKUP($B185,Seqs!$A:$B,2,0),Q185,1),"")</f>
        <v>S</v>
      </c>
      <c r="Q185" s="3">
        <v>123</v>
      </c>
      <c r="R185" s="3" t="str">
        <f>IFERROR(MID(VLOOKUP($B185,Seqs!$A:$B,2,0),S185,1),"")</f>
        <v>F</v>
      </c>
      <c r="S185" s="3">
        <v>126</v>
      </c>
      <c r="T185" s="3" t="str">
        <f>IFERROR(MID(VLOOKUP($B185,Seqs!$A:$B,2,0),U185,1),"")</f>
        <v>G</v>
      </c>
      <c r="U185" s="3">
        <v>127</v>
      </c>
      <c r="V185" s="3" t="str">
        <f>IFERROR(MID(VLOOKUP($B185,Seqs!$A:$B,2,0),W185,1),"")</f>
        <v>H</v>
      </c>
      <c r="W185" s="3">
        <v>162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R</v>
      </c>
      <c r="AC185" s="9">
        <v>170</v>
      </c>
      <c r="AD185" s="3" t="str">
        <f>IFERROR(MID(VLOOKUP($B185,Seqs!$A:$B,2,0),AE185,1),"")</f>
        <v>G</v>
      </c>
      <c r="AE185" s="3">
        <v>197</v>
      </c>
      <c r="AF185" s="3" t="str">
        <f>IFERROR(MID(VLOOKUP($B185,Seqs!$A:$B,2,0),AG185,1),"")</f>
        <v>C</v>
      </c>
      <c r="AG185" s="3">
        <v>210</v>
      </c>
      <c r="AH185" s="3" t="str">
        <f>IFERROR(MID(VLOOKUP($B185,Seqs!$A:$B,2,0),AI185,1),"")</f>
        <v>L</v>
      </c>
      <c r="AI185" s="3">
        <v>212</v>
      </c>
      <c r="AJ185" s="3" t="str">
        <f>IFERROR(MID(VLOOKUP($B185,Seqs!$A:$B,2,0),AK185,1),"")</f>
        <v>D</v>
      </c>
      <c r="AK185" s="3">
        <v>218</v>
      </c>
      <c r="AL185" s="3" t="str">
        <f>IFERROR(MID(VLOOKUP($B185,Seqs!$A:$B,2,0),AM185,1),"")</f>
        <v>V</v>
      </c>
      <c r="AM185" s="3">
        <v>256</v>
      </c>
      <c r="AN185" s="3" t="str">
        <f>IFERROR(MID(VLOOKUP($B185,Seqs!$A:$B,2,0),AO185,1),"")</f>
        <v>R</v>
      </c>
      <c r="AO185" s="3">
        <v>267</v>
      </c>
      <c r="AP185" s="3" t="str">
        <f>IFERROR(MID(VLOOKUP($B185,Seqs!$A:$B,2,0),AQ185,1),"")</f>
        <v>G</v>
      </c>
      <c r="AQ185" s="3">
        <v>300</v>
      </c>
      <c r="AR185" s="3" t="str">
        <f>IFERROR(MID(VLOOKUP($B185,Seqs!$A:$B,2,0),AS185,1),"")</f>
        <v>A</v>
      </c>
      <c r="AS185" s="3">
        <v>308</v>
      </c>
      <c r="AT185" s="3" t="str">
        <f>IFERROR(MID(VLOOKUP($B185,Seqs!$A:$B,2,0),AU185,1),"")</f>
        <v>L</v>
      </c>
      <c r="AU185" s="3">
        <v>333</v>
      </c>
      <c r="AV185" s="3" t="str">
        <f>IFERROR(MID(VLOOKUP($B185,Seqs!$A:$B,2,0),AW185,1),"")</f>
        <v>D</v>
      </c>
      <c r="AW185" s="3">
        <v>334</v>
      </c>
      <c r="AX185" s="3" t="str">
        <f>IFERROR(MID(VLOOKUP($B185,Seqs!$A:$B,2,0),AY185,1),"")</f>
        <v>F</v>
      </c>
      <c r="AY185" s="3">
        <v>346</v>
      </c>
      <c r="AZ185" s="77" t="str">
        <f>VLOOKUP(B185,Classification!A:D,2,0)</f>
        <v>A</v>
      </c>
      <c r="BA185" s="94" t="str">
        <f>VLOOKUP(B185,Classification!A:D,4,0)</f>
        <v>Opioid</v>
      </c>
      <c r="BB185" s="27" t="b">
        <f t="shared" si="530"/>
        <v>1</v>
      </c>
      <c r="BC185" s="23">
        <f t="shared" si="503"/>
        <v>250</v>
      </c>
      <c r="BD185" s="2" t="s">
        <v>1383</v>
      </c>
      <c r="BE185" s="3" t="s">
        <v>1381</v>
      </c>
      <c r="BF185" s="119">
        <v>2.9</v>
      </c>
      <c r="BG185" s="49" t="s">
        <v>1384</v>
      </c>
      <c r="BH185" s="49" t="s">
        <v>1384</v>
      </c>
      <c r="BI185" s="1"/>
      <c r="BJ185" s="70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0">
        <f t="shared" si="504"/>
        <v>57</v>
      </c>
      <c r="BW185" s="71">
        <f t="shared" si="505"/>
        <v>88</v>
      </c>
      <c r="BX185" s="72">
        <f t="shared" si="506"/>
        <v>92</v>
      </c>
      <c r="BY185" s="71">
        <f t="shared" si="507"/>
        <v>123</v>
      </c>
      <c r="BZ185" s="72">
        <f t="shared" si="508"/>
        <v>127</v>
      </c>
      <c r="CA185" s="71" t="str">
        <f t="shared" si="509"/>
        <v>-</v>
      </c>
      <c r="CB185" s="72">
        <f t="shared" si="510"/>
        <v>170</v>
      </c>
      <c r="CC185" s="71">
        <f t="shared" si="511"/>
        <v>210</v>
      </c>
      <c r="CD185" s="72">
        <f t="shared" si="512"/>
        <v>218</v>
      </c>
      <c r="CE185" s="71">
        <f t="shared" si="513"/>
        <v>267</v>
      </c>
      <c r="CF185" s="72">
        <f t="shared" si="514"/>
        <v>308</v>
      </c>
      <c r="CG185" s="71">
        <f t="shared" si="515"/>
        <v>334</v>
      </c>
      <c r="CH185" s="70">
        <f t="shared" si="516"/>
        <v>87</v>
      </c>
      <c r="CI185" s="71">
        <f t="shared" si="517"/>
        <v>91</v>
      </c>
      <c r="CJ185" s="72">
        <f t="shared" si="518"/>
        <v>122</v>
      </c>
      <c r="CK185" s="72">
        <f t="shared" si="519"/>
        <v>126</v>
      </c>
      <c r="CL185" s="72">
        <f t="shared" si="520"/>
        <v>162</v>
      </c>
      <c r="CM185" s="72" t="str">
        <f t="shared" si="521"/>
        <v>-</v>
      </c>
      <c r="CN185" s="72">
        <f t="shared" si="522"/>
        <v>197</v>
      </c>
      <c r="CO185" s="72">
        <f t="shared" si="523"/>
        <v>212</v>
      </c>
      <c r="CP185" s="72">
        <f t="shared" si="524"/>
        <v>256</v>
      </c>
      <c r="CQ185" s="72">
        <f t="shared" si="525"/>
        <v>300</v>
      </c>
      <c r="CR185" s="72">
        <f t="shared" si="526"/>
        <v>333</v>
      </c>
      <c r="CS185" s="72">
        <f t="shared" si="527"/>
        <v>346</v>
      </c>
      <c r="CT185" s="23">
        <f t="shared" si="528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s="12" customFormat="1" x14ac:dyDescent="0.2">
      <c r="A186" s="9" t="str">
        <f>CONCATENATE(B186,"_",C186)</f>
        <v>oprk_human_6B73</v>
      </c>
      <c r="B186" s="9" t="s">
        <v>336</v>
      </c>
      <c r="C186" s="9" t="s">
        <v>1476</v>
      </c>
      <c r="D186" s="9" t="str">
        <f>IFERROR(MID(VLOOKUP($B186,Seqs!$A:$B,2,0),E186,1),"")</f>
        <v>A</v>
      </c>
      <c r="E186" s="9">
        <v>57</v>
      </c>
      <c r="F186" s="9" t="str">
        <f>IFERROR(MID(VLOOKUP($B186,Seqs!$A:$B,2,0),G186,1),"")</f>
        <v>Y</v>
      </c>
      <c r="G186" s="9">
        <v>87</v>
      </c>
      <c r="H186" s="9" t="str">
        <f>IFERROR(MID(VLOOKUP($B186,Seqs!$A:$B,2,0),I186,1),"")</f>
        <v/>
      </c>
      <c r="I186" s="109" t="s">
        <v>23</v>
      </c>
      <c r="J186" s="9" t="str">
        <f>IFERROR(MID(VLOOKUP($B186,Seqs!$A:$B,2,0),K186,1),"")</f>
        <v/>
      </c>
      <c r="K186" s="109" t="s">
        <v>23</v>
      </c>
      <c r="L186" s="9" t="str">
        <f>IFERROR(MID(VLOOKUP($B186,Seqs!$A:$B,2,0),M186,1),"")</f>
        <v>T</v>
      </c>
      <c r="M186" s="9">
        <v>92</v>
      </c>
      <c r="N186" s="9" t="str">
        <f>IFERROR(MID(VLOOKUP($B186,Seqs!$A:$B,2,0),O186,1),"")</f>
        <v>N</v>
      </c>
      <c r="O186" s="9">
        <v>122</v>
      </c>
      <c r="P186" s="9" t="str">
        <f>IFERROR(MID(VLOOKUP($B186,Seqs!$A:$B,2,0),Q186,1),"")</f>
        <v>S</v>
      </c>
      <c r="Q186" s="9">
        <v>123</v>
      </c>
      <c r="R186" s="9" t="str">
        <f>IFERROR(MID(VLOOKUP($B186,Seqs!$A:$B,2,0),S186,1),"")</f>
        <v>F</v>
      </c>
      <c r="S186" s="9">
        <v>126</v>
      </c>
      <c r="T186" s="9" t="str">
        <f>IFERROR(MID(VLOOKUP($B186,Seqs!$A:$B,2,0),U186,1),"")</f>
        <v>G</v>
      </c>
      <c r="U186" s="9">
        <v>127</v>
      </c>
      <c r="V186" s="9" t="str">
        <f>IFERROR(MID(VLOOKUP($B186,Seqs!$A:$B,2,0),W186,1),"")</f>
        <v>H</v>
      </c>
      <c r="W186" s="9">
        <v>162</v>
      </c>
      <c r="X186" s="9" t="str">
        <f>IFERROR(MID(VLOOKUP($B186,Seqs!$A:$B,2,0),Y186,1),"")</f>
        <v>P</v>
      </c>
      <c r="Y186" s="9">
        <v>163</v>
      </c>
      <c r="Z186" s="9" t="str">
        <f>IFERROR(MID(VLOOKUP($B186,Seqs!$A:$B,2,0),AA186,1),"")</f>
        <v>R</v>
      </c>
      <c r="AA186" s="9">
        <v>170</v>
      </c>
      <c r="AB186" s="9" t="str">
        <f>IFERROR(MID(VLOOKUP($B186,Seqs!$A:$B,2,0),AC186,1),"")</f>
        <v>T</v>
      </c>
      <c r="AC186" s="9">
        <v>171</v>
      </c>
      <c r="AD186" s="9" t="str">
        <f>IFERROR(MID(VLOOKUP($B186,Seqs!$A:$B,2,0),AE186,1),"")</f>
        <v>G</v>
      </c>
      <c r="AE186" s="9">
        <v>197</v>
      </c>
      <c r="AF186" s="9" t="str">
        <f>IFERROR(MID(VLOOKUP($B186,Seqs!$A:$B,2,0),AG186,1),"")</f>
        <v>C</v>
      </c>
      <c r="AG186" s="9">
        <v>210</v>
      </c>
      <c r="AH186" s="9" t="str">
        <f>IFERROR(MID(VLOOKUP($B186,Seqs!$A:$B,2,0),AI186,1),"")</f>
        <v>L</v>
      </c>
      <c r="AI186" s="9">
        <v>212</v>
      </c>
      <c r="AJ186" s="9" t="str">
        <f>IFERROR(MID(VLOOKUP($B186,Seqs!$A:$B,2,0),AK186,1),"")</f>
        <v>W</v>
      </c>
      <c r="AK186" s="9">
        <v>221</v>
      </c>
      <c r="AL186" s="9" t="str">
        <f>IFERROR(MID(VLOOKUP($B186,Seqs!$A:$B,2,0),AM186,1),"")</f>
        <v>S</v>
      </c>
      <c r="AM186" s="9">
        <v>255</v>
      </c>
      <c r="AN186" s="9" t="str">
        <f>IFERROR(MID(VLOOKUP($B186,Seqs!$A:$B,2,0),AO186,1),"")</f>
        <v>S</v>
      </c>
      <c r="AO186" s="9">
        <v>262</v>
      </c>
      <c r="AP186" s="9" t="str">
        <f>IFERROR(MID(VLOOKUP($B186,Seqs!$A:$B,2,0),AQ186,1),"")</f>
        <v>G</v>
      </c>
      <c r="AQ186" s="9">
        <v>300</v>
      </c>
      <c r="AR186" s="9" t="str">
        <f>IFERROR(MID(VLOOKUP($B186,Seqs!$A:$B,2,0),AS186,1),"")</f>
        <v>S</v>
      </c>
      <c r="AS186" s="9">
        <v>305</v>
      </c>
      <c r="AT186" s="9" t="str">
        <f>IFERROR(MID(VLOOKUP($B186,Seqs!$A:$B,2,0),AU186,1),"")</f>
        <v>I</v>
      </c>
      <c r="AU186" s="9">
        <v>328</v>
      </c>
      <c r="AV186" s="9" t="str">
        <f>IFERROR(MID(VLOOKUP($B186,Seqs!$A:$B,2,0),AW186,1),"")</f>
        <v/>
      </c>
      <c r="AW186" s="9" t="s">
        <v>23</v>
      </c>
      <c r="AX186" s="9" t="str">
        <f>IFERROR(MID(VLOOKUP($B186,Seqs!$A:$B,2,0),AY186,1),"")</f>
        <v/>
      </c>
      <c r="AY186" s="9" t="s">
        <v>23</v>
      </c>
      <c r="AZ186" s="110" t="str">
        <f>VLOOKUP(B186,Classification!A:D,2,0)</f>
        <v>A</v>
      </c>
      <c r="BA186" s="98" t="str">
        <f>VLOOKUP(B186,Classification!A:D,4,0)</f>
        <v>Opioid</v>
      </c>
      <c r="BB186" s="36" t="b">
        <f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109">
        <f>_xlfn.AGGREGATE(9,6,CH186:CS186)-_xlfn.AGGREGATE(9,6,BV186:CG186)+12</f>
        <v>240</v>
      </c>
      <c r="BD186" s="40" t="s">
        <v>1382</v>
      </c>
      <c r="BE186" s="9" t="s">
        <v>1297</v>
      </c>
      <c r="BF186" s="120">
        <v>3.1</v>
      </c>
      <c r="BG186" s="51" t="s">
        <v>1</v>
      </c>
      <c r="BH186" s="51" t="s">
        <v>1</v>
      </c>
      <c r="BJ186" s="111" t="s">
        <v>1293</v>
      </c>
      <c r="BK186" s="112" t="s">
        <v>1293</v>
      </c>
      <c r="BL186" s="112" t="s">
        <v>1293</v>
      </c>
      <c r="BM186" s="112" t="s">
        <v>1293</v>
      </c>
      <c r="BN186" s="112" t="s">
        <v>1293</v>
      </c>
      <c r="BO186" s="112" t="s">
        <v>1293</v>
      </c>
      <c r="BP186" s="112" t="s">
        <v>1293</v>
      </c>
      <c r="BQ186" s="112" t="s">
        <v>1293</v>
      </c>
      <c r="BR186" s="112" t="s">
        <v>1293</v>
      </c>
      <c r="BS186" s="112" t="s">
        <v>1293</v>
      </c>
      <c r="BT186" s="112" t="s">
        <v>1293</v>
      </c>
      <c r="BU186" s="112" t="s">
        <v>1293</v>
      </c>
      <c r="BV186" s="111">
        <f>E186</f>
        <v>57</v>
      </c>
      <c r="BW186" s="113" t="str">
        <f>I186</f>
        <v>-</v>
      </c>
      <c r="BX186" s="114">
        <f>M186</f>
        <v>92</v>
      </c>
      <c r="BY186" s="113">
        <f>Q186</f>
        <v>123</v>
      </c>
      <c r="BZ186" s="114">
        <f>U186</f>
        <v>127</v>
      </c>
      <c r="CA186" s="113">
        <f>Y186</f>
        <v>163</v>
      </c>
      <c r="CB186" s="114">
        <f>AC186</f>
        <v>171</v>
      </c>
      <c r="CC186" s="113">
        <f>AG186</f>
        <v>210</v>
      </c>
      <c r="CD186" s="114">
        <f>AK186</f>
        <v>221</v>
      </c>
      <c r="CE186" s="113">
        <f>AO186</f>
        <v>262</v>
      </c>
      <c r="CF186" s="114">
        <f>AS186</f>
        <v>305</v>
      </c>
      <c r="CG186" s="113" t="str">
        <f>AW186</f>
        <v>-</v>
      </c>
      <c r="CH186" s="111">
        <f>G186</f>
        <v>87</v>
      </c>
      <c r="CI186" s="113" t="str">
        <f>K186</f>
        <v>-</v>
      </c>
      <c r="CJ186" s="114">
        <f>O186</f>
        <v>122</v>
      </c>
      <c r="CK186" s="114">
        <f>S186</f>
        <v>126</v>
      </c>
      <c r="CL186" s="114">
        <f>W186</f>
        <v>162</v>
      </c>
      <c r="CM186" s="114">
        <f>AA186</f>
        <v>170</v>
      </c>
      <c r="CN186" s="114">
        <f>AE186</f>
        <v>197</v>
      </c>
      <c r="CO186" s="114">
        <f>AI186</f>
        <v>212</v>
      </c>
      <c r="CP186" s="114">
        <f>AM186</f>
        <v>255</v>
      </c>
      <c r="CQ186" s="114">
        <f>AQ186</f>
        <v>300</v>
      </c>
      <c r="CR186" s="114">
        <f>AU186</f>
        <v>328</v>
      </c>
      <c r="CS186" s="114" t="str">
        <f>AY186</f>
        <v>-</v>
      </c>
      <c r="CT186" s="109" t="e">
        <f>M186-K186</f>
        <v>#VALUE!</v>
      </c>
    </row>
    <row r="187" spans="1:1030" x14ac:dyDescent="0.2">
      <c r="A187" s="3" t="str">
        <f t="shared" si="529"/>
        <v>oprm_mouse__wt</v>
      </c>
      <c r="B187" s="3" t="s">
        <v>918</v>
      </c>
      <c r="C187" s="3" t="s">
        <v>100</v>
      </c>
      <c r="D187" s="3" t="str">
        <f>IFERROR(MID(VLOOKUP($B187,Seqs!$A:$B,2,0),E187,1),"")</f>
        <v>M</v>
      </c>
      <c r="E187" s="3">
        <v>65</v>
      </c>
      <c r="F187" s="3" t="str">
        <f>IFERROR(MID(VLOOKUP($B187,Seqs!$A:$B,2,0),G187,1),"")</f>
        <v>Y</v>
      </c>
      <c r="G187" s="3">
        <v>96</v>
      </c>
      <c r="H187" s="3" t="str">
        <f>IFERROR(MID(VLOOKUP($B187,Seqs!$A:$B,2,0),I187,1),"")</f>
        <v>T</v>
      </c>
      <c r="I187" s="23">
        <v>97</v>
      </c>
      <c r="J187" s="3" t="str">
        <f>IFERROR(MID(VLOOKUP($B187,Seqs!$A:$B,2,0),K187,1),"")</f>
        <v>K</v>
      </c>
      <c r="K187" s="23">
        <v>100</v>
      </c>
      <c r="L187" s="3" t="str">
        <f>IFERROR(MID(VLOOKUP($B187,Seqs!$A:$B,2,0),M187,1),"")</f>
        <v>T</v>
      </c>
      <c r="M187" s="3">
        <v>101</v>
      </c>
      <c r="N187" s="3" t="str">
        <f>IFERROR(MID(VLOOKUP($B187,Seqs!$A:$B,2,0),O187,1),"")</f>
        <v>M</v>
      </c>
      <c r="O187" s="3">
        <v>130</v>
      </c>
      <c r="P187" s="3" t="str">
        <f>IFERROR(MID(VLOOKUP($B187,Seqs!$A:$B,2,0),Q187,1),"")</f>
        <v>T</v>
      </c>
      <c r="Q187" s="3">
        <v>132</v>
      </c>
      <c r="R187" s="3" t="str">
        <f>IFERROR(MID(VLOOKUP($B187,Seqs!$A:$B,2,0),S187,1),"")</f>
        <v>F</v>
      </c>
      <c r="S187" s="3">
        <v>135</v>
      </c>
      <c r="T187" s="3" t="str">
        <f>IFERROR(MID(VLOOKUP($B187,Seqs!$A:$B,2,0),U187,1),"")</f>
        <v>G</v>
      </c>
      <c r="U187" s="3">
        <v>136</v>
      </c>
      <c r="V187" s="3" t="str">
        <f>IFERROR(MID(VLOOKUP($B187,Seqs!$A:$B,2,0),W187,1),"")</f>
        <v>H</v>
      </c>
      <c r="W187" s="3">
        <v>171</v>
      </c>
      <c r="X187" s="3" t="str">
        <f>IFERROR(MID(VLOOKUP($B187,Seqs!$A:$B,2,0),Y187,1),"")</f>
        <v>P</v>
      </c>
      <c r="Y187" s="3">
        <v>172</v>
      </c>
      <c r="Z187" s="3" t="str">
        <f>IFERROR(MID(VLOOKUP($B187,Seqs!$A:$B,2,0),AA187,1),"")</f>
        <v>R</v>
      </c>
      <c r="AA187" s="3">
        <v>179</v>
      </c>
      <c r="AB187" s="3" t="str">
        <f>IFERROR(MID(VLOOKUP($B187,Seqs!$A:$B,2,0),AC187,1),"")</f>
        <v>T</v>
      </c>
      <c r="AC187" s="9">
        <v>180</v>
      </c>
      <c r="AD187" s="3" t="str">
        <f>IFERROR(MID(VLOOKUP($B187,Seqs!$A:$B,2,0),AE187,1),"")</f>
        <v>A</v>
      </c>
      <c r="AE187" s="3">
        <v>206</v>
      </c>
      <c r="AF187" s="3" t="str">
        <f>IFERROR(MID(VLOOKUP($B187,Seqs!$A:$B,2,0),AG187,1),"")</f>
        <v>C</v>
      </c>
      <c r="AG187" s="3">
        <v>217</v>
      </c>
      <c r="AH187" s="3" t="str">
        <f>IFERROR(MID(VLOOKUP($B187,Seqs!$A:$B,2,0),AI187,1),"")</f>
        <v>L</v>
      </c>
      <c r="AI187" s="3">
        <v>219</v>
      </c>
      <c r="AJ187" s="3" t="str">
        <f>IFERROR(MID(VLOOKUP($B187,Seqs!$A:$B,2,0),AK187,1),"")</f>
        <v>T</v>
      </c>
      <c r="AK187" s="3">
        <v>225</v>
      </c>
      <c r="AL187" s="3" t="str">
        <f>IFERROR(MID(VLOOKUP($B187,Seqs!$A:$B,2,0),AM187,1),"")</f>
        <v>V</v>
      </c>
      <c r="AM187" s="3">
        <v>262</v>
      </c>
      <c r="AN187" s="3" t="str">
        <f>IFERROR(MID(VLOOKUP($B187,Seqs!$A:$B,2,0),AO187,1),"")</f>
        <v>S</v>
      </c>
      <c r="AO187" s="3">
        <v>268</v>
      </c>
      <c r="AP187" s="3" t="str">
        <f>IFERROR(MID(VLOOKUP($B187,Seqs!$A:$B,2,0),AQ187,1),"")</f>
        <v>I</v>
      </c>
      <c r="AQ187" s="3">
        <v>306</v>
      </c>
      <c r="AR187" s="3" t="str">
        <f>IFERROR(MID(VLOOKUP($B187,Seqs!$A:$B,2,0),AS187,1),"")</f>
        <v>T</v>
      </c>
      <c r="AS187" s="3">
        <v>311</v>
      </c>
      <c r="AT187" s="3" t="str">
        <f>IFERROR(MID(VLOOKUP($B187,Seqs!$A:$B,2,0),AU187,1),"")</f>
        <v>L</v>
      </c>
      <c r="AU187" s="3">
        <v>339</v>
      </c>
      <c r="AV187" s="3" t="str">
        <f>IFERROR(MID(VLOOKUP($B187,Seqs!$A:$B,2,0),AW187,1),"")</f>
        <v>D</v>
      </c>
      <c r="AW187" s="3">
        <v>340</v>
      </c>
      <c r="AX187" s="3" t="str">
        <f>IFERROR(MID(VLOOKUP($B187,Seqs!$A:$B,2,0),AY187,1),"")</f>
        <v>I</v>
      </c>
      <c r="AY187" s="3">
        <v>352</v>
      </c>
      <c r="AZ187" s="77" t="str">
        <f>VLOOKUP(B187,Classification!A:D,2,0)</f>
        <v>A</v>
      </c>
      <c r="BA187" s="94" t="str">
        <f>VLOOKUP(B187,Classification!A:D,4,0)</f>
        <v>Opioid</v>
      </c>
      <c r="BB187" s="27" t="b">
        <f t="shared" si="530"/>
        <v>1</v>
      </c>
      <c r="BC187" s="23">
        <f t="shared" si="503"/>
        <v>263</v>
      </c>
      <c r="BD187" s="56" t="s">
        <v>1379</v>
      </c>
      <c r="BE187" s="3" t="s">
        <v>23</v>
      </c>
      <c r="BF187" s="119" t="s">
        <v>23</v>
      </c>
      <c r="BG187" s="49" t="s">
        <v>1379</v>
      </c>
      <c r="BH187" s="49" t="s">
        <v>1384</v>
      </c>
      <c r="BI187" s="1"/>
      <c r="BJ187" s="70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0">
        <f t="shared" si="504"/>
        <v>65</v>
      </c>
      <c r="BW187" s="71">
        <f t="shared" si="505"/>
        <v>97</v>
      </c>
      <c r="BX187" s="72">
        <f t="shared" si="506"/>
        <v>101</v>
      </c>
      <c r="BY187" s="71">
        <f t="shared" si="507"/>
        <v>132</v>
      </c>
      <c r="BZ187" s="72">
        <f t="shared" si="508"/>
        <v>136</v>
      </c>
      <c r="CA187" s="71">
        <f t="shared" si="509"/>
        <v>172</v>
      </c>
      <c r="CB187" s="72">
        <f t="shared" si="510"/>
        <v>180</v>
      </c>
      <c r="CC187" s="71">
        <f t="shared" si="511"/>
        <v>217</v>
      </c>
      <c r="CD187" s="72">
        <f t="shared" si="512"/>
        <v>225</v>
      </c>
      <c r="CE187" s="71">
        <f t="shared" si="513"/>
        <v>268</v>
      </c>
      <c r="CF187" s="72">
        <f t="shared" si="514"/>
        <v>311</v>
      </c>
      <c r="CG187" s="71">
        <f t="shared" si="515"/>
        <v>340</v>
      </c>
      <c r="CH187" s="70">
        <f t="shared" si="516"/>
        <v>96</v>
      </c>
      <c r="CI187" s="71">
        <f t="shared" si="517"/>
        <v>100</v>
      </c>
      <c r="CJ187" s="72">
        <f t="shared" si="518"/>
        <v>130</v>
      </c>
      <c r="CK187" s="72">
        <f t="shared" si="519"/>
        <v>135</v>
      </c>
      <c r="CL187" s="72">
        <f t="shared" si="520"/>
        <v>171</v>
      </c>
      <c r="CM187" s="72">
        <f t="shared" si="521"/>
        <v>179</v>
      </c>
      <c r="CN187" s="72">
        <f t="shared" si="522"/>
        <v>206</v>
      </c>
      <c r="CO187" s="72">
        <f t="shared" si="523"/>
        <v>219</v>
      </c>
      <c r="CP187" s="72">
        <f t="shared" si="524"/>
        <v>262</v>
      </c>
      <c r="CQ187" s="72">
        <f t="shared" si="525"/>
        <v>306</v>
      </c>
      <c r="CR187" s="72">
        <f t="shared" si="526"/>
        <v>339</v>
      </c>
      <c r="CS187" s="72">
        <f t="shared" si="527"/>
        <v>352</v>
      </c>
      <c r="CT187" s="23">
        <f t="shared" si="528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529"/>
        <v>oprm_mouse_4DKL</v>
      </c>
      <c r="B188" s="3" t="s">
        <v>918</v>
      </c>
      <c r="C188" s="3" t="s">
        <v>65</v>
      </c>
      <c r="D188" s="3" t="str">
        <f>IFERROR(MID(VLOOKUP($B188,Seqs!$A:$B,2,0),E188,1),"")</f>
        <v>M</v>
      </c>
      <c r="E188" s="3">
        <v>65</v>
      </c>
      <c r="F188" s="3" t="str">
        <f>IFERROR(MID(VLOOKUP($B188,Seqs!$A:$B,2,0),G188,1),"")</f>
        <v>Y</v>
      </c>
      <c r="G188" s="3">
        <v>96</v>
      </c>
      <c r="H188" s="3" t="str">
        <f>IFERROR(MID(VLOOKUP($B188,Seqs!$A:$B,2,0),I188,1),"")</f>
        <v>T</v>
      </c>
      <c r="I188" s="23">
        <v>97</v>
      </c>
      <c r="J188" s="3" t="str">
        <f>IFERROR(MID(VLOOKUP($B188,Seqs!$A:$B,2,0),K188,1),"")</f>
        <v>K</v>
      </c>
      <c r="K188" s="23">
        <v>100</v>
      </c>
      <c r="L188" s="3" t="str">
        <f>IFERROR(MID(VLOOKUP($B188,Seqs!$A:$B,2,0),M188,1),"")</f>
        <v>T</v>
      </c>
      <c r="M188" s="3">
        <v>101</v>
      </c>
      <c r="N188" s="3" t="str">
        <f>IFERROR(MID(VLOOKUP($B188,Seqs!$A:$B,2,0),O188,1),"")</f>
        <v>M</v>
      </c>
      <c r="O188" s="3">
        <v>130</v>
      </c>
      <c r="P188" s="3" t="str">
        <f>IFERROR(MID(VLOOKUP($B188,Seqs!$A:$B,2,0),Q188,1),"")</f>
        <v>T</v>
      </c>
      <c r="Q188" s="3">
        <v>132</v>
      </c>
      <c r="R188" s="3" t="str">
        <f>IFERROR(MID(VLOOKUP($B188,Seqs!$A:$B,2,0),S188,1),"")</f>
        <v>F</v>
      </c>
      <c r="S188" s="3">
        <v>135</v>
      </c>
      <c r="T188" s="3" t="str">
        <f>IFERROR(MID(VLOOKUP($B188,Seqs!$A:$B,2,0),U188,1),"")</f>
        <v>G</v>
      </c>
      <c r="U188" s="3">
        <v>136</v>
      </c>
      <c r="V188" s="3" t="str">
        <f>IFERROR(MID(VLOOKUP($B188,Seqs!$A:$B,2,0),W188,1),"")</f>
        <v>H</v>
      </c>
      <c r="W188" s="3">
        <v>171</v>
      </c>
      <c r="X188" s="3" t="str">
        <f>IFERROR(MID(VLOOKUP($B188,Seqs!$A:$B,2,0),Y188,1),"")</f>
        <v>P</v>
      </c>
      <c r="Y188" s="3">
        <v>172</v>
      </c>
      <c r="Z188" s="3" t="str">
        <f>IFERROR(MID(VLOOKUP($B188,Seqs!$A:$B,2,0),AA188,1),"")</f>
        <v>R</v>
      </c>
      <c r="AA188" s="3">
        <v>179</v>
      </c>
      <c r="AB188" s="3" t="str">
        <f>IFERROR(MID(VLOOKUP($B188,Seqs!$A:$B,2,0),AC188,1),"")</f>
        <v>T</v>
      </c>
      <c r="AC188" s="9">
        <v>180</v>
      </c>
      <c r="AD188" s="3" t="str">
        <f>IFERROR(MID(VLOOKUP($B188,Seqs!$A:$B,2,0),AE188,1),"")</f>
        <v>A</v>
      </c>
      <c r="AE188" s="3">
        <v>206</v>
      </c>
      <c r="AF188" s="3" t="str">
        <f>IFERROR(MID(VLOOKUP($B188,Seqs!$A:$B,2,0),AG188,1),"")</f>
        <v>C</v>
      </c>
      <c r="AG188" s="3">
        <v>217</v>
      </c>
      <c r="AH188" s="3" t="str">
        <f>IFERROR(MID(VLOOKUP($B188,Seqs!$A:$B,2,0),AI188,1),"")</f>
        <v>L</v>
      </c>
      <c r="AI188" s="3">
        <v>219</v>
      </c>
      <c r="AJ188" s="3" t="str">
        <f>IFERROR(MID(VLOOKUP($B188,Seqs!$A:$B,2,0),AK188,1),"")</f>
        <v>T</v>
      </c>
      <c r="AK188" s="3">
        <v>225</v>
      </c>
      <c r="AL188" s="3" t="str">
        <f>IFERROR(MID(VLOOKUP($B188,Seqs!$A:$B,2,0),AM188,1),"")</f>
        <v>L</v>
      </c>
      <c r="AM188" s="3">
        <v>257</v>
      </c>
      <c r="AN188" s="3" t="str">
        <f>IFERROR(MID(VLOOKUP($B188,Seqs!$A:$B,2,0),AO188,1),"")</f>
        <v>N</v>
      </c>
      <c r="AO188" s="3">
        <v>274</v>
      </c>
      <c r="AP188" s="3" t="str">
        <f>IFERROR(MID(VLOOKUP($B188,Seqs!$A:$B,2,0),AQ188,1),"")</f>
        <v>I</v>
      </c>
      <c r="AQ188" s="3">
        <v>306</v>
      </c>
      <c r="AR188" s="3" t="str">
        <f>IFERROR(MID(VLOOKUP($B188,Seqs!$A:$B,2,0),AS188,1),"")</f>
        <v>T</v>
      </c>
      <c r="AS188" s="3">
        <v>311</v>
      </c>
      <c r="AT188" s="3" t="str">
        <f>IFERROR(MID(VLOOKUP($B188,Seqs!$A:$B,2,0),AU188,1),"")</f>
        <v>L</v>
      </c>
      <c r="AU188" s="3">
        <v>339</v>
      </c>
      <c r="AV188" s="3" t="str">
        <f>IFERROR(MID(VLOOKUP($B188,Seqs!$A:$B,2,0),AW188,1),"")</f>
        <v>D</v>
      </c>
      <c r="AW188" s="3">
        <v>340</v>
      </c>
      <c r="AX188" s="3" t="str">
        <f>IFERROR(MID(VLOOKUP($B188,Seqs!$A:$B,2,0),AY188,1),"")</f>
        <v>I</v>
      </c>
      <c r="AY188" s="3">
        <v>352</v>
      </c>
      <c r="AZ188" s="77" t="str">
        <f>VLOOKUP(B188,Classification!A:D,2,0)</f>
        <v>A</v>
      </c>
      <c r="BA188" s="94" t="str">
        <f>VLOOKUP(B188,Classification!A:D,4,0)</f>
        <v>Opioid</v>
      </c>
      <c r="BB188" s="27" t="b">
        <f t="shared" si="530"/>
        <v>1</v>
      </c>
      <c r="BC188" s="23">
        <f t="shared" si="503"/>
        <v>252</v>
      </c>
      <c r="BD188" s="2" t="s">
        <v>1383</v>
      </c>
      <c r="BE188" s="3" t="s">
        <v>1381</v>
      </c>
      <c r="BF188" s="119">
        <v>2.8</v>
      </c>
      <c r="BG188" s="49" t="s">
        <v>1384</v>
      </c>
      <c r="BH188" s="49" t="s">
        <v>1384</v>
      </c>
      <c r="BI188" s="1"/>
      <c r="BJ188" s="70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0">
        <f t="shared" si="504"/>
        <v>65</v>
      </c>
      <c r="BW188" s="71">
        <f t="shared" si="505"/>
        <v>97</v>
      </c>
      <c r="BX188" s="72">
        <f t="shared" si="506"/>
        <v>101</v>
      </c>
      <c r="BY188" s="71">
        <f t="shared" si="507"/>
        <v>132</v>
      </c>
      <c r="BZ188" s="72">
        <f t="shared" si="508"/>
        <v>136</v>
      </c>
      <c r="CA188" s="71">
        <f t="shared" si="509"/>
        <v>172</v>
      </c>
      <c r="CB188" s="72">
        <f t="shared" si="510"/>
        <v>180</v>
      </c>
      <c r="CC188" s="71">
        <f t="shared" si="511"/>
        <v>217</v>
      </c>
      <c r="CD188" s="72">
        <f t="shared" si="512"/>
        <v>225</v>
      </c>
      <c r="CE188" s="71">
        <f t="shared" si="513"/>
        <v>274</v>
      </c>
      <c r="CF188" s="72">
        <f t="shared" si="514"/>
        <v>311</v>
      </c>
      <c r="CG188" s="71">
        <f t="shared" si="515"/>
        <v>340</v>
      </c>
      <c r="CH188" s="70">
        <f t="shared" si="516"/>
        <v>96</v>
      </c>
      <c r="CI188" s="71">
        <f t="shared" si="517"/>
        <v>100</v>
      </c>
      <c r="CJ188" s="72">
        <f t="shared" si="518"/>
        <v>130</v>
      </c>
      <c r="CK188" s="72">
        <f t="shared" si="519"/>
        <v>135</v>
      </c>
      <c r="CL188" s="72">
        <f t="shared" si="520"/>
        <v>171</v>
      </c>
      <c r="CM188" s="72">
        <f t="shared" si="521"/>
        <v>179</v>
      </c>
      <c r="CN188" s="72">
        <f t="shared" si="522"/>
        <v>206</v>
      </c>
      <c r="CO188" s="72">
        <f t="shared" si="523"/>
        <v>219</v>
      </c>
      <c r="CP188" s="72">
        <f t="shared" si="524"/>
        <v>257</v>
      </c>
      <c r="CQ188" s="72">
        <f t="shared" si="525"/>
        <v>306</v>
      </c>
      <c r="CR188" s="72">
        <f t="shared" si="526"/>
        <v>339</v>
      </c>
      <c r="CS188" s="72">
        <f t="shared" si="527"/>
        <v>352</v>
      </c>
      <c r="CT188" s="23">
        <f t="shared" si="528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 t="shared" si="529"/>
        <v>oprm_mouse_5C1M</v>
      </c>
      <c r="B189" s="3" t="s">
        <v>918</v>
      </c>
      <c r="C189" s="3" t="s">
        <v>84</v>
      </c>
      <c r="D189" s="3" t="str">
        <f>IFERROR(MID(VLOOKUP($B189,Seqs!$A:$B,2,0),E189,1),"")</f>
        <v>M</v>
      </c>
      <c r="E189" s="3">
        <v>65</v>
      </c>
      <c r="F189" s="3" t="str">
        <f>IFERROR(MID(VLOOKUP($B189,Seqs!$A:$B,2,0),G189,1),"")</f>
        <v>Y</v>
      </c>
      <c r="G189" s="3">
        <v>96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T</v>
      </c>
      <c r="M189" s="3">
        <v>101</v>
      </c>
      <c r="N189" s="3" t="str">
        <f>IFERROR(MID(VLOOKUP($B189,Seqs!$A:$B,2,0),O189,1),"")</f>
        <v>M</v>
      </c>
      <c r="O189" s="3">
        <v>130</v>
      </c>
      <c r="P189" s="3" t="str">
        <f>IFERROR(MID(VLOOKUP($B189,Seqs!$A:$B,2,0),Q189,1),"")</f>
        <v>T</v>
      </c>
      <c r="Q189" s="3">
        <v>132</v>
      </c>
      <c r="R189" s="3" t="str">
        <f>IFERROR(MID(VLOOKUP($B189,Seqs!$A:$B,2,0),S189,1),"")</f>
        <v>F</v>
      </c>
      <c r="S189" s="3">
        <v>135</v>
      </c>
      <c r="T189" s="3" t="str">
        <f>IFERROR(MID(VLOOKUP($B189,Seqs!$A:$B,2,0),U189,1),"")</f>
        <v>G</v>
      </c>
      <c r="U189" s="3">
        <v>136</v>
      </c>
      <c r="V189" s="3" t="str">
        <f>IFERROR(MID(VLOOKUP($B189,Seqs!$A:$B,2,0),W189,1),"")</f>
        <v>H</v>
      </c>
      <c r="W189" s="3">
        <v>171</v>
      </c>
      <c r="X189" s="3" t="str">
        <f>IFERROR(MID(VLOOKUP($B189,Seqs!$A:$B,2,0),Y189,1),"")</f>
        <v>P</v>
      </c>
      <c r="Y189" s="3">
        <v>172</v>
      </c>
      <c r="Z189" s="3" t="str">
        <f>IFERROR(MID(VLOOKUP($B189,Seqs!$A:$B,2,0),AA189,1),"")</f>
        <v>R</v>
      </c>
      <c r="AA189" s="3">
        <v>179</v>
      </c>
      <c r="AB189" s="3" t="str">
        <f>IFERROR(MID(VLOOKUP($B189,Seqs!$A:$B,2,0),AC189,1),"")</f>
        <v>T</v>
      </c>
      <c r="AC189" s="9">
        <v>180</v>
      </c>
      <c r="AD189" s="3" t="str">
        <f>IFERROR(MID(VLOOKUP($B189,Seqs!$A:$B,2,0),AE189,1),"")</f>
        <v>A</v>
      </c>
      <c r="AE189" s="3">
        <v>206</v>
      </c>
      <c r="AF189" s="3" t="str">
        <f>IFERROR(MID(VLOOKUP($B189,Seqs!$A:$B,2,0),AG189,1),"")</f>
        <v>C</v>
      </c>
      <c r="AG189" s="3">
        <v>217</v>
      </c>
      <c r="AH189" s="3" t="str">
        <f>IFERROR(MID(VLOOKUP($B189,Seqs!$A:$B,2,0),AI189,1),"")</f>
        <v>L</v>
      </c>
      <c r="AI189" s="3">
        <v>219</v>
      </c>
      <c r="AJ189" s="3" t="str">
        <f>IFERROR(MID(VLOOKUP($B189,Seqs!$A:$B,2,0),AK189,1),"")</f>
        <v>T</v>
      </c>
      <c r="AK189" s="3">
        <v>225</v>
      </c>
      <c r="AL189" s="3" t="str">
        <f>IFERROR(MID(VLOOKUP($B189,Seqs!$A:$B,2,0),AM189,1),"")</f>
        <v>V</v>
      </c>
      <c r="AM189" s="3">
        <v>262</v>
      </c>
      <c r="AN189" s="3" t="str">
        <f>IFERROR(MID(VLOOKUP($B189,Seqs!$A:$B,2,0),AO189,1),"")</f>
        <v>S</v>
      </c>
      <c r="AO189" s="3">
        <v>268</v>
      </c>
      <c r="AP189" s="3" t="str">
        <f>IFERROR(MID(VLOOKUP($B189,Seqs!$A:$B,2,0),AQ189,1),"")</f>
        <v>I</v>
      </c>
      <c r="AQ189" s="3">
        <v>306</v>
      </c>
      <c r="AR189" s="3" t="str">
        <f>IFERROR(MID(VLOOKUP($B189,Seqs!$A:$B,2,0),AS189,1),"")</f>
        <v>T</v>
      </c>
      <c r="AS189" s="3">
        <v>311</v>
      </c>
      <c r="AT189" s="3" t="str">
        <f>IFERROR(MID(VLOOKUP($B189,Seqs!$A:$B,2,0),AU189,1),"")</f>
        <v>P</v>
      </c>
      <c r="AU189" s="3">
        <v>333</v>
      </c>
      <c r="AV189" s="3" t="str">
        <f>IFERROR(MID(VLOOKUP($B189,Seqs!$A:$B,2,0),AW189,1),"")</f>
        <v/>
      </c>
      <c r="AW189" s="3" t="s">
        <v>23</v>
      </c>
      <c r="AX189" s="3" t="str">
        <f>IFERROR(MID(VLOOKUP($B189,Seqs!$A:$B,2,0),AY189,1),"")</f>
        <v/>
      </c>
      <c r="AY189" s="3" t="s">
        <v>23</v>
      </c>
      <c r="AZ189" s="77" t="str">
        <f>VLOOKUP(B189,Classification!A:D,2,0)</f>
        <v>A</v>
      </c>
      <c r="BA189" s="94" t="str">
        <f>VLOOKUP(B189,Classification!A:D,4,0)</f>
        <v>Opioid</v>
      </c>
      <c r="BB189" s="27" t="b">
        <f t="shared" si="530"/>
        <v>1</v>
      </c>
      <c r="BC189" s="23">
        <f t="shared" si="503"/>
        <v>242</v>
      </c>
      <c r="BD189" s="5" t="s">
        <v>1382</v>
      </c>
      <c r="BE189" s="3" t="s">
        <v>1297</v>
      </c>
      <c r="BF189" s="119">
        <v>2.1</v>
      </c>
      <c r="BG189" s="49" t="s">
        <v>1384</v>
      </c>
      <c r="BH189" s="49" t="s">
        <v>1384</v>
      </c>
      <c r="BI189" s="1"/>
      <c r="BJ189" s="70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0">
        <f t="shared" si="504"/>
        <v>65</v>
      </c>
      <c r="BW189" s="71" t="str">
        <f t="shared" si="505"/>
        <v>-</v>
      </c>
      <c r="BX189" s="72">
        <f t="shared" si="506"/>
        <v>101</v>
      </c>
      <c r="BY189" s="71">
        <f t="shared" si="507"/>
        <v>132</v>
      </c>
      <c r="BZ189" s="72">
        <f t="shared" si="508"/>
        <v>136</v>
      </c>
      <c r="CA189" s="71">
        <f t="shared" si="509"/>
        <v>172</v>
      </c>
      <c r="CB189" s="72">
        <f t="shared" si="510"/>
        <v>180</v>
      </c>
      <c r="CC189" s="71">
        <f t="shared" si="511"/>
        <v>217</v>
      </c>
      <c r="CD189" s="72">
        <f t="shared" si="512"/>
        <v>225</v>
      </c>
      <c r="CE189" s="71">
        <f t="shared" si="513"/>
        <v>268</v>
      </c>
      <c r="CF189" s="72">
        <f t="shared" si="514"/>
        <v>311</v>
      </c>
      <c r="CG189" s="71" t="str">
        <f t="shared" si="515"/>
        <v>-</v>
      </c>
      <c r="CH189" s="70">
        <f t="shared" si="516"/>
        <v>96</v>
      </c>
      <c r="CI189" s="71" t="str">
        <f t="shared" si="517"/>
        <v>-</v>
      </c>
      <c r="CJ189" s="72">
        <f t="shared" si="518"/>
        <v>130</v>
      </c>
      <c r="CK189" s="72">
        <f t="shared" si="519"/>
        <v>135</v>
      </c>
      <c r="CL189" s="72">
        <f t="shared" si="520"/>
        <v>171</v>
      </c>
      <c r="CM189" s="72">
        <f t="shared" si="521"/>
        <v>179</v>
      </c>
      <c r="CN189" s="72">
        <f t="shared" si="522"/>
        <v>206</v>
      </c>
      <c r="CO189" s="72">
        <f t="shared" si="523"/>
        <v>219</v>
      </c>
      <c r="CP189" s="72">
        <f t="shared" si="524"/>
        <v>262</v>
      </c>
      <c r="CQ189" s="72">
        <f t="shared" si="525"/>
        <v>306</v>
      </c>
      <c r="CR189" s="72">
        <f t="shared" si="526"/>
        <v>333</v>
      </c>
      <c r="CS189" s="72" t="str">
        <f t="shared" si="527"/>
        <v>-</v>
      </c>
      <c r="CT189" s="23" t="e">
        <f t="shared" si="528"/>
        <v>#VALUE!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s="12" customFormat="1" x14ac:dyDescent="0.2">
      <c r="A190" s="9" t="str">
        <f>CONCATENATE(B190,"_",C190)</f>
        <v>oprm_mouse_6DDE</v>
      </c>
      <c r="B190" s="9" t="s">
        <v>918</v>
      </c>
      <c r="C190" s="9" t="s">
        <v>1516</v>
      </c>
      <c r="D190" s="9" t="str">
        <f>IFERROR(MID(VLOOKUP($B190,Seqs!$A:$B,2,0),E190,1),"")</f>
        <v>T</v>
      </c>
      <c r="E190" s="9">
        <v>67</v>
      </c>
      <c r="F190" s="9" t="str">
        <f>IFERROR(MID(VLOOKUP($B190,Seqs!$A:$B,2,0),G190,1),"")</f>
        <v>K</v>
      </c>
      <c r="G190" s="9">
        <v>98</v>
      </c>
      <c r="H190" s="9" t="str">
        <f>IFERROR(MID(VLOOKUP($B190,Seqs!$A:$B,2,0),I190,1),"")</f>
        <v/>
      </c>
      <c r="I190" s="109" t="s">
        <v>23</v>
      </c>
      <c r="J190" s="9" t="str">
        <f>IFERROR(MID(VLOOKUP($B190,Seqs!$A:$B,2,0),K190,1),"")</f>
        <v/>
      </c>
      <c r="K190" s="109" t="s">
        <v>23</v>
      </c>
      <c r="L190" s="9" t="str">
        <f>IFERROR(MID(VLOOKUP($B190,Seqs!$A:$B,2,0),M190,1),"")</f>
        <v>A</v>
      </c>
      <c r="M190" s="9">
        <v>102</v>
      </c>
      <c r="N190" s="9" t="str">
        <f>IFERROR(MID(VLOOKUP($B190,Seqs!$A:$B,2,0),O190,1),"")</f>
        <v>G</v>
      </c>
      <c r="O190" s="9">
        <v>131</v>
      </c>
      <c r="P190" s="9" t="str">
        <f>IFERROR(MID(VLOOKUP($B190,Seqs!$A:$B,2,0),Q190,1),"")</f>
        <v>T</v>
      </c>
      <c r="Q190" s="9">
        <v>132</v>
      </c>
      <c r="R190" s="9" t="str">
        <f>IFERROR(MID(VLOOKUP($B190,Seqs!$A:$B,2,0),S190,1),"")</f>
        <v>F</v>
      </c>
      <c r="S190" s="9">
        <v>135</v>
      </c>
      <c r="T190" s="9" t="str">
        <f>IFERROR(MID(VLOOKUP($B190,Seqs!$A:$B,2,0),U190,1),"")</f>
        <v>G</v>
      </c>
      <c r="U190" s="9">
        <v>136</v>
      </c>
      <c r="V190" s="9" t="str">
        <f>IFERROR(MID(VLOOKUP($B190,Seqs!$A:$B,2,0),W190,1),"")</f>
        <v>H</v>
      </c>
      <c r="W190" s="9">
        <v>171</v>
      </c>
      <c r="X190" s="9" t="str">
        <f>IFERROR(MID(VLOOKUP($B190,Seqs!$A:$B,2,0),Y190,1),"")</f>
        <v>P</v>
      </c>
      <c r="Y190" s="9">
        <v>172</v>
      </c>
      <c r="Z190" s="9" t="str">
        <f>IFERROR(MID(VLOOKUP($B190,Seqs!$A:$B,2,0),AA190,1),"")</f>
        <v>R</v>
      </c>
      <c r="AA190" s="9">
        <v>179</v>
      </c>
      <c r="AB190" s="9" t="str">
        <f>IFERROR(MID(VLOOKUP($B190,Seqs!$A:$B,2,0),AC190,1),"")</f>
        <v>T</v>
      </c>
      <c r="AC190" s="9">
        <v>180</v>
      </c>
      <c r="AD190" s="9" t="str">
        <f>IFERROR(MID(VLOOKUP($B190,Seqs!$A:$B,2,0),AE190,1),"")</f>
        <v>F</v>
      </c>
      <c r="AE190" s="9">
        <v>204</v>
      </c>
      <c r="AF190" s="9" t="str">
        <f>IFERROR(MID(VLOOKUP($B190,Seqs!$A:$B,2,0),AG190,1),"")</f>
        <v>C</v>
      </c>
      <c r="AG190" s="9">
        <v>217</v>
      </c>
      <c r="AH190" s="9" t="str">
        <f>IFERROR(MID(VLOOKUP($B190,Seqs!$A:$B,2,0),AI190,1),"")</f>
        <v>L</v>
      </c>
      <c r="AI190" s="9">
        <v>219</v>
      </c>
      <c r="AJ190" s="9" t="str">
        <f>IFERROR(MID(VLOOKUP($B190,Seqs!$A:$B,2,0),AK190,1),"")</f>
        <v>Y</v>
      </c>
      <c r="AK190" s="9">
        <v>227</v>
      </c>
      <c r="AL190" s="9" t="str">
        <f>IFERROR(MID(VLOOKUP($B190,Seqs!$A:$B,2,0),AM190,1),"")</f>
        <v>V</v>
      </c>
      <c r="AM190" s="9">
        <v>262</v>
      </c>
      <c r="AN190" s="9" t="str">
        <f>IFERROR(MID(VLOOKUP($B190,Seqs!$A:$B,2,0),AO190,1),"")</f>
        <v>S</v>
      </c>
      <c r="AO190" s="9">
        <v>268</v>
      </c>
      <c r="AP190" s="9" t="str">
        <f>IFERROR(MID(VLOOKUP($B190,Seqs!$A:$B,2,0),AQ190,1),"")</f>
        <v>I</v>
      </c>
      <c r="AQ190" s="9">
        <v>306</v>
      </c>
      <c r="AR190" s="9" t="str">
        <f>IFERROR(MID(VLOOKUP($B190,Seqs!$A:$B,2,0),AS190,1),"")</f>
        <v>F</v>
      </c>
      <c r="AS190" s="9">
        <v>313</v>
      </c>
      <c r="AT190" s="9" t="str">
        <f>IFERROR(MID(VLOOKUP($B190,Seqs!$A:$B,2,0),AU190,1),"")</f>
        <v>Y</v>
      </c>
      <c r="AU190" s="9">
        <v>336</v>
      </c>
      <c r="AV190" s="9" t="str">
        <f>IFERROR(MID(VLOOKUP($B190,Seqs!$A:$B,2,0),AW190,1),"")</f>
        <v/>
      </c>
      <c r="AW190" s="9" t="s">
        <v>23</v>
      </c>
      <c r="AX190" s="9" t="str">
        <f>IFERROR(MID(VLOOKUP($B190,Seqs!$A:$B,2,0),AY190,1),"")</f>
        <v/>
      </c>
      <c r="AY190" s="9" t="s">
        <v>23</v>
      </c>
      <c r="AZ190" s="110" t="str">
        <f>VLOOKUP(B190,Classification!A:D,2,0)</f>
        <v>A</v>
      </c>
      <c r="BA190" s="98" t="str">
        <f>VLOOKUP(B190,Classification!A:D,4,0)</f>
        <v>Opioid</v>
      </c>
      <c r="BB190" s="36" t="b">
        <f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109">
        <f>_xlfn.AGGREGATE(9,6,CH190:CS190)-_xlfn.AGGREGATE(9,6,BV190:CG190)+12</f>
        <v>239</v>
      </c>
      <c r="BD190" s="13" t="s">
        <v>23</v>
      </c>
      <c r="BE190" s="9" t="s">
        <v>1297</v>
      </c>
      <c r="BF190" s="120">
        <v>3.5</v>
      </c>
      <c r="BG190" s="51" t="s">
        <v>1433</v>
      </c>
      <c r="BH190" s="51" t="s">
        <v>1433</v>
      </c>
      <c r="BJ190" s="111" t="s">
        <v>1293</v>
      </c>
      <c r="BK190" s="112" t="s">
        <v>1293</v>
      </c>
      <c r="BL190" s="112" t="s">
        <v>1293</v>
      </c>
      <c r="BM190" s="112" t="s">
        <v>1293</v>
      </c>
      <c r="BN190" s="112" t="s">
        <v>1293</v>
      </c>
      <c r="BO190" s="112" t="s">
        <v>1293</v>
      </c>
      <c r="BP190" s="112" t="s">
        <v>1293</v>
      </c>
      <c r="BQ190" s="112" t="s">
        <v>1293</v>
      </c>
      <c r="BR190" s="112" t="s">
        <v>1293</v>
      </c>
      <c r="BS190" s="112" t="s">
        <v>1293</v>
      </c>
      <c r="BT190" s="112" t="s">
        <v>1293</v>
      </c>
      <c r="BU190" s="112" t="s">
        <v>1293</v>
      </c>
      <c r="BV190" s="111">
        <f>E190</f>
        <v>67</v>
      </c>
      <c r="BW190" s="113" t="str">
        <f>I190</f>
        <v>-</v>
      </c>
      <c r="BX190" s="114">
        <f>M190</f>
        <v>102</v>
      </c>
      <c r="BY190" s="113">
        <f>Q190</f>
        <v>132</v>
      </c>
      <c r="BZ190" s="114">
        <f>U190</f>
        <v>136</v>
      </c>
      <c r="CA190" s="113">
        <f>Y190</f>
        <v>172</v>
      </c>
      <c r="CB190" s="114">
        <f>AC190</f>
        <v>180</v>
      </c>
      <c r="CC190" s="113">
        <f>AG190</f>
        <v>217</v>
      </c>
      <c r="CD190" s="114">
        <f>AK190</f>
        <v>227</v>
      </c>
      <c r="CE190" s="113">
        <f>AO190</f>
        <v>268</v>
      </c>
      <c r="CF190" s="114">
        <f>AS190</f>
        <v>313</v>
      </c>
      <c r="CG190" s="113" t="str">
        <f>AW190</f>
        <v>-</v>
      </c>
      <c r="CH190" s="111">
        <f>G190</f>
        <v>98</v>
      </c>
      <c r="CI190" s="113" t="str">
        <f>K190</f>
        <v>-</v>
      </c>
      <c r="CJ190" s="114">
        <f>O190</f>
        <v>131</v>
      </c>
      <c r="CK190" s="114">
        <f>S190</f>
        <v>135</v>
      </c>
      <c r="CL190" s="114">
        <f>W190</f>
        <v>171</v>
      </c>
      <c r="CM190" s="114">
        <f>AA190</f>
        <v>179</v>
      </c>
      <c r="CN190" s="114">
        <f>AE190</f>
        <v>204</v>
      </c>
      <c r="CO190" s="114">
        <f>AI190</f>
        <v>219</v>
      </c>
      <c r="CP190" s="114">
        <f>AM190</f>
        <v>262</v>
      </c>
      <c r="CQ190" s="114">
        <f>AQ190</f>
        <v>306</v>
      </c>
      <c r="CR190" s="114">
        <f>AU190</f>
        <v>336</v>
      </c>
      <c r="CS190" s="114" t="str">
        <f>AY190</f>
        <v>-</v>
      </c>
      <c r="CT190" s="109" t="e">
        <f>M190-K190</f>
        <v>#VALUE!</v>
      </c>
    </row>
    <row r="191" spans="1:1030" s="12" customFormat="1" x14ac:dyDescent="0.2">
      <c r="A191" s="9" t="str">
        <f>CONCATENATE(B191,"_",C191)</f>
        <v>oprm_mouse_6DDF</v>
      </c>
      <c r="B191" s="9" t="s">
        <v>918</v>
      </c>
      <c r="C191" s="9" t="s">
        <v>1517</v>
      </c>
      <c r="D191" s="9" t="str">
        <f>IFERROR(MID(VLOOKUP($B191,Seqs!$A:$B,2,0),E191,1),"")</f>
        <v>T</v>
      </c>
      <c r="E191" s="9">
        <v>67</v>
      </c>
      <c r="F191" s="9" t="str">
        <f>IFERROR(MID(VLOOKUP($B191,Seqs!$A:$B,2,0),G191,1),"")</f>
        <v>K</v>
      </c>
      <c r="G191" s="9">
        <v>98</v>
      </c>
      <c r="H191" s="9" t="str">
        <f>IFERROR(MID(VLOOKUP($B191,Seqs!$A:$B,2,0),I191,1),"")</f>
        <v/>
      </c>
      <c r="I191" s="109" t="s">
        <v>23</v>
      </c>
      <c r="J191" s="9" t="str">
        <f>IFERROR(MID(VLOOKUP($B191,Seqs!$A:$B,2,0),K191,1),"")</f>
        <v/>
      </c>
      <c r="K191" s="109" t="s">
        <v>23</v>
      </c>
      <c r="L191" s="9" t="str">
        <f>IFERROR(MID(VLOOKUP($B191,Seqs!$A:$B,2,0),M191,1),"")</f>
        <v>A</v>
      </c>
      <c r="M191" s="9">
        <v>102</v>
      </c>
      <c r="N191" s="9" t="str">
        <f>IFERROR(MID(VLOOKUP($B191,Seqs!$A:$B,2,0),O191,1),"")</f>
        <v>G</v>
      </c>
      <c r="O191" s="9">
        <v>131</v>
      </c>
      <c r="P191" s="9" t="str">
        <f>IFERROR(MID(VLOOKUP($B191,Seqs!$A:$B,2,0),Q191,1),"")</f>
        <v>T</v>
      </c>
      <c r="Q191" s="9">
        <v>132</v>
      </c>
      <c r="R191" s="9" t="str">
        <f>IFERROR(MID(VLOOKUP($B191,Seqs!$A:$B,2,0),S191,1),"")</f>
        <v>F</v>
      </c>
      <c r="S191" s="9">
        <v>135</v>
      </c>
      <c r="T191" s="9" t="str">
        <f>IFERROR(MID(VLOOKUP($B191,Seqs!$A:$B,2,0),U191,1),"")</f>
        <v>G</v>
      </c>
      <c r="U191" s="9">
        <v>136</v>
      </c>
      <c r="V191" s="9" t="str">
        <f>IFERROR(MID(VLOOKUP($B191,Seqs!$A:$B,2,0),W191,1),"")</f>
        <v>H</v>
      </c>
      <c r="W191" s="9">
        <v>171</v>
      </c>
      <c r="X191" s="9" t="str">
        <f>IFERROR(MID(VLOOKUP($B191,Seqs!$A:$B,2,0),Y191,1),"")</f>
        <v>P</v>
      </c>
      <c r="Y191" s="9">
        <v>172</v>
      </c>
      <c r="Z191" s="9" t="str">
        <f>IFERROR(MID(VLOOKUP($B191,Seqs!$A:$B,2,0),AA191,1),"")</f>
        <v>R</v>
      </c>
      <c r="AA191" s="9">
        <v>179</v>
      </c>
      <c r="AB191" s="9" t="str">
        <f>IFERROR(MID(VLOOKUP($B191,Seqs!$A:$B,2,0),AC191,1),"")</f>
        <v>T</v>
      </c>
      <c r="AC191" s="9">
        <v>180</v>
      </c>
      <c r="AD191" s="9" t="str">
        <f>IFERROR(MID(VLOOKUP($B191,Seqs!$A:$B,2,0),AE191,1),"")</f>
        <v>F</v>
      </c>
      <c r="AE191" s="9">
        <v>204</v>
      </c>
      <c r="AF191" s="9" t="str">
        <f>IFERROR(MID(VLOOKUP($B191,Seqs!$A:$B,2,0),AG191,1),"")</f>
        <v>C</v>
      </c>
      <c r="AG191" s="9">
        <v>217</v>
      </c>
      <c r="AH191" s="9" t="str">
        <f>IFERROR(MID(VLOOKUP($B191,Seqs!$A:$B,2,0),AI191,1),"")</f>
        <v>L</v>
      </c>
      <c r="AI191" s="9">
        <v>219</v>
      </c>
      <c r="AJ191" s="9" t="str">
        <f>IFERROR(MID(VLOOKUP($B191,Seqs!$A:$B,2,0),AK191,1),"")</f>
        <v>Y</v>
      </c>
      <c r="AK191" s="9">
        <v>227</v>
      </c>
      <c r="AL191" s="9" t="str">
        <f>IFERROR(MID(VLOOKUP($B191,Seqs!$A:$B,2,0),AM191,1),"")</f>
        <v>V</v>
      </c>
      <c r="AM191" s="9">
        <v>262</v>
      </c>
      <c r="AN191" s="9" t="str">
        <f>IFERROR(MID(VLOOKUP($B191,Seqs!$A:$B,2,0),AO191,1),"")</f>
        <v>S</v>
      </c>
      <c r="AO191" s="9">
        <v>268</v>
      </c>
      <c r="AP191" s="9" t="str">
        <f>IFERROR(MID(VLOOKUP($B191,Seqs!$A:$B,2,0),AQ191,1),"")</f>
        <v>I</v>
      </c>
      <c r="AQ191" s="9">
        <v>306</v>
      </c>
      <c r="AR191" s="9" t="str">
        <f>IFERROR(MID(VLOOKUP($B191,Seqs!$A:$B,2,0),AS191,1),"")</f>
        <v>F</v>
      </c>
      <c r="AS191" s="9">
        <v>313</v>
      </c>
      <c r="AT191" s="9" t="str">
        <f>IFERROR(MID(VLOOKUP($B191,Seqs!$A:$B,2,0),AU191,1),"")</f>
        <v>Y</v>
      </c>
      <c r="AU191" s="9">
        <v>336</v>
      </c>
      <c r="AV191" s="9" t="str">
        <f>IFERROR(MID(VLOOKUP($B191,Seqs!$A:$B,2,0),AW191,1),"")</f>
        <v/>
      </c>
      <c r="AW191" s="9" t="s">
        <v>23</v>
      </c>
      <c r="AX191" s="9" t="str">
        <f>IFERROR(MID(VLOOKUP($B191,Seqs!$A:$B,2,0),AY191,1),"")</f>
        <v/>
      </c>
      <c r="AY191" s="9" t="s">
        <v>23</v>
      </c>
      <c r="AZ191" s="110" t="str">
        <f>VLOOKUP(B191,Classification!A:D,2,0)</f>
        <v>A</v>
      </c>
      <c r="BA191" s="98" t="str">
        <f>VLOOKUP(B191,Classification!A:D,4,0)</f>
        <v>Opioid</v>
      </c>
      <c r="BB191" s="36" t="b">
        <f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09">
        <f>_xlfn.AGGREGATE(9,6,CH191:CS191)-_xlfn.AGGREGATE(9,6,BV191:CG191)+12</f>
        <v>239</v>
      </c>
      <c r="BD191" s="13" t="s">
        <v>23</v>
      </c>
      <c r="BE191" s="9" t="s">
        <v>1297</v>
      </c>
      <c r="BF191" s="120">
        <v>4.5</v>
      </c>
      <c r="BG191" s="51" t="s">
        <v>1433</v>
      </c>
      <c r="BH191" s="51" t="s">
        <v>1433</v>
      </c>
      <c r="BJ191" s="111" t="s">
        <v>1293</v>
      </c>
      <c r="BK191" s="112" t="s">
        <v>1293</v>
      </c>
      <c r="BL191" s="112" t="s">
        <v>1293</v>
      </c>
      <c r="BM191" s="112" t="s">
        <v>1293</v>
      </c>
      <c r="BN191" s="112" t="s">
        <v>1293</v>
      </c>
      <c r="BO191" s="112" t="s">
        <v>1293</v>
      </c>
      <c r="BP191" s="112" t="s">
        <v>1293</v>
      </c>
      <c r="BQ191" s="112" t="s">
        <v>1293</v>
      </c>
      <c r="BR191" s="112" t="s">
        <v>1293</v>
      </c>
      <c r="BS191" s="112" t="s">
        <v>1293</v>
      </c>
      <c r="BT191" s="112" t="s">
        <v>1293</v>
      </c>
      <c r="BU191" s="112" t="s">
        <v>1293</v>
      </c>
      <c r="BV191" s="111">
        <f>E191</f>
        <v>67</v>
      </c>
      <c r="BW191" s="113" t="str">
        <f>I191</f>
        <v>-</v>
      </c>
      <c r="BX191" s="114">
        <f>M191</f>
        <v>102</v>
      </c>
      <c r="BY191" s="113">
        <f>Q191</f>
        <v>132</v>
      </c>
      <c r="BZ191" s="114">
        <f>U191</f>
        <v>136</v>
      </c>
      <c r="CA191" s="113">
        <f>Y191</f>
        <v>172</v>
      </c>
      <c r="CB191" s="114">
        <f>AC191</f>
        <v>180</v>
      </c>
      <c r="CC191" s="113">
        <f>AG191</f>
        <v>217</v>
      </c>
      <c r="CD191" s="114">
        <f>AK191</f>
        <v>227</v>
      </c>
      <c r="CE191" s="113">
        <f>AO191</f>
        <v>268</v>
      </c>
      <c r="CF191" s="114">
        <f>AS191</f>
        <v>313</v>
      </c>
      <c r="CG191" s="113" t="str">
        <f>AW191</f>
        <v>-</v>
      </c>
      <c r="CH191" s="111">
        <f>G191</f>
        <v>98</v>
      </c>
      <c r="CI191" s="113" t="str">
        <f>K191</f>
        <v>-</v>
      </c>
      <c r="CJ191" s="114">
        <f>O191</f>
        <v>131</v>
      </c>
      <c r="CK191" s="114">
        <f>S191</f>
        <v>135</v>
      </c>
      <c r="CL191" s="114">
        <f>W191</f>
        <v>171</v>
      </c>
      <c r="CM191" s="114">
        <f>AA191</f>
        <v>179</v>
      </c>
      <c r="CN191" s="114">
        <f>AE191</f>
        <v>204</v>
      </c>
      <c r="CO191" s="114">
        <f>AI191</f>
        <v>219</v>
      </c>
      <c r="CP191" s="114">
        <f>AM191</f>
        <v>262</v>
      </c>
      <c r="CQ191" s="114">
        <f>AQ191</f>
        <v>306</v>
      </c>
      <c r="CR191" s="114">
        <f>AU191</f>
        <v>336</v>
      </c>
      <c r="CS191" s="114" t="str">
        <f>AY191</f>
        <v>-</v>
      </c>
      <c r="CT191" s="109" t="e">
        <f>M191-K191</f>
        <v>#VALUE!</v>
      </c>
    </row>
    <row r="192" spans="1:1030" x14ac:dyDescent="0.2">
      <c r="A192" s="3" t="str">
        <f t="shared" si="529"/>
        <v>oprx_human__wt</v>
      </c>
      <c r="B192" s="3" t="s">
        <v>1174</v>
      </c>
      <c r="C192" s="3" t="s">
        <v>100</v>
      </c>
      <c r="D192" s="3" t="str">
        <f>IFERROR(MID(VLOOKUP($B192,Seqs!$A:$B,2,0),E192,1),"")</f>
        <v>L</v>
      </c>
      <c r="E192" s="3">
        <v>48</v>
      </c>
      <c r="F192" s="3" t="str">
        <f>IFERROR(MID(VLOOKUP($B192,Seqs!$A:$B,2,0),G192,1),"")</f>
        <v>H</v>
      </c>
      <c r="G192" s="3">
        <v>79</v>
      </c>
      <c r="H192" s="3" t="str">
        <f>IFERROR(MID(VLOOKUP($B192,Seqs!$A:$B,2,0),I192,1),"")</f>
        <v>T</v>
      </c>
      <c r="I192" s="23">
        <v>80</v>
      </c>
      <c r="J192" s="3" t="str">
        <f>IFERROR(MID(VLOOKUP($B192,Seqs!$A:$B,2,0),K192,1),"")</f>
        <v>K</v>
      </c>
      <c r="K192" s="23">
        <v>83</v>
      </c>
      <c r="L192" s="3" t="str">
        <f>IFERROR(MID(VLOOKUP($B192,Seqs!$A:$B,2,0),M192,1),"")</f>
        <v>T</v>
      </c>
      <c r="M192" s="3">
        <v>84</v>
      </c>
      <c r="N192" s="3" t="str">
        <f>IFERROR(MID(VLOOKUP($B192,Seqs!$A:$B,2,0),O192,1),"")</f>
        <v>L</v>
      </c>
      <c r="O192" s="3">
        <v>113</v>
      </c>
      <c r="P192" s="3" t="str">
        <f>IFERROR(MID(VLOOKUP($B192,Seqs!$A:$B,2,0),Q192,1),"")</f>
        <v>F</v>
      </c>
      <c r="Q192" s="3">
        <v>115</v>
      </c>
      <c r="R192" s="3" t="str">
        <f>IFERROR(MID(VLOOKUP($B192,Seqs!$A:$B,2,0),S192,1),"")</f>
        <v>F</v>
      </c>
      <c r="S192" s="3">
        <v>118</v>
      </c>
      <c r="T192" s="3" t="str">
        <f>IFERROR(MID(VLOOKUP($B192,Seqs!$A:$B,2,0),U192,1),"")</f>
        <v>G</v>
      </c>
      <c r="U192" s="3">
        <v>119</v>
      </c>
      <c r="V192" s="3" t="str">
        <f>IFERROR(MID(VLOOKUP($B192,Seqs!$A:$B,2,0),W192,1),"")</f>
        <v>H</v>
      </c>
      <c r="W192" s="3">
        <v>154</v>
      </c>
      <c r="X192" s="3" t="str">
        <f>IFERROR(MID(VLOOKUP($B192,Seqs!$A:$B,2,0),Y192,1),"")</f>
        <v>P</v>
      </c>
      <c r="Y192" s="3">
        <v>155</v>
      </c>
      <c r="Z192" s="3" t="str">
        <f>IFERROR(MID(VLOOKUP($B192,Seqs!$A:$B,2,0),AA192,1),"")</f>
        <v>R</v>
      </c>
      <c r="AA192" s="3">
        <v>162</v>
      </c>
      <c r="AB192" s="3" t="str">
        <f>IFERROR(MID(VLOOKUP($B192,Seqs!$A:$B,2,0),AC192,1),"")</f>
        <v>T</v>
      </c>
      <c r="AC192" s="9">
        <v>163</v>
      </c>
      <c r="AD192" s="3" t="str">
        <f>IFERROR(MID(VLOOKUP($B192,Seqs!$A:$B,2,0),AE192,1),"")</f>
        <v>G</v>
      </c>
      <c r="AE192" s="3">
        <v>189</v>
      </c>
      <c r="AF192" s="3" t="str">
        <f>IFERROR(MID(VLOOKUP($B192,Seqs!$A:$B,2,0),AG192,1),"")</f>
        <v>C</v>
      </c>
      <c r="AG192" s="3">
        <v>200</v>
      </c>
      <c r="AH192" s="3" t="str">
        <f>IFERROR(MID(VLOOKUP($B192,Seqs!$A:$B,2,0),AI192,1),"")</f>
        <v>V</v>
      </c>
      <c r="AI192" s="3">
        <v>202</v>
      </c>
      <c r="AJ192" s="3" t="str">
        <f>IFERROR(MID(VLOOKUP($B192,Seqs!$A:$B,2,0),AK192,1),"")</f>
        <v>Q</v>
      </c>
      <c r="AK192" s="3">
        <v>208</v>
      </c>
      <c r="AL192" s="3" t="str">
        <f>IFERROR(MID(VLOOKUP($B192,Seqs!$A:$B,2,0),AM192,1),"")</f>
        <v>V</v>
      </c>
      <c r="AM192" s="3">
        <v>245</v>
      </c>
      <c r="AN192" s="3" t="str">
        <f>IFERROR(MID(VLOOKUP($B192,Seqs!$A:$B,2,0),AO192,1),"")</f>
        <v>S</v>
      </c>
      <c r="AO192" s="3">
        <v>251</v>
      </c>
      <c r="AP192" s="3" t="str">
        <f>IFERROR(MID(VLOOKUP($B192,Seqs!$A:$B,2,0),AQ192,1),"")</f>
        <v>G</v>
      </c>
      <c r="AQ192" s="3">
        <v>289</v>
      </c>
      <c r="AR192" s="3" t="str">
        <f>IFERROR(MID(VLOOKUP($B192,Seqs!$A:$B,2,0),AS192,1),"")</f>
        <v>S</v>
      </c>
      <c r="AS192" s="3">
        <v>294</v>
      </c>
      <c r="AT192" s="3" t="str">
        <f>IFERROR(MID(VLOOKUP($B192,Seqs!$A:$B,2,0),AU192,1),"")</f>
        <v>L</v>
      </c>
      <c r="AU192" s="3">
        <v>322</v>
      </c>
      <c r="AV192" s="3" t="str">
        <f>IFERROR(MID(VLOOKUP($B192,Seqs!$A:$B,2,0),AW192,1),"")</f>
        <v>D</v>
      </c>
      <c r="AW192" s="3">
        <v>323</v>
      </c>
      <c r="AX192" s="3" t="str">
        <f>IFERROR(MID(VLOOKUP($B192,Seqs!$A:$B,2,0),AY192,1),"")</f>
        <v>C</v>
      </c>
      <c r="AY192" s="3">
        <v>335</v>
      </c>
      <c r="AZ192" s="77" t="str">
        <f>VLOOKUP(B192,Classification!A:D,2,0)</f>
        <v>A</v>
      </c>
      <c r="BA192" s="94" t="str">
        <f>VLOOKUP(B192,Classification!A:D,4,0)</f>
        <v>Opioid</v>
      </c>
      <c r="BB192" s="27" t="b">
        <f t="shared" si="530"/>
        <v>1</v>
      </c>
      <c r="BC192" s="23">
        <f t="shared" si="503"/>
        <v>263</v>
      </c>
      <c r="BD192" s="56" t="s">
        <v>1379</v>
      </c>
      <c r="BE192" s="3" t="s">
        <v>23</v>
      </c>
      <c r="BF192" s="119" t="s">
        <v>23</v>
      </c>
      <c r="BG192" s="49" t="s">
        <v>1379</v>
      </c>
      <c r="BH192" s="49" t="s">
        <v>1384</v>
      </c>
      <c r="BI192" s="1"/>
      <c r="BJ192" s="70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0">
        <f t="shared" si="504"/>
        <v>48</v>
      </c>
      <c r="BW192" s="71">
        <f t="shared" si="505"/>
        <v>80</v>
      </c>
      <c r="BX192" s="72">
        <f t="shared" si="506"/>
        <v>84</v>
      </c>
      <c r="BY192" s="71">
        <f t="shared" si="507"/>
        <v>115</v>
      </c>
      <c r="BZ192" s="72">
        <f t="shared" si="508"/>
        <v>119</v>
      </c>
      <c r="CA192" s="71">
        <f t="shared" si="509"/>
        <v>155</v>
      </c>
      <c r="CB192" s="72">
        <f t="shared" si="510"/>
        <v>163</v>
      </c>
      <c r="CC192" s="71">
        <f t="shared" si="511"/>
        <v>200</v>
      </c>
      <c r="CD192" s="72">
        <f t="shared" si="512"/>
        <v>208</v>
      </c>
      <c r="CE192" s="71">
        <f t="shared" si="513"/>
        <v>251</v>
      </c>
      <c r="CF192" s="72">
        <f t="shared" si="514"/>
        <v>294</v>
      </c>
      <c r="CG192" s="71">
        <f t="shared" si="515"/>
        <v>323</v>
      </c>
      <c r="CH192" s="70">
        <f t="shared" si="516"/>
        <v>79</v>
      </c>
      <c r="CI192" s="71">
        <f t="shared" si="517"/>
        <v>83</v>
      </c>
      <c r="CJ192" s="72">
        <f t="shared" si="518"/>
        <v>113</v>
      </c>
      <c r="CK192" s="72">
        <f t="shared" si="519"/>
        <v>118</v>
      </c>
      <c r="CL192" s="72">
        <f t="shared" si="520"/>
        <v>154</v>
      </c>
      <c r="CM192" s="72">
        <f t="shared" si="521"/>
        <v>162</v>
      </c>
      <c r="CN192" s="72">
        <f t="shared" si="522"/>
        <v>189</v>
      </c>
      <c r="CO192" s="72">
        <f t="shared" si="523"/>
        <v>202</v>
      </c>
      <c r="CP192" s="72">
        <f t="shared" si="524"/>
        <v>245</v>
      </c>
      <c r="CQ192" s="72">
        <f t="shared" si="525"/>
        <v>289</v>
      </c>
      <c r="CR192" s="72">
        <f t="shared" si="526"/>
        <v>322</v>
      </c>
      <c r="CS192" s="72">
        <f t="shared" si="527"/>
        <v>335</v>
      </c>
      <c r="CT192" s="23">
        <f t="shared" si="528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30" x14ac:dyDescent="0.2">
      <c r="A193" s="3" t="str">
        <f t="shared" si="529"/>
        <v>oprx_human_4EA3</v>
      </c>
      <c r="B193" s="3" t="s">
        <v>1174</v>
      </c>
      <c r="C193" s="3" t="s">
        <v>67</v>
      </c>
      <c r="D193" s="3" t="str">
        <f>IFERROR(MID(VLOOKUP($B193,Seqs!$A:$B,2,0),E193,1),"")</f>
        <v>L</v>
      </c>
      <c r="E193" s="3">
        <v>48</v>
      </c>
      <c r="F193" s="3" t="str">
        <f>IFERROR(MID(VLOOKUP($B193,Seqs!$A:$B,2,0),G193,1),"")</f>
        <v>H</v>
      </c>
      <c r="G193" s="3">
        <v>79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T</v>
      </c>
      <c r="M193" s="3">
        <v>84</v>
      </c>
      <c r="N193" s="3" t="str">
        <f>IFERROR(MID(VLOOKUP($B193,Seqs!$A:$B,2,0),O193,1),"")</f>
        <v>L</v>
      </c>
      <c r="O193" s="3">
        <v>113</v>
      </c>
      <c r="P193" s="3" t="str">
        <f>IFERROR(MID(VLOOKUP($B193,Seqs!$A:$B,2,0),Q193,1),"")</f>
        <v>F</v>
      </c>
      <c r="Q193" s="3">
        <v>115</v>
      </c>
      <c r="R193" s="3" t="str">
        <f>IFERROR(MID(VLOOKUP($B193,Seqs!$A:$B,2,0),S193,1),"")</f>
        <v>F</v>
      </c>
      <c r="S193" s="3">
        <v>118</v>
      </c>
      <c r="T193" s="3" t="str">
        <f>IFERROR(MID(VLOOKUP($B193,Seqs!$A:$B,2,0),U193,1),"")</f>
        <v>G</v>
      </c>
      <c r="U193" s="3">
        <v>119</v>
      </c>
      <c r="V193" s="3" t="str">
        <f>IFERROR(MID(VLOOKUP($B193,Seqs!$A:$B,2,0),W193,1),"")</f>
        <v>H</v>
      </c>
      <c r="W193" s="3">
        <v>154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T</v>
      </c>
      <c r="AC193" s="9">
        <v>163</v>
      </c>
      <c r="AD193" s="3" t="str">
        <f>IFERROR(MID(VLOOKUP($B193,Seqs!$A:$B,2,0),AE193,1),"")</f>
        <v>G</v>
      </c>
      <c r="AE193" s="3">
        <v>189</v>
      </c>
      <c r="AF193" s="3" t="str">
        <f>IFERROR(MID(VLOOKUP($B193,Seqs!$A:$B,2,0),AG193,1),"")</f>
        <v>C</v>
      </c>
      <c r="AG193" s="3">
        <v>200</v>
      </c>
      <c r="AH193" s="3" t="str">
        <f>IFERROR(MID(VLOOKUP($B193,Seqs!$A:$B,2,0),AI193,1),"")</f>
        <v>V</v>
      </c>
      <c r="AI193" s="3">
        <v>202</v>
      </c>
      <c r="AJ193" s="3" t="str">
        <f>IFERROR(MID(VLOOKUP($B193,Seqs!$A:$B,2,0),AK193,1),"")</f>
        <v>Q</v>
      </c>
      <c r="AK193" s="3">
        <v>208</v>
      </c>
      <c r="AL193" s="3" t="str">
        <f>IFERROR(MID(VLOOKUP($B193,Seqs!$A:$B,2,0),AM193,1),"")</f>
        <v>L</v>
      </c>
      <c r="AM193" s="3">
        <v>242</v>
      </c>
      <c r="AN193" s="3" t="str">
        <f>IFERROR(MID(VLOOKUP($B193,Seqs!$A:$B,2,0),AO193,1),"")</f>
        <v>S</v>
      </c>
      <c r="AO193" s="3">
        <v>251</v>
      </c>
      <c r="AP193" s="3" t="str">
        <f>IFERROR(MID(VLOOKUP($B193,Seqs!$A:$B,2,0),AQ193,1),"")</f>
        <v>G</v>
      </c>
      <c r="AQ193" s="3">
        <v>289</v>
      </c>
      <c r="AR193" s="3" t="str">
        <f>IFERROR(MID(VLOOKUP($B193,Seqs!$A:$B,2,0),AS193,1),"")</f>
        <v>S</v>
      </c>
      <c r="AS193" s="3">
        <v>294</v>
      </c>
      <c r="AT193" s="3" t="str">
        <f>IFERROR(MID(VLOOKUP($B193,Seqs!$A:$B,2,0),AU193,1),"")</f>
        <v>L</v>
      </c>
      <c r="AU193" s="3">
        <v>322</v>
      </c>
      <c r="AV193" s="3" t="str">
        <f>IFERROR(MID(VLOOKUP($B193,Seqs!$A:$B,2,0),AW193,1),"")</f>
        <v>D</v>
      </c>
      <c r="AW193" s="3">
        <v>323</v>
      </c>
      <c r="AX193" s="3" t="str">
        <f>IFERROR(MID(VLOOKUP($B193,Seqs!$A:$B,2,0),AY193,1),"")</f>
        <v>R</v>
      </c>
      <c r="AY193" s="3">
        <v>331</v>
      </c>
      <c r="AZ193" s="77" t="str">
        <f>VLOOKUP(B193,Classification!A:D,2,0)</f>
        <v>A</v>
      </c>
      <c r="BA193" s="94" t="str">
        <f>VLOOKUP(B193,Classification!A:D,4,0)</f>
        <v>Opioid</v>
      </c>
      <c r="BB193" s="27" t="b">
        <f t="shared" si="530"/>
        <v>1</v>
      </c>
      <c r="BC193" s="23">
        <f t="shared" si="503"/>
        <v>246</v>
      </c>
      <c r="BD193" s="5" t="s">
        <v>23</v>
      </c>
      <c r="BE193" s="3" t="s">
        <v>1381</v>
      </c>
      <c r="BF193" s="119">
        <v>3.01</v>
      </c>
      <c r="BG193" s="49" t="s">
        <v>1384</v>
      </c>
      <c r="BH193" s="49" t="s">
        <v>1384</v>
      </c>
      <c r="BI193" s="1"/>
      <c r="BJ193" s="70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0">
        <f t="shared" si="504"/>
        <v>48</v>
      </c>
      <c r="BW193" s="71" t="str">
        <f t="shared" si="505"/>
        <v>-</v>
      </c>
      <c r="BX193" s="72">
        <f t="shared" si="506"/>
        <v>84</v>
      </c>
      <c r="BY193" s="71">
        <f t="shared" si="507"/>
        <v>115</v>
      </c>
      <c r="BZ193" s="72">
        <f t="shared" si="508"/>
        <v>119</v>
      </c>
      <c r="CA193" s="71" t="str">
        <f t="shared" si="509"/>
        <v>-</v>
      </c>
      <c r="CB193" s="72">
        <f t="shared" si="510"/>
        <v>163</v>
      </c>
      <c r="CC193" s="71">
        <f t="shared" si="511"/>
        <v>200</v>
      </c>
      <c r="CD193" s="72">
        <f t="shared" si="512"/>
        <v>208</v>
      </c>
      <c r="CE193" s="71">
        <f t="shared" si="513"/>
        <v>251</v>
      </c>
      <c r="CF193" s="72">
        <f t="shared" si="514"/>
        <v>294</v>
      </c>
      <c r="CG193" s="71">
        <f t="shared" si="515"/>
        <v>323</v>
      </c>
      <c r="CH193" s="70">
        <f t="shared" si="516"/>
        <v>79</v>
      </c>
      <c r="CI193" s="71" t="str">
        <f t="shared" si="517"/>
        <v>-</v>
      </c>
      <c r="CJ193" s="72">
        <f t="shared" si="518"/>
        <v>113</v>
      </c>
      <c r="CK193" s="72">
        <f t="shared" si="519"/>
        <v>118</v>
      </c>
      <c r="CL193" s="72">
        <f t="shared" si="520"/>
        <v>154</v>
      </c>
      <c r="CM193" s="72" t="str">
        <f t="shared" si="521"/>
        <v>-</v>
      </c>
      <c r="CN193" s="72">
        <f t="shared" si="522"/>
        <v>189</v>
      </c>
      <c r="CO193" s="72">
        <f t="shared" si="523"/>
        <v>202</v>
      </c>
      <c r="CP193" s="72">
        <f t="shared" si="524"/>
        <v>242</v>
      </c>
      <c r="CQ193" s="72">
        <f t="shared" si="525"/>
        <v>289</v>
      </c>
      <c r="CR193" s="72">
        <f t="shared" si="526"/>
        <v>322</v>
      </c>
      <c r="CS193" s="72">
        <f t="shared" si="527"/>
        <v>331</v>
      </c>
      <c r="CT193" s="23" t="e">
        <f t="shared" si="528"/>
        <v>#VALUE!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30" x14ac:dyDescent="0.2">
      <c r="A194" s="3" t="str">
        <f t="shared" si="529"/>
        <v>oprx_human_5DHG</v>
      </c>
      <c r="B194" s="3" t="s">
        <v>1174</v>
      </c>
      <c r="C194" s="3" t="s">
        <v>1361</v>
      </c>
      <c r="D194" s="3" t="str">
        <f>IFERROR(MID(VLOOKUP($B194,Seqs!$A:$B,2,0),E194,1),"")</f>
        <v>L</v>
      </c>
      <c r="E194" s="3">
        <v>48</v>
      </c>
      <c r="F194" s="3" t="str">
        <f>IFERROR(MID(VLOOKUP($B194,Seqs!$A:$B,2,0),G194,1),"")</f>
        <v>H</v>
      </c>
      <c r="G194" s="3">
        <v>79</v>
      </c>
      <c r="H194" s="3" t="str">
        <f>IFERROR(MID(VLOOKUP($B194,Seqs!$A:$B,2,0),I194,1),"")</f>
        <v/>
      </c>
      <c r="I194" s="23" t="s">
        <v>23</v>
      </c>
      <c r="J194" s="3" t="str">
        <f>IFERROR(MID(VLOOKUP($B194,Seqs!$A:$B,2,0),K194,1),"")</f>
        <v/>
      </c>
      <c r="K194" s="23" t="s">
        <v>23</v>
      </c>
      <c r="L194" s="3" t="str">
        <f>IFERROR(MID(VLOOKUP($B194,Seqs!$A:$B,2,0),M194,1),"")</f>
        <v>T</v>
      </c>
      <c r="M194" s="3">
        <v>84</v>
      </c>
      <c r="N194" s="3" t="str">
        <f>IFERROR(MID(VLOOKUP($B194,Seqs!$A:$B,2,0),O194,1),"")</f>
        <v>L</v>
      </c>
      <c r="O194" s="3">
        <v>113</v>
      </c>
      <c r="P194" s="3" t="str">
        <f>IFERROR(MID(VLOOKUP($B194,Seqs!$A:$B,2,0),Q194,1),"")</f>
        <v>F</v>
      </c>
      <c r="Q194" s="3">
        <v>115</v>
      </c>
      <c r="R194" s="3" t="str">
        <f>IFERROR(MID(VLOOKUP($B194,Seqs!$A:$B,2,0),S194,1),"")</f>
        <v>F</v>
      </c>
      <c r="S194" s="3">
        <v>118</v>
      </c>
      <c r="T194" s="3" t="str">
        <f>IFERROR(MID(VLOOKUP($B194,Seqs!$A:$B,2,0),U194,1),"")</f>
        <v>G</v>
      </c>
      <c r="U194" s="3">
        <v>119</v>
      </c>
      <c r="V194" s="3" t="str">
        <f>IFERROR(MID(VLOOKUP($B194,Seqs!$A:$B,2,0),W194,1),"")</f>
        <v>H</v>
      </c>
      <c r="W194" s="3">
        <v>154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T</v>
      </c>
      <c r="AC194" s="9">
        <v>163</v>
      </c>
      <c r="AD194" s="3" t="str">
        <f>IFERROR(MID(VLOOKUP($B194,Seqs!$A:$B,2,0),AE194,1),"")</f>
        <v>G</v>
      </c>
      <c r="AE194" s="3">
        <v>189</v>
      </c>
      <c r="AF194" s="3" t="str">
        <f>IFERROR(MID(VLOOKUP($B194,Seqs!$A:$B,2,0),AG194,1),"")</f>
        <v>C</v>
      </c>
      <c r="AG194" s="3">
        <v>200</v>
      </c>
      <c r="AH194" s="3" t="str">
        <f>IFERROR(MID(VLOOKUP($B194,Seqs!$A:$B,2,0),AI194,1),"")</f>
        <v>V</v>
      </c>
      <c r="AI194" s="3">
        <v>202</v>
      </c>
      <c r="AJ194" s="3" t="str">
        <f>IFERROR(MID(VLOOKUP($B194,Seqs!$A:$B,2,0),AK194,1),"")</f>
        <v>Q</v>
      </c>
      <c r="AK194" s="3">
        <v>208</v>
      </c>
      <c r="AL194" s="3" t="str">
        <f>IFERROR(MID(VLOOKUP($B194,Seqs!$A:$B,2,0),AM194,1),"")</f>
        <v>L</v>
      </c>
      <c r="AM194" s="3">
        <v>242</v>
      </c>
      <c r="AN194" s="3" t="str">
        <f>IFERROR(MID(VLOOKUP($B194,Seqs!$A:$B,2,0),AO194,1),"")</f>
        <v>S</v>
      </c>
      <c r="AO194" s="3">
        <v>251</v>
      </c>
      <c r="AP194" s="3" t="str">
        <f>IFERROR(MID(VLOOKUP($B194,Seqs!$A:$B,2,0),AQ194,1),"")</f>
        <v>G</v>
      </c>
      <c r="AQ194" s="3">
        <v>289</v>
      </c>
      <c r="AR194" s="3" t="str">
        <f>IFERROR(MID(VLOOKUP($B194,Seqs!$A:$B,2,0),AS194,1),"")</f>
        <v>S</v>
      </c>
      <c r="AS194" s="3">
        <v>294</v>
      </c>
      <c r="AT194" s="3" t="str">
        <f>IFERROR(MID(VLOOKUP($B194,Seqs!$A:$B,2,0),AU194,1),"")</f>
        <v>L</v>
      </c>
      <c r="AU194" s="3">
        <v>322</v>
      </c>
      <c r="AV194" s="3" t="str">
        <f>IFERROR(MID(VLOOKUP($B194,Seqs!$A:$B,2,0),AW194,1),"")</f>
        <v>D</v>
      </c>
      <c r="AW194" s="3">
        <v>323</v>
      </c>
      <c r="AX194" s="3" t="str">
        <f>IFERROR(MID(VLOOKUP($B194,Seqs!$A:$B,2,0),AY194,1),"")</f>
        <v>F</v>
      </c>
      <c r="AY194" s="3">
        <v>333</v>
      </c>
      <c r="AZ194" s="77" t="str">
        <f>VLOOKUP(B194,Classification!A:D,2,0)</f>
        <v>A</v>
      </c>
      <c r="BA194" s="94" t="str">
        <f>VLOOKUP(B194,Classification!A:D,4,0)</f>
        <v>Opioid</v>
      </c>
      <c r="BB194" s="27" t="b">
        <f t="shared" si="530"/>
        <v>1</v>
      </c>
      <c r="BC194" s="23">
        <f t="shared" si="503"/>
        <v>248</v>
      </c>
      <c r="BD194" s="16" t="s">
        <v>1383</v>
      </c>
      <c r="BE194" s="3" t="s">
        <v>1381</v>
      </c>
      <c r="BF194" s="119">
        <v>3</v>
      </c>
      <c r="BG194" s="49" t="s">
        <v>1287</v>
      </c>
      <c r="BH194" s="49" t="s">
        <v>1384</v>
      </c>
      <c r="BI194" s="1"/>
      <c r="BJ194" s="70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0">
        <f t="shared" si="504"/>
        <v>48</v>
      </c>
      <c r="BW194" s="71" t="str">
        <f t="shared" si="505"/>
        <v>-</v>
      </c>
      <c r="BX194" s="72">
        <f t="shared" si="506"/>
        <v>84</v>
      </c>
      <c r="BY194" s="71">
        <f t="shared" si="507"/>
        <v>115</v>
      </c>
      <c r="BZ194" s="72">
        <f t="shared" si="508"/>
        <v>119</v>
      </c>
      <c r="CA194" s="71" t="str">
        <f t="shared" si="509"/>
        <v>-</v>
      </c>
      <c r="CB194" s="72">
        <f t="shared" si="510"/>
        <v>163</v>
      </c>
      <c r="CC194" s="71">
        <f t="shared" si="511"/>
        <v>200</v>
      </c>
      <c r="CD194" s="72">
        <f t="shared" si="512"/>
        <v>208</v>
      </c>
      <c r="CE194" s="71">
        <f t="shared" si="513"/>
        <v>251</v>
      </c>
      <c r="CF194" s="72">
        <f t="shared" si="514"/>
        <v>294</v>
      </c>
      <c r="CG194" s="71">
        <f t="shared" si="515"/>
        <v>323</v>
      </c>
      <c r="CH194" s="70">
        <f t="shared" si="516"/>
        <v>79</v>
      </c>
      <c r="CI194" s="71" t="str">
        <f t="shared" si="517"/>
        <v>-</v>
      </c>
      <c r="CJ194" s="72">
        <f t="shared" si="518"/>
        <v>113</v>
      </c>
      <c r="CK194" s="72">
        <f t="shared" si="519"/>
        <v>118</v>
      </c>
      <c r="CL194" s="72">
        <f t="shared" si="520"/>
        <v>154</v>
      </c>
      <c r="CM194" s="72" t="str">
        <f t="shared" si="521"/>
        <v>-</v>
      </c>
      <c r="CN194" s="72">
        <f t="shared" si="522"/>
        <v>189</v>
      </c>
      <c r="CO194" s="72">
        <f t="shared" si="523"/>
        <v>202</v>
      </c>
      <c r="CP194" s="72">
        <f t="shared" si="524"/>
        <v>242</v>
      </c>
      <c r="CQ194" s="72">
        <f t="shared" si="525"/>
        <v>289</v>
      </c>
      <c r="CR194" s="72">
        <f t="shared" si="526"/>
        <v>322</v>
      </c>
      <c r="CS194" s="72">
        <f t="shared" si="527"/>
        <v>333</v>
      </c>
      <c r="CT194" s="23" t="e">
        <f t="shared" si="528"/>
        <v>#VALUE!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30" x14ac:dyDescent="0.2">
      <c r="A195" s="3" t="str">
        <f t="shared" si="529"/>
        <v>oprx_human_5DHH</v>
      </c>
      <c r="B195" s="3" t="s">
        <v>1174</v>
      </c>
      <c r="C195" s="3" t="s">
        <v>1362</v>
      </c>
      <c r="D195" s="3" t="str">
        <f>IFERROR(MID(VLOOKUP($B195,Seqs!$A:$B,2,0),E195,1),"")</f>
        <v>L</v>
      </c>
      <c r="E195" s="3">
        <v>48</v>
      </c>
      <c r="F195" s="3" t="str">
        <f>IFERROR(MID(VLOOKUP($B195,Seqs!$A:$B,2,0),G195,1),"")</f>
        <v>H</v>
      </c>
      <c r="G195" s="3">
        <v>79</v>
      </c>
      <c r="H195" s="3" t="str">
        <f>IFERROR(MID(VLOOKUP($B195,Seqs!$A:$B,2,0),I195,1),"")</f>
        <v/>
      </c>
      <c r="I195" s="23" t="s">
        <v>23</v>
      </c>
      <c r="J195" s="3" t="str">
        <f>IFERROR(MID(VLOOKUP($B195,Seqs!$A:$B,2,0),K195,1),"")</f>
        <v/>
      </c>
      <c r="K195" s="23" t="s">
        <v>23</v>
      </c>
      <c r="L195" s="3" t="str">
        <f>IFERROR(MID(VLOOKUP($B195,Seqs!$A:$B,2,0),M195,1),"")</f>
        <v>T</v>
      </c>
      <c r="M195" s="3">
        <v>84</v>
      </c>
      <c r="N195" s="3" t="str">
        <f>IFERROR(MID(VLOOKUP($B195,Seqs!$A:$B,2,0),O195,1),"")</f>
        <v>L</v>
      </c>
      <c r="O195" s="3">
        <v>113</v>
      </c>
      <c r="P195" s="3" t="str">
        <f>IFERROR(MID(VLOOKUP($B195,Seqs!$A:$B,2,0),Q195,1),"")</f>
        <v>F</v>
      </c>
      <c r="Q195" s="3">
        <v>115</v>
      </c>
      <c r="R195" s="3" t="str">
        <f>IFERROR(MID(VLOOKUP($B195,Seqs!$A:$B,2,0),S195,1),"")</f>
        <v>F</v>
      </c>
      <c r="S195" s="3">
        <v>118</v>
      </c>
      <c r="T195" s="3" t="str">
        <f>IFERROR(MID(VLOOKUP($B195,Seqs!$A:$B,2,0),U195,1),"")</f>
        <v>G</v>
      </c>
      <c r="U195" s="3">
        <v>119</v>
      </c>
      <c r="V195" s="3" t="str">
        <f>IFERROR(MID(VLOOKUP($B195,Seqs!$A:$B,2,0),W195,1),"")</f>
        <v>H</v>
      </c>
      <c r="W195" s="3">
        <v>154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T</v>
      </c>
      <c r="AC195" s="9">
        <v>163</v>
      </c>
      <c r="AD195" s="3" t="str">
        <f>IFERROR(MID(VLOOKUP($B195,Seqs!$A:$B,2,0),AE195,1),"")</f>
        <v>G</v>
      </c>
      <c r="AE195" s="3">
        <v>189</v>
      </c>
      <c r="AF195" s="3" t="str">
        <f>IFERROR(MID(VLOOKUP($B195,Seqs!$A:$B,2,0),AG195,1),"")</f>
        <v>C</v>
      </c>
      <c r="AG195" s="3">
        <v>200</v>
      </c>
      <c r="AH195" s="3" t="str">
        <f>IFERROR(MID(VLOOKUP($B195,Seqs!$A:$B,2,0),AI195,1),"")</f>
        <v>V</v>
      </c>
      <c r="AI195" s="3">
        <v>202</v>
      </c>
      <c r="AJ195" s="3" t="str">
        <f>IFERROR(MID(VLOOKUP($B195,Seqs!$A:$B,2,0),AK195,1),"")</f>
        <v>Q</v>
      </c>
      <c r="AK195" s="3">
        <v>208</v>
      </c>
      <c r="AL195" s="3" t="str">
        <f>IFERROR(MID(VLOOKUP($B195,Seqs!$A:$B,2,0),AM195,1),"")</f>
        <v>L</v>
      </c>
      <c r="AM195" s="3">
        <v>242</v>
      </c>
      <c r="AN195" s="3" t="str">
        <f>IFERROR(MID(VLOOKUP($B195,Seqs!$A:$B,2,0),AO195,1),"")</f>
        <v>S</v>
      </c>
      <c r="AO195" s="3">
        <v>251</v>
      </c>
      <c r="AP195" s="3" t="str">
        <f>IFERROR(MID(VLOOKUP($B195,Seqs!$A:$B,2,0),AQ195,1),"")</f>
        <v>G</v>
      </c>
      <c r="AQ195" s="3">
        <v>289</v>
      </c>
      <c r="AR195" s="3" t="str">
        <f>IFERROR(MID(VLOOKUP($B195,Seqs!$A:$B,2,0),AS195,1),"")</f>
        <v>S</v>
      </c>
      <c r="AS195" s="3">
        <v>294</v>
      </c>
      <c r="AT195" s="3" t="str">
        <f>IFERROR(MID(VLOOKUP($B195,Seqs!$A:$B,2,0),AU195,1),"")</f>
        <v>L</v>
      </c>
      <c r="AU195" s="3">
        <v>322</v>
      </c>
      <c r="AV195" s="3" t="str">
        <f>IFERROR(MID(VLOOKUP($B195,Seqs!$A:$B,2,0),AW195,1),"")</f>
        <v>D</v>
      </c>
      <c r="AW195" s="3">
        <v>323</v>
      </c>
      <c r="AX195" s="3" t="str">
        <f>IFERROR(MID(VLOOKUP($B195,Seqs!$A:$B,2,0),AY195,1),"")</f>
        <v>R</v>
      </c>
      <c r="AY195" s="3">
        <v>331</v>
      </c>
      <c r="AZ195" s="77" t="str">
        <f>VLOOKUP(B195,Classification!A:D,2,0)</f>
        <v>A</v>
      </c>
      <c r="BA195" s="94" t="str">
        <f>VLOOKUP(B195,Classification!A:D,4,0)</f>
        <v>Opioid</v>
      </c>
      <c r="BB195" s="27" t="b">
        <f t="shared" si="530"/>
        <v>1</v>
      </c>
      <c r="BC195" s="23">
        <f t="shared" si="503"/>
        <v>246</v>
      </c>
      <c r="BD195" s="5" t="s">
        <v>23</v>
      </c>
      <c r="BE195" s="3" t="s">
        <v>1381</v>
      </c>
      <c r="BF195" s="119">
        <v>3</v>
      </c>
      <c r="BG195" s="49" t="s">
        <v>1</v>
      </c>
      <c r="BH195" s="49" t="s">
        <v>1384</v>
      </c>
      <c r="BI195" s="1" t="s">
        <v>1366</v>
      </c>
      <c r="BJ195" s="70" t="s">
        <v>1293</v>
      </c>
      <c r="BK195" s="57" t="s">
        <v>1293</v>
      </c>
      <c r="BL195" s="57" t="s">
        <v>1293</v>
      </c>
      <c r="BM195" s="57" t="s">
        <v>1293</v>
      </c>
      <c r="BN195" s="57" t="s">
        <v>1293</v>
      </c>
      <c r="BO195" s="57" t="s">
        <v>1293</v>
      </c>
      <c r="BP195" s="57" t="s">
        <v>1293</v>
      </c>
      <c r="BQ195" s="57" t="s">
        <v>1293</v>
      </c>
      <c r="BR195" s="57" t="s">
        <v>1293</v>
      </c>
      <c r="BS195" s="57" t="s">
        <v>1293</v>
      </c>
      <c r="BT195" s="57" t="s">
        <v>1293</v>
      </c>
      <c r="BU195" s="57" t="s">
        <v>1293</v>
      </c>
      <c r="BV195" s="70">
        <f t="shared" si="504"/>
        <v>48</v>
      </c>
      <c r="BW195" s="71" t="str">
        <f t="shared" si="505"/>
        <v>-</v>
      </c>
      <c r="BX195" s="72">
        <f t="shared" si="506"/>
        <v>84</v>
      </c>
      <c r="BY195" s="71">
        <f t="shared" si="507"/>
        <v>115</v>
      </c>
      <c r="BZ195" s="72">
        <f t="shared" si="508"/>
        <v>119</v>
      </c>
      <c r="CA195" s="71" t="str">
        <f t="shared" si="509"/>
        <v>-</v>
      </c>
      <c r="CB195" s="72">
        <f t="shared" si="510"/>
        <v>163</v>
      </c>
      <c r="CC195" s="71">
        <f t="shared" si="511"/>
        <v>200</v>
      </c>
      <c r="CD195" s="72">
        <f t="shared" si="512"/>
        <v>208</v>
      </c>
      <c r="CE195" s="71">
        <f t="shared" si="513"/>
        <v>251</v>
      </c>
      <c r="CF195" s="72">
        <f t="shared" si="514"/>
        <v>294</v>
      </c>
      <c r="CG195" s="71">
        <f t="shared" si="515"/>
        <v>323</v>
      </c>
      <c r="CH195" s="70">
        <f t="shared" si="516"/>
        <v>79</v>
      </c>
      <c r="CI195" s="71" t="str">
        <f t="shared" si="517"/>
        <v>-</v>
      </c>
      <c r="CJ195" s="72">
        <f t="shared" si="518"/>
        <v>113</v>
      </c>
      <c r="CK195" s="72">
        <f t="shared" si="519"/>
        <v>118</v>
      </c>
      <c r="CL195" s="72">
        <f t="shared" si="520"/>
        <v>154</v>
      </c>
      <c r="CM195" s="72" t="str">
        <f t="shared" si="521"/>
        <v>-</v>
      </c>
      <c r="CN195" s="72">
        <f t="shared" si="522"/>
        <v>189</v>
      </c>
      <c r="CO195" s="72">
        <f t="shared" si="523"/>
        <v>202</v>
      </c>
      <c r="CP195" s="72">
        <f t="shared" si="524"/>
        <v>242</v>
      </c>
      <c r="CQ195" s="72">
        <f t="shared" si="525"/>
        <v>289</v>
      </c>
      <c r="CR195" s="72">
        <f t="shared" si="526"/>
        <v>322</v>
      </c>
      <c r="CS195" s="72">
        <f t="shared" si="527"/>
        <v>331</v>
      </c>
      <c r="CT195" s="23" t="e">
        <f t="shared" si="528"/>
        <v>#VALUE!</v>
      </c>
    </row>
    <row r="196" spans="1:1030" x14ac:dyDescent="0.2">
      <c r="A196" s="3" t="str">
        <f t="shared" si="529"/>
        <v>opsd_bovin__wt</v>
      </c>
      <c r="B196" s="3" t="s">
        <v>920</v>
      </c>
      <c r="C196" s="3" t="s">
        <v>100</v>
      </c>
      <c r="D196" s="3" t="str">
        <f>IFERROR(MID(VLOOKUP($B196,Seqs!$A:$B,2,0),E196,1),"")</f>
        <v>E</v>
      </c>
      <c r="E196" s="105">
        <v>33</v>
      </c>
      <c r="F196" s="3" t="str">
        <f>IFERROR(MID(VLOOKUP($B196,Seqs!$A:$B,2,0),G196,1),"")</f>
        <v>H</v>
      </c>
      <c r="G196" s="3">
        <v>65</v>
      </c>
      <c r="H196" s="3" t="str">
        <f>IFERROR(MID(VLOOKUP($B196,Seqs!$A:$B,2,0),I196,1),"")</f>
        <v>K</v>
      </c>
      <c r="I196" s="23">
        <v>66</v>
      </c>
      <c r="J196" s="3" t="str">
        <f>IFERROR(MID(VLOOKUP($B196,Seqs!$A:$B,2,0),K196,1),"")</f>
        <v>R</v>
      </c>
      <c r="K196" s="23">
        <v>69</v>
      </c>
      <c r="L196" s="3" t="str">
        <f>IFERROR(MID(VLOOKUP($B196,Seqs!$A:$B,2,0),M196,1),"")</f>
        <v>T</v>
      </c>
      <c r="M196" s="3">
        <v>70</v>
      </c>
      <c r="N196" s="3" t="str">
        <f>IFERROR(MID(VLOOKUP($B196,Seqs!$A:$B,2,0),O196,1),"")</f>
        <v>H</v>
      </c>
      <c r="O196" s="3">
        <v>100</v>
      </c>
      <c r="P196" s="3" t="str">
        <f>IFERROR(MID(VLOOKUP($B196,Seqs!$A:$B,2,0),Q196,1),"")</f>
        <v>Y</v>
      </c>
      <c r="Q196" s="3">
        <v>102</v>
      </c>
      <c r="R196" s="3" t="str">
        <f>IFERROR(MID(VLOOKUP($B196,Seqs!$A:$B,2,0),S196,1),"")</f>
        <v>F</v>
      </c>
      <c r="S196" s="3">
        <v>105</v>
      </c>
      <c r="T196" s="3" t="str">
        <f>IFERROR(MID(VLOOKUP($B196,Seqs!$A:$B,2,0),U196,1),"")</f>
        <v>G</v>
      </c>
      <c r="U196" s="3">
        <v>106</v>
      </c>
      <c r="V196" s="3" t="str">
        <f>IFERROR(MID(VLOOKUP($B196,Seqs!$A:$B,2,0),W196,1),"")</f>
        <v>K</v>
      </c>
      <c r="W196" s="3">
        <v>141</v>
      </c>
      <c r="X196" s="3" t="str">
        <f>IFERROR(MID(VLOOKUP($B196,Seqs!$A:$B,2,0),Y196,1),"")</f>
        <v>P</v>
      </c>
      <c r="Y196" s="3">
        <v>142</v>
      </c>
      <c r="Z196" s="3" t="str">
        <f>IFERROR(MID(VLOOKUP($B196,Seqs!$A:$B,2,0),AA196,1),"")</f>
        <v>F</v>
      </c>
      <c r="AA196" s="105">
        <v>148</v>
      </c>
      <c r="AB196" s="3" t="str">
        <f>IFERROR(MID(VLOOKUP($B196,Seqs!$A:$B,2,0),AC196,1),"")</f>
        <v>G</v>
      </c>
      <c r="AC196" s="105">
        <v>149</v>
      </c>
      <c r="AD196" s="3" t="str">
        <f>IFERROR(MID(VLOOKUP($B196,Seqs!$A:$B,2,0),AE196,1),"")</f>
        <v>V</v>
      </c>
      <c r="AE196" s="3">
        <v>173</v>
      </c>
      <c r="AF196" s="3" t="str">
        <f>IFERROR(MID(VLOOKUP($B196,Seqs!$A:$B,2,0),AG196,1),"")</f>
        <v>C</v>
      </c>
      <c r="AG196" s="3">
        <v>187</v>
      </c>
      <c r="AH196" s="3" t="str">
        <f>IFERROR(MID(VLOOKUP($B196,Seqs!$A:$B,2,0),AI196,1),"")</f>
        <v>I</v>
      </c>
      <c r="AI196" s="3">
        <v>189</v>
      </c>
      <c r="AJ196" s="3" t="str">
        <f>IFERROR(MID(VLOOKUP($B196,Seqs!$A:$B,2,0),AK196,1),"")</f>
        <v>N</v>
      </c>
      <c r="AK196" s="3">
        <v>199</v>
      </c>
      <c r="AL196" s="3" t="str">
        <f>IFERROR(MID(VLOOKUP($B196,Seqs!$A:$B,2,0),AM196,1),"")</f>
        <v>Q</v>
      </c>
      <c r="AM196" s="3">
        <v>237</v>
      </c>
      <c r="AN196" s="3" t="str">
        <f>IFERROR(MID(VLOOKUP($B196,Seqs!$A:$B,2,0),AO196,1),"")</f>
        <v>A</v>
      </c>
      <c r="AO196" s="3">
        <v>241</v>
      </c>
      <c r="AP196" s="3" t="str">
        <f>IFERROR(MID(VLOOKUP($B196,Seqs!$A:$B,2,0),AQ196,1),"")</f>
        <v>H</v>
      </c>
      <c r="AQ196" s="3">
        <v>278</v>
      </c>
      <c r="AR196" s="3" t="str">
        <f>IFERROR(MID(VLOOKUP($B196,Seqs!$A:$B,2,0),AS196,1),"")</f>
        <v>G</v>
      </c>
      <c r="AS196" s="3">
        <v>284</v>
      </c>
      <c r="AT196" s="3" t="str">
        <f>IFERROR(MID(VLOOKUP($B196,Seqs!$A:$B,2,0),AU196,1),"")</f>
        <v>M</v>
      </c>
      <c r="AU196" s="3">
        <v>309</v>
      </c>
      <c r="AV196" s="3" t="str">
        <f>IFERROR(MID(VLOOKUP($B196,Seqs!$A:$B,2,0),AW196,1),"")</f>
        <v>N</v>
      </c>
      <c r="AW196" s="3">
        <v>310</v>
      </c>
      <c r="AX196" s="3" t="str">
        <f>IFERROR(MID(VLOOKUP($B196,Seqs!$A:$B,2,0),AY196,1),"")</f>
        <v>C</v>
      </c>
      <c r="AY196" s="3">
        <v>322</v>
      </c>
      <c r="AZ196" s="77" t="str">
        <f>VLOOKUP(B196,Classification!A:D,2,0)</f>
        <v>A</v>
      </c>
      <c r="BA196" s="94" t="str">
        <f>VLOOKUP(B196,Classification!A:D,4,0)</f>
        <v>Opsins</v>
      </c>
      <c r="BB196" s="27" t="b">
        <f t="shared" si="530"/>
        <v>1</v>
      </c>
      <c r="BC196" s="23">
        <f t="shared" si="503"/>
        <v>259</v>
      </c>
      <c r="BD196" s="34" t="s">
        <v>1379</v>
      </c>
      <c r="BE196" s="3" t="s">
        <v>23</v>
      </c>
      <c r="BF196" s="119" t="s">
        <v>23</v>
      </c>
      <c r="BG196" s="49" t="s">
        <v>1379</v>
      </c>
      <c r="BH196" s="49" t="s">
        <v>1384</v>
      </c>
      <c r="BI196" s="1"/>
      <c r="BJ196" s="70" t="s">
        <v>1293</v>
      </c>
      <c r="BK196" s="57" t="s">
        <v>1293</v>
      </c>
      <c r="BL196" s="57" t="s">
        <v>1293</v>
      </c>
      <c r="BM196" s="57" t="s">
        <v>1293</v>
      </c>
      <c r="BN196" s="57" t="s">
        <v>1293</v>
      </c>
      <c r="BO196" s="57" t="s">
        <v>1293</v>
      </c>
      <c r="BP196" s="57" t="s">
        <v>1293</v>
      </c>
      <c r="BQ196" s="57" t="s">
        <v>1293</v>
      </c>
      <c r="BR196" s="57" t="s">
        <v>1293</v>
      </c>
      <c r="BS196" s="57" t="s">
        <v>1293</v>
      </c>
      <c r="BT196" s="57" t="s">
        <v>1293</v>
      </c>
      <c r="BU196" s="57" t="s">
        <v>1293</v>
      </c>
      <c r="BV196" s="70">
        <f t="shared" si="504"/>
        <v>33</v>
      </c>
      <c r="BW196" s="71">
        <f t="shared" si="505"/>
        <v>66</v>
      </c>
      <c r="BX196" s="72">
        <f t="shared" si="506"/>
        <v>70</v>
      </c>
      <c r="BY196" s="71">
        <f t="shared" si="507"/>
        <v>102</v>
      </c>
      <c r="BZ196" s="72">
        <f t="shared" si="508"/>
        <v>106</v>
      </c>
      <c r="CA196" s="71">
        <f t="shared" si="509"/>
        <v>142</v>
      </c>
      <c r="CB196" s="72">
        <f t="shared" si="510"/>
        <v>149</v>
      </c>
      <c r="CC196" s="71">
        <f t="shared" si="511"/>
        <v>187</v>
      </c>
      <c r="CD196" s="72">
        <f t="shared" si="512"/>
        <v>199</v>
      </c>
      <c r="CE196" s="71">
        <f t="shared" si="513"/>
        <v>241</v>
      </c>
      <c r="CF196" s="72">
        <f t="shared" si="514"/>
        <v>284</v>
      </c>
      <c r="CG196" s="71">
        <f t="shared" si="515"/>
        <v>310</v>
      </c>
      <c r="CH196" s="70">
        <f t="shared" si="516"/>
        <v>65</v>
      </c>
      <c r="CI196" s="71">
        <f t="shared" si="517"/>
        <v>69</v>
      </c>
      <c r="CJ196" s="72">
        <f t="shared" si="518"/>
        <v>100</v>
      </c>
      <c r="CK196" s="72">
        <f t="shared" si="519"/>
        <v>105</v>
      </c>
      <c r="CL196" s="72">
        <f t="shared" si="520"/>
        <v>141</v>
      </c>
      <c r="CM196" s="72">
        <f t="shared" si="521"/>
        <v>148</v>
      </c>
      <c r="CN196" s="72">
        <f t="shared" si="522"/>
        <v>173</v>
      </c>
      <c r="CO196" s="72">
        <f t="shared" si="523"/>
        <v>189</v>
      </c>
      <c r="CP196" s="72">
        <f t="shared" si="524"/>
        <v>237</v>
      </c>
      <c r="CQ196" s="72">
        <f t="shared" si="525"/>
        <v>278</v>
      </c>
      <c r="CR196" s="72">
        <f t="shared" si="526"/>
        <v>309</v>
      </c>
      <c r="CS196" s="72">
        <f t="shared" si="527"/>
        <v>322</v>
      </c>
      <c r="CT196" s="23">
        <f t="shared" si="528"/>
        <v>1</v>
      </c>
    </row>
    <row r="197" spans="1:1030" x14ac:dyDescent="0.2">
      <c r="A197" s="3" t="str">
        <f t="shared" si="529"/>
        <v>opsd_bovin_1GZM</v>
      </c>
      <c r="B197" s="3" t="s">
        <v>920</v>
      </c>
      <c r="C197" s="3" t="s">
        <v>1343</v>
      </c>
      <c r="D197" s="3" t="str">
        <f>IFERROR(MID(VLOOKUP($B197,Seqs!$A:$B,2,0),E197,1),"")</f>
        <v>E</v>
      </c>
      <c r="E197" s="105">
        <v>33</v>
      </c>
      <c r="F197" s="3" t="str">
        <f>IFERROR(MID(VLOOKUP($B197,Seqs!$A:$B,2,0),G197,1),"")</f>
        <v>H</v>
      </c>
      <c r="G197" s="3">
        <v>65</v>
      </c>
      <c r="H197" s="3" t="str">
        <f>IFERROR(MID(VLOOKUP($B197,Seqs!$A:$B,2,0),I197,1),"")</f>
        <v>K</v>
      </c>
      <c r="I197" s="23">
        <v>66</v>
      </c>
      <c r="J197" s="3" t="str">
        <f>IFERROR(MID(VLOOKUP($B197,Seqs!$A:$B,2,0),K197,1),"")</f>
        <v>R</v>
      </c>
      <c r="K197" s="23">
        <v>69</v>
      </c>
      <c r="L197" s="3" t="str">
        <f>IFERROR(MID(VLOOKUP($B197,Seqs!$A:$B,2,0),M197,1),"")</f>
        <v>T</v>
      </c>
      <c r="M197" s="3">
        <v>70</v>
      </c>
      <c r="N197" s="3" t="str">
        <f>IFERROR(MID(VLOOKUP($B197,Seqs!$A:$B,2,0),O197,1),"")</f>
        <v>H</v>
      </c>
      <c r="O197" s="3">
        <v>100</v>
      </c>
      <c r="P197" s="3" t="str">
        <f>IFERROR(MID(VLOOKUP($B197,Seqs!$A:$B,2,0),Q197,1),"")</f>
        <v>Y</v>
      </c>
      <c r="Q197" s="3">
        <v>102</v>
      </c>
      <c r="R197" s="3" t="str">
        <f>IFERROR(MID(VLOOKUP($B197,Seqs!$A:$B,2,0),S197,1),"")</f>
        <v>F</v>
      </c>
      <c r="S197" s="3">
        <v>105</v>
      </c>
      <c r="T197" s="3" t="str">
        <f>IFERROR(MID(VLOOKUP($B197,Seqs!$A:$B,2,0),U197,1),"")</f>
        <v>G</v>
      </c>
      <c r="U197" s="3">
        <v>106</v>
      </c>
      <c r="V197" s="3" t="str">
        <f>IFERROR(MID(VLOOKUP($B197,Seqs!$A:$B,2,0),W197,1),"")</f>
        <v>K</v>
      </c>
      <c r="W197" s="3">
        <v>141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G</v>
      </c>
      <c r="AC197" s="9">
        <v>149</v>
      </c>
      <c r="AD197" s="3" t="str">
        <f>IFERROR(MID(VLOOKUP($B197,Seqs!$A:$B,2,0),AE197,1),"")</f>
        <v>V</v>
      </c>
      <c r="AE197" s="3">
        <v>173</v>
      </c>
      <c r="AF197" s="3" t="str">
        <f>IFERROR(MID(VLOOKUP($B197,Seqs!$A:$B,2,0),AG197,1),"")</f>
        <v>C</v>
      </c>
      <c r="AG197" s="3">
        <v>187</v>
      </c>
      <c r="AH197" s="3" t="str">
        <f>IFERROR(MID(VLOOKUP($B197,Seqs!$A:$B,2,0),AI197,1),"")</f>
        <v>I</v>
      </c>
      <c r="AI197" s="3">
        <v>189</v>
      </c>
      <c r="AJ197" s="3" t="str">
        <f>IFERROR(MID(VLOOKUP($B197,Seqs!$A:$B,2,0),AK197,1),"")</f>
        <v>N</v>
      </c>
      <c r="AK197" s="3">
        <v>199</v>
      </c>
      <c r="AL197" s="3" t="str">
        <f>IFERROR(MID(VLOOKUP($B197,Seqs!$A:$B,2,0),AM197,1),"")</f>
        <v>A</v>
      </c>
      <c r="AM197" s="3">
        <v>233</v>
      </c>
      <c r="AN197" s="3" t="str">
        <f>IFERROR(MID(VLOOKUP($B197,Seqs!$A:$B,2,0),AO197,1),"")</f>
        <v>A</v>
      </c>
      <c r="AO197" s="3">
        <v>241</v>
      </c>
      <c r="AP197" s="3" t="str">
        <f>IFERROR(MID(VLOOKUP($B197,Seqs!$A:$B,2,0),AQ197,1),"")</f>
        <v>H</v>
      </c>
      <c r="AQ197" s="3">
        <v>278</v>
      </c>
      <c r="AR197" s="3" t="str">
        <f>IFERROR(MID(VLOOKUP($B197,Seqs!$A:$B,2,0),AS197,1),"")</f>
        <v>G</v>
      </c>
      <c r="AS197" s="3">
        <v>284</v>
      </c>
      <c r="AT197" s="3" t="str">
        <f>IFERROR(MID(VLOOKUP($B197,Seqs!$A:$B,2,0),AU197,1),"")</f>
        <v>M</v>
      </c>
      <c r="AU197" s="3">
        <v>309</v>
      </c>
      <c r="AV197" s="3" t="str">
        <f>IFERROR(MID(VLOOKUP($B197,Seqs!$A:$B,2,0),AW197,1),"")</f>
        <v>N</v>
      </c>
      <c r="AW197" s="3">
        <v>310</v>
      </c>
      <c r="AX197" s="3" t="str">
        <f>IFERROR(MID(VLOOKUP($B197,Seqs!$A:$B,2,0),AY197,1),"")</f>
        <v>C</v>
      </c>
      <c r="AY197" s="3">
        <v>322</v>
      </c>
      <c r="AZ197" s="77" t="str">
        <f>VLOOKUP(B197,Classification!A:D,2,0)</f>
        <v>A</v>
      </c>
      <c r="BA197" s="94" t="str">
        <f>VLOOKUP(B197,Classification!A:D,4,0)</f>
        <v>Opsins</v>
      </c>
      <c r="BB197" s="27" t="b">
        <f t="shared" si="530"/>
        <v>1</v>
      </c>
      <c r="BC197" s="23">
        <f t="shared" si="503"/>
        <v>249</v>
      </c>
      <c r="BD197" s="56" t="s">
        <v>1383</v>
      </c>
      <c r="BE197" s="3" t="s">
        <v>1381</v>
      </c>
      <c r="BF197" s="119">
        <v>2.65</v>
      </c>
      <c r="BG197" s="49" t="s">
        <v>1384</v>
      </c>
      <c r="BH197" s="49" t="s">
        <v>1384</v>
      </c>
      <c r="BI197" s="1"/>
      <c r="BJ197" s="70" t="s">
        <v>1293</v>
      </c>
      <c r="BK197" s="57" t="s">
        <v>1293</v>
      </c>
      <c r="BL197" s="57" t="s">
        <v>1293</v>
      </c>
      <c r="BM197" s="57" t="s">
        <v>1293</v>
      </c>
      <c r="BN197" s="57" t="s">
        <v>1293</v>
      </c>
      <c r="BO197" s="57" t="s">
        <v>1293</v>
      </c>
      <c r="BP197" s="57" t="s">
        <v>1293</v>
      </c>
      <c r="BQ197" s="57" t="s">
        <v>1293</v>
      </c>
      <c r="BR197" s="57" t="s">
        <v>1293</v>
      </c>
      <c r="BS197" s="57" t="s">
        <v>1293</v>
      </c>
      <c r="BT197" s="57" t="s">
        <v>1293</v>
      </c>
      <c r="BU197" s="57" t="s">
        <v>1293</v>
      </c>
      <c r="BV197" s="70">
        <f t="shared" si="504"/>
        <v>33</v>
      </c>
      <c r="BW197" s="71">
        <f t="shared" si="505"/>
        <v>66</v>
      </c>
      <c r="BX197" s="72">
        <f t="shared" si="506"/>
        <v>70</v>
      </c>
      <c r="BY197" s="71">
        <f t="shared" si="507"/>
        <v>102</v>
      </c>
      <c r="BZ197" s="72">
        <f t="shared" si="508"/>
        <v>106</v>
      </c>
      <c r="CA197" s="71" t="str">
        <f t="shared" si="509"/>
        <v>-</v>
      </c>
      <c r="CB197" s="72">
        <f t="shared" si="510"/>
        <v>149</v>
      </c>
      <c r="CC197" s="71">
        <f t="shared" si="511"/>
        <v>187</v>
      </c>
      <c r="CD197" s="72">
        <f t="shared" si="512"/>
        <v>199</v>
      </c>
      <c r="CE197" s="71">
        <f t="shared" si="513"/>
        <v>241</v>
      </c>
      <c r="CF197" s="72">
        <f t="shared" si="514"/>
        <v>284</v>
      </c>
      <c r="CG197" s="71">
        <f t="shared" si="515"/>
        <v>310</v>
      </c>
      <c r="CH197" s="70">
        <f t="shared" si="516"/>
        <v>65</v>
      </c>
      <c r="CI197" s="71">
        <f t="shared" si="517"/>
        <v>69</v>
      </c>
      <c r="CJ197" s="72">
        <f t="shared" si="518"/>
        <v>100</v>
      </c>
      <c r="CK197" s="72">
        <f t="shared" si="519"/>
        <v>105</v>
      </c>
      <c r="CL197" s="72">
        <f t="shared" si="520"/>
        <v>141</v>
      </c>
      <c r="CM197" s="72" t="str">
        <f t="shared" si="521"/>
        <v>-</v>
      </c>
      <c r="CN197" s="72">
        <f t="shared" si="522"/>
        <v>173</v>
      </c>
      <c r="CO197" s="72">
        <f t="shared" si="523"/>
        <v>189</v>
      </c>
      <c r="CP197" s="72">
        <f t="shared" si="524"/>
        <v>233</v>
      </c>
      <c r="CQ197" s="72">
        <f t="shared" si="525"/>
        <v>278</v>
      </c>
      <c r="CR197" s="72">
        <f t="shared" si="526"/>
        <v>309</v>
      </c>
      <c r="CS197" s="72">
        <f t="shared" si="527"/>
        <v>322</v>
      </c>
      <c r="CT197" s="23">
        <f t="shared" si="528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30" x14ac:dyDescent="0.2">
      <c r="A198" s="3" t="str">
        <f t="shared" si="529"/>
        <v>opsd_bovin_1U19</v>
      </c>
      <c r="B198" s="3" t="s">
        <v>920</v>
      </c>
      <c r="C198" s="3" t="s">
        <v>53</v>
      </c>
      <c r="D198" s="3" t="str">
        <f>IFERROR(MID(VLOOKUP($B198,Seqs!$A:$B,2,0),E198,1),"")</f>
        <v>E</v>
      </c>
      <c r="E198" s="105">
        <v>33</v>
      </c>
      <c r="F198" s="3" t="str">
        <f>IFERROR(MID(VLOOKUP($B198,Seqs!$A:$B,2,0),G198,1),"")</f>
        <v>H</v>
      </c>
      <c r="G198" s="3">
        <v>65</v>
      </c>
      <c r="H198" s="3" t="str">
        <f>IFERROR(MID(VLOOKUP($B198,Seqs!$A:$B,2,0),I198,1),"")</f>
        <v>K</v>
      </c>
      <c r="I198" s="23">
        <v>66</v>
      </c>
      <c r="J198" s="3" t="str">
        <f>IFERROR(MID(VLOOKUP($B198,Seqs!$A:$B,2,0),K198,1),"")</f>
        <v>R</v>
      </c>
      <c r="K198" s="23">
        <v>69</v>
      </c>
      <c r="L198" s="3" t="str">
        <f>IFERROR(MID(VLOOKUP($B198,Seqs!$A:$B,2,0),M198,1),"")</f>
        <v>T</v>
      </c>
      <c r="M198" s="3">
        <v>70</v>
      </c>
      <c r="N198" s="3" t="str">
        <f>IFERROR(MID(VLOOKUP($B198,Seqs!$A:$B,2,0),O198,1),"")</f>
        <v>H</v>
      </c>
      <c r="O198" s="3">
        <v>100</v>
      </c>
      <c r="P198" s="3" t="str">
        <f>IFERROR(MID(VLOOKUP($B198,Seqs!$A:$B,2,0),Q198,1),"")</f>
        <v>Y</v>
      </c>
      <c r="Q198" s="3">
        <v>102</v>
      </c>
      <c r="R198" s="3" t="str">
        <f>IFERROR(MID(VLOOKUP($B198,Seqs!$A:$B,2,0),S198,1),"")</f>
        <v>F</v>
      </c>
      <c r="S198" s="3">
        <v>105</v>
      </c>
      <c r="T198" s="3" t="str">
        <f>IFERROR(MID(VLOOKUP($B198,Seqs!$A:$B,2,0),U198,1),"")</f>
        <v>G</v>
      </c>
      <c r="U198" s="3">
        <v>106</v>
      </c>
      <c r="V198" s="3" t="str">
        <f>IFERROR(MID(VLOOKUP($B198,Seqs!$A:$B,2,0),W198,1),"")</f>
        <v>K</v>
      </c>
      <c r="W198" s="3">
        <v>141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G</v>
      </c>
      <c r="AC198" s="9">
        <v>149</v>
      </c>
      <c r="AD198" s="3" t="str">
        <f>IFERROR(MID(VLOOKUP($B198,Seqs!$A:$B,2,0),AE198,1),"")</f>
        <v>V</v>
      </c>
      <c r="AE198" s="3">
        <v>173</v>
      </c>
      <c r="AF198" s="3" t="str">
        <f>IFERROR(MID(VLOOKUP($B198,Seqs!$A:$B,2,0),AG198,1),"")</f>
        <v>C</v>
      </c>
      <c r="AG198" s="3">
        <v>187</v>
      </c>
      <c r="AH198" s="3" t="str">
        <f>IFERROR(MID(VLOOKUP($B198,Seqs!$A:$B,2,0),AI198,1),"")</f>
        <v>I</v>
      </c>
      <c r="AI198" s="3">
        <v>189</v>
      </c>
      <c r="AJ198" s="3" t="str">
        <f>IFERROR(MID(VLOOKUP($B198,Seqs!$A:$B,2,0),AK198,1),"")</f>
        <v>N</v>
      </c>
      <c r="AK198" s="3">
        <v>199</v>
      </c>
      <c r="AL198" s="3" t="str">
        <f>IFERROR(MID(VLOOKUP($B198,Seqs!$A:$B,2,0),AM198,1),"")</f>
        <v>Q</v>
      </c>
      <c r="AM198" s="3">
        <v>225</v>
      </c>
      <c r="AN198" s="3" t="str">
        <f>IFERROR(MID(VLOOKUP($B198,Seqs!$A:$B,2,0),AO198,1),"")</f>
        <v>T</v>
      </c>
      <c r="AO198" s="3">
        <v>243</v>
      </c>
      <c r="AP198" s="3" t="str">
        <f>IFERROR(MID(VLOOKUP($B198,Seqs!$A:$B,2,0),AQ198,1),"")</f>
        <v>H</v>
      </c>
      <c r="AQ198" s="3">
        <v>278</v>
      </c>
      <c r="AR198" s="3" t="str">
        <f>IFERROR(MID(VLOOKUP($B198,Seqs!$A:$B,2,0),AS198,1),"")</f>
        <v>G</v>
      </c>
      <c r="AS198" s="3">
        <v>284</v>
      </c>
      <c r="AT198" s="3" t="str">
        <f>IFERROR(MID(VLOOKUP($B198,Seqs!$A:$B,2,0),AU198,1),"")</f>
        <v>M</v>
      </c>
      <c r="AU198" s="3">
        <v>309</v>
      </c>
      <c r="AV198" s="3" t="str">
        <f>IFERROR(MID(VLOOKUP($B198,Seqs!$A:$B,2,0),AW198,1),"")</f>
        <v>N</v>
      </c>
      <c r="AW198" s="3">
        <v>310</v>
      </c>
      <c r="AX198" s="3" t="str">
        <f>IFERROR(MID(VLOOKUP($B198,Seqs!$A:$B,2,0),AY198,1),"")</f>
        <v>C</v>
      </c>
      <c r="AY198" s="3">
        <v>322</v>
      </c>
      <c r="AZ198" s="77" t="str">
        <f>VLOOKUP(B198,Classification!A:D,2,0)</f>
        <v>A</v>
      </c>
      <c r="BA198" s="94" t="str">
        <f>VLOOKUP(B198,Classification!A:D,4,0)</f>
        <v>Opsins</v>
      </c>
      <c r="BB198" s="27" t="b">
        <f t="shared" si="530"/>
        <v>1</v>
      </c>
      <c r="BC198" s="23">
        <f t="shared" si="503"/>
        <v>239</v>
      </c>
      <c r="BD198" s="74" t="s">
        <v>23</v>
      </c>
      <c r="BE198" s="3" t="s">
        <v>1381</v>
      </c>
      <c r="BF198" s="119">
        <v>2.2000000000000002</v>
      </c>
      <c r="BG198" s="49" t="s">
        <v>1</v>
      </c>
      <c r="BH198" s="49" t="s">
        <v>1384</v>
      </c>
      <c r="BI198" s="1"/>
      <c r="BJ198" s="70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0">
        <f t="shared" si="504"/>
        <v>33</v>
      </c>
      <c r="BW198" s="71">
        <f t="shared" si="505"/>
        <v>66</v>
      </c>
      <c r="BX198" s="72">
        <f t="shared" si="506"/>
        <v>70</v>
      </c>
      <c r="BY198" s="71">
        <f t="shared" si="507"/>
        <v>102</v>
      </c>
      <c r="BZ198" s="72">
        <f t="shared" si="508"/>
        <v>106</v>
      </c>
      <c r="CA198" s="71" t="str">
        <f t="shared" si="509"/>
        <v>-</v>
      </c>
      <c r="CB198" s="72">
        <f t="shared" si="510"/>
        <v>149</v>
      </c>
      <c r="CC198" s="71">
        <f t="shared" si="511"/>
        <v>187</v>
      </c>
      <c r="CD198" s="72">
        <f t="shared" si="512"/>
        <v>199</v>
      </c>
      <c r="CE198" s="71">
        <f t="shared" si="513"/>
        <v>243</v>
      </c>
      <c r="CF198" s="72">
        <f t="shared" si="514"/>
        <v>284</v>
      </c>
      <c r="CG198" s="71">
        <f t="shared" si="515"/>
        <v>310</v>
      </c>
      <c r="CH198" s="70">
        <f t="shared" si="516"/>
        <v>65</v>
      </c>
      <c r="CI198" s="71">
        <f t="shared" si="517"/>
        <v>69</v>
      </c>
      <c r="CJ198" s="72">
        <f t="shared" si="518"/>
        <v>100</v>
      </c>
      <c r="CK198" s="72">
        <f t="shared" si="519"/>
        <v>105</v>
      </c>
      <c r="CL198" s="72">
        <f t="shared" si="520"/>
        <v>141</v>
      </c>
      <c r="CM198" s="72" t="str">
        <f t="shared" si="521"/>
        <v>-</v>
      </c>
      <c r="CN198" s="72">
        <f t="shared" si="522"/>
        <v>173</v>
      </c>
      <c r="CO198" s="72">
        <f t="shared" si="523"/>
        <v>189</v>
      </c>
      <c r="CP198" s="72">
        <f t="shared" si="524"/>
        <v>225</v>
      </c>
      <c r="CQ198" s="72">
        <f t="shared" si="525"/>
        <v>278</v>
      </c>
      <c r="CR198" s="72">
        <f t="shared" si="526"/>
        <v>309</v>
      </c>
      <c r="CS198" s="72">
        <f t="shared" si="527"/>
        <v>322</v>
      </c>
      <c r="CT198" s="23">
        <f t="shared" si="528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30" x14ac:dyDescent="0.2">
      <c r="A199" s="3" t="str">
        <f t="shared" si="529"/>
        <v>opsd_bovin_2X72</v>
      </c>
      <c r="B199" s="2" t="s">
        <v>920</v>
      </c>
      <c r="C199" s="3" t="s">
        <v>1376</v>
      </c>
      <c r="D199" s="3" t="str">
        <f>IFERROR(MID(VLOOKUP($B199,Seqs!$A:$B,2,0),E199,1),"")</f>
        <v>E</v>
      </c>
      <c r="E199" s="105">
        <v>33</v>
      </c>
      <c r="F199" s="3" t="str">
        <f>IFERROR(MID(VLOOKUP($B199,Seqs!$A:$B,2,0),G199,1),"")</f>
        <v>H</v>
      </c>
      <c r="G199" s="3">
        <v>65</v>
      </c>
      <c r="H199" s="3" t="str">
        <f>IFERROR(MID(VLOOKUP($B199,Seqs!$A:$B,2,0),I199,1),"")</f>
        <v>K</v>
      </c>
      <c r="I199" s="23">
        <v>66</v>
      </c>
      <c r="J199" s="3" t="str">
        <f>IFERROR(MID(VLOOKUP($B199,Seqs!$A:$B,2,0),K199,1),"")</f>
        <v>R</v>
      </c>
      <c r="K199" s="23">
        <v>69</v>
      </c>
      <c r="L199" s="3" t="str">
        <f>IFERROR(MID(VLOOKUP($B199,Seqs!$A:$B,2,0),M199,1),"")</f>
        <v>T</v>
      </c>
      <c r="M199" s="3">
        <v>70</v>
      </c>
      <c r="N199" s="3" t="str">
        <f>IFERROR(MID(VLOOKUP($B199,Seqs!$A:$B,2,0),O199,1),"")</f>
        <v>H</v>
      </c>
      <c r="O199" s="3">
        <v>100</v>
      </c>
      <c r="P199" s="3" t="str">
        <f>IFERROR(MID(VLOOKUP($B199,Seqs!$A:$B,2,0),Q199,1),"")</f>
        <v>Y</v>
      </c>
      <c r="Q199" s="3">
        <v>102</v>
      </c>
      <c r="R199" s="3" t="str">
        <f>IFERROR(MID(VLOOKUP($B199,Seqs!$A:$B,2,0),S199,1),"")</f>
        <v>F</v>
      </c>
      <c r="S199" s="3">
        <v>105</v>
      </c>
      <c r="T199" s="3" t="str">
        <f>IFERROR(MID(VLOOKUP($B199,Seqs!$A:$B,2,0),U199,1),"")</f>
        <v>G</v>
      </c>
      <c r="U199" s="3">
        <v>106</v>
      </c>
      <c r="V199" s="3" t="str">
        <f>IFERROR(MID(VLOOKUP($B199,Seqs!$A:$B,2,0),W199,1),"")</f>
        <v>K</v>
      </c>
      <c r="W199" s="3">
        <v>141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G</v>
      </c>
      <c r="AC199" s="9">
        <v>149</v>
      </c>
      <c r="AD199" s="3" t="str">
        <f>IFERROR(MID(VLOOKUP($B199,Seqs!$A:$B,2,0),AE199,1),"")</f>
        <v>V</v>
      </c>
      <c r="AE199" s="3">
        <v>173</v>
      </c>
      <c r="AF199" s="3" t="str">
        <f>IFERROR(MID(VLOOKUP($B199,Seqs!$A:$B,2,0),AG199,1),"")</f>
        <v>C</v>
      </c>
      <c r="AG199" s="3">
        <v>187</v>
      </c>
      <c r="AH199" s="3" t="str">
        <f>IFERROR(MID(VLOOKUP($B199,Seqs!$A:$B,2,0),AI199,1),"")</f>
        <v>I</v>
      </c>
      <c r="AI199" s="3">
        <v>189</v>
      </c>
      <c r="AJ199" s="3" t="str">
        <f>IFERROR(MID(VLOOKUP($B199,Seqs!$A:$B,2,0),AK199,1),"")</f>
        <v>N</v>
      </c>
      <c r="AK199" s="3">
        <v>199</v>
      </c>
      <c r="AL199" s="3" t="str">
        <f>IFERROR(MID(VLOOKUP($B199,Seqs!$A:$B,2,0),AM199,1),"")</f>
        <v>Q</v>
      </c>
      <c r="AM199" s="3">
        <v>237</v>
      </c>
      <c r="AN199" s="3" t="str">
        <f>IFERROR(MID(VLOOKUP($B199,Seqs!$A:$B,2,0),AO199,1),"")</f>
        <v>A</v>
      </c>
      <c r="AO199" s="3">
        <v>241</v>
      </c>
      <c r="AP199" s="3" t="str">
        <f>IFERROR(MID(VLOOKUP($B199,Seqs!$A:$B,2,0),AQ199,1),"")</f>
        <v>H</v>
      </c>
      <c r="AQ199" s="3">
        <v>278</v>
      </c>
      <c r="AR199" s="3" t="str">
        <f>IFERROR(MID(VLOOKUP($B199,Seqs!$A:$B,2,0),AS199,1),"")</f>
        <v>G</v>
      </c>
      <c r="AS199" s="3">
        <v>284</v>
      </c>
      <c r="AT199" s="3" t="str">
        <f>IFERROR(MID(VLOOKUP($B199,Seqs!$A:$B,2,0),AU199,1),"")</f>
        <v>M</v>
      </c>
      <c r="AU199" s="3">
        <v>309</v>
      </c>
      <c r="AV199" s="3" t="str">
        <f>IFERROR(MID(VLOOKUP($B199,Seqs!$A:$B,2,0),AW199,1),"")</f>
        <v>N</v>
      </c>
      <c r="AW199" s="3">
        <v>310</v>
      </c>
      <c r="AX199" s="3" t="str">
        <f>IFERROR(MID(VLOOKUP($B199,Seqs!$A:$B,2,0),AY199,1),"")</f>
        <v>C</v>
      </c>
      <c r="AY199" s="3">
        <v>322</v>
      </c>
      <c r="AZ199" s="77" t="str">
        <f>VLOOKUP(B199,Classification!A:D,2,0)</f>
        <v>A</v>
      </c>
      <c r="BA199" s="94" t="str">
        <f>VLOOKUP(B199,Classification!A:D,4,0)</f>
        <v>Opsins</v>
      </c>
      <c r="BB199" s="27" t="b">
        <f>AND(E199&lt;G199,OR(G199&lt;I199,I199="-"),OR(I199&lt;K199,I199="-"),OR(K199&lt;M199,K199="-"),M199&lt;O199,OR(O199&lt;Q199,Q199="-"),OR(Q199&lt;S199,Q199="-"),OR(S199&lt;U199,S199="-"),U199&lt;W199,OR(W199&lt;Y199,Y199="-"),OR(Y199&lt;AA199,Y199="-"),OR(AA199&lt;AC199,AA199="-"),AC199&lt;AE199,OR(AE199&lt;AG199,AG199="-"),OR(AG199&lt;AI199,AG199="-"),OR(AI199&lt;AK199,AI199="-"),AK199&lt;AM199,AM199&lt;AO199,AO199&lt;AQ199,AQ199&lt;AS199,AS199&lt;AU199,OR(AU199&lt;AW199,AW199="-"),OR(AW199&lt;AY199,AW199="-"))</f>
        <v>1</v>
      </c>
      <c r="BC199" s="23">
        <f>_xlfn.AGGREGATE(9,6,CH199:CS199)-_xlfn.AGGREGATE(9,6,BV199:CG199)+12</f>
        <v>253</v>
      </c>
      <c r="BD199" s="56" t="s">
        <v>23</v>
      </c>
      <c r="BE199" s="3" t="s">
        <v>1297</v>
      </c>
      <c r="BF199" s="119">
        <v>3</v>
      </c>
      <c r="BG199" s="49" t="s">
        <v>1384</v>
      </c>
      <c r="BH199" s="49" t="s">
        <v>1384</v>
      </c>
      <c r="BI199" s="1"/>
      <c r="BJ199" s="70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0">
        <f>E199</f>
        <v>33</v>
      </c>
      <c r="BW199" s="71">
        <f>I199</f>
        <v>66</v>
      </c>
      <c r="BX199" s="72">
        <f>M199</f>
        <v>70</v>
      </c>
      <c r="BY199" s="71">
        <f>Q199</f>
        <v>102</v>
      </c>
      <c r="BZ199" s="72">
        <f>U199</f>
        <v>106</v>
      </c>
      <c r="CA199" s="71" t="str">
        <f>Y199</f>
        <v>-</v>
      </c>
      <c r="CB199" s="72">
        <f>AC199</f>
        <v>149</v>
      </c>
      <c r="CC199" s="71">
        <f>AG199</f>
        <v>187</v>
      </c>
      <c r="CD199" s="72">
        <f>AK199</f>
        <v>199</v>
      </c>
      <c r="CE199" s="71">
        <f>AO199</f>
        <v>241</v>
      </c>
      <c r="CF199" s="72">
        <f>AS199</f>
        <v>284</v>
      </c>
      <c r="CG199" s="71">
        <f>AW199</f>
        <v>310</v>
      </c>
      <c r="CH199" s="70">
        <f>G199</f>
        <v>65</v>
      </c>
      <c r="CI199" s="71">
        <f>K199</f>
        <v>69</v>
      </c>
      <c r="CJ199" s="72">
        <f>O199</f>
        <v>100</v>
      </c>
      <c r="CK199" s="72">
        <f>S199</f>
        <v>105</v>
      </c>
      <c r="CL199" s="72">
        <f>W199</f>
        <v>141</v>
      </c>
      <c r="CM199" s="72" t="str">
        <f>AA199</f>
        <v>-</v>
      </c>
      <c r="CN199" s="72">
        <f>AE199</f>
        <v>173</v>
      </c>
      <c r="CO199" s="72">
        <f>AI199</f>
        <v>189</v>
      </c>
      <c r="CP199" s="72">
        <f>AM199</f>
        <v>237</v>
      </c>
      <c r="CQ199" s="72">
        <f>AQ199</f>
        <v>278</v>
      </c>
      <c r="CR199" s="72">
        <f>AU199</f>
        <v>309</v>
      </c>
      <c r="CS199" s="72">
        <f>AY199</f>
        <v>322</v>
      </c>
      <c r="CT199" s="23">
        <f>M199-K199</f>
        <v>1</v>
      </c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  <c r="ND199" s="6"/>
      <c r="NE199" s="6"/>
      <c r="NF199" s="6"/>
      <c r="NG199" s="6"/>
      <c r="NH199" s="6"/>
      <c r="NI199" s="6"/>
      <c r="NJ199" s="6"/>
      <c r="NK199" s="6"/>
      <c r="NL199" s="6"/>
      <c r="NM199" s="6"/>
      <c r="NN199" s="6"/>
      <c r="NO199" s="6"/>
      <c r="NP199" s="6"/>
      <c r="NQ199" s="6"/>
      <c r="NR199" s="6"/>
      <c r="NS199" s="6"/>
      <c r="NT199" s="6"/>
      <c r="NU199" s="6"/>
      <c r="NV199" s="6"/>
      <c r="NW199" s="6"/>
      <c r="NX199" s="6"/>
      <c r="NY199" s="6"/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6"/>
      <c r="OS199" s="6"/>
      <c r="OT199" s="6"/>
      <c r="OU199" s="6"/>
      <c r="OV199" s="6"/>
      <c r="OW199" s="6"/>
      <c r="OX199" s="6"/>
      <c r="OY199" s="6"/>
      <c r="OZ199" s="6"/>
      <c r="PA199" s="6"/>
      <c r="PB199" s="6"/>
      <c r="PC199" s="6"/>
      <c r="PD199" s="6"/>
      <c r="PE199" s="6"/>
      <c r="PF199" s="6"/>
      <c r="PG199" s="6"/>
      <c r="PH199" s="6"/>
      <c r="PI199" s="6"/>
      <c r="PJ199" s="6"/>
      <c r="PK199" s="6"/>
      <c r="PL199" s="6"/>
      <c r="PM199" s="6"/>
      <c r="PN199" s="6"/>
      <c r="PO199" s="6"/>
      <c r="PP199" s="6"/>
      <c r="PQ199" s="6"/>
      <c r="PR199" s="6"/>
      <c r="PS199" s="6"/>
      <c r="PT199" s="6"/>
      <c r="PU199" s="6"/>
      <c r="PV199" s="6"/>
      <c r="PW199" s="6"/>
      <c r="PX199" s="6"/>
      <c r="PY199" s="6"/>
      <c r="PZ199" s="6"/>
      <c r="QA199" s="6"/>
      <c r="QB199" s="6"/>
      <c r="QC199" s="6"/>
      <c r="QD199" s="6"/>
      <c r="QE199" s="6"/>
      <c r="QF199" s="6"/>
      <c r="QG199" s="6"/>
      <c r="QH199" s="6"/>
      <c r="QI199" s="6"/>
      <c r="QJ199" s="6"/>
      <c r="QK199" s="6"/>
      <c r="QL199" s="6"/>
      <c r="QM199" s="6"/>
      <c r="QN199" s="6"/>
      <c r="QO199" s="6"/>
      <c r="QP199" s="6"/>
      <c r="QQ199" s="6"/>
      <c r="QR199" s="6"/>
      <c r="QS199" s="6"/>
      <c r="QT199" s="6"/>
      <c r="QU199" s="6"/>
      <c r="QV199" s="6"/>
      <c r="QW199" s="6"/>
      <c r="QX199" s="6"/>
      <c r="QY199" s="6"/>
      <c r="QZ199" s="6"/>
      <c r="RA199" s="6"/>
      <c r="RB199" s="6"/>
      <c r="RC199" s="6"/>
      <c r="RD199" s="6"/>
      <c r="RE199" s="6"/>
      <c r="RF199" s="6"/>
      <c r="RG199" s="6"/>
      <c r="RH199" s="6"/>
      <c r="RI199" s="6"/>
      <c r="RJ199" s="6"/>
      <c r="RK199" s="6"/>
      <c r="RL199" s="6"/>
      <c r="RM199" s="6"/>
      <c r="RN199" s="6"/>
      <c r="RO199" s="6"/>
      <c r="RP199" s="6"/>
      <c r="RQ199" s="6"/>
      <c r="RR199" s="6"/>
      <c r="RS199" s="6"/>
      <c r="RT199" s="6"/>
      <c r="RU199" s="6"/>
      <c r="RV199" s="6"/>
      <c r="RW199" s="6"/>
      <c r="RX199" s="6"/>
      <c r="RY199" s="6"/>
      <c r="RZ199" s="6"/>
      <c r="SA199" s="6"/>
      <c r="SB199" s="6"/>
      <c r="SC199" s="6"/>
      <c r="SD199" s="6"/>
      <c r="SE199" s="6"/>
      <c r="SF199" s="6"/>
      <c r="SG199" s="6"/>
      <c r="SH199" s="6"/>
      <c r="SI199" s="6"/>
      <c r="SJ199" s="6"/>
      <c r="SK199" s="6"/>
      <c r="SL199" s="6"/>
      <c r="SM199" s="6"/>
      <c r="SN199" s="6"/>
      <c r="SO199" s="6"/>
      <c r="SP199" s="6"/>
      <c r="SQ199" s="6"/>
      <c r="SR199" s="6"/>
      <c r="SS199" s="6"/>
      <c r="ST199" s="6"/>
      <c r="SU199" s="6"/>
      <c r="SV199" s="6"/>
      <c r="SW199" s="6"/>
      <c r="SX199" s="6"/>
      <c r="SY199" s="6"/>
      <c r="SZ199" s="6"/>
      <c r="TA199" s="6"/>
      <c r="TB199" s="6"/>
      <c r="TC199" s="6"/>
      <c r="TD199" s="6"/>
      <c r="TE199" s="6"/>
      <c r="TF199" s="6"/>
      <c r="TG199" s="6"/>
      <c r="TH199" s="6"/>
      <c r="TI199" s="6"/>
      <c r="TJ199" s="6"/>
      <c r="TK199" s="6"/>
      <c r="TL199" s="6"/>
      <c r="TM199" s="6"/>
      <c r="TN199" s="6"/>
      <c r="TO199" s="6"/>
      <c r="TP199" s="6"/>
      <c r="TQ199" s="6"/>
      <c r="TR199" s="6"/>
      <c r="TS199" s="6"/>
      <c r="TT199" s="6"/>
      <c r="TU199" s="6"/>
      <c r="TV199" s="6"/>
      <c r="TW199" s="6"/>
      <c r="TX199" s="6"/>
      <c r="TY199" s="6"/>
      <c r="TZ199" s="6"/>
      <c r="UA199" s="6"/>
      <c r="UB199" s="6"/>
      <c r="UC199" s="6"/>
      <c r="UD199" s="6"/>
      <c r="UE199" s="6"/>
      <c r="UF199" s="6"/>
      <c r="UG199" s="6"/>
      <c r="UH199" s="6"/>
      <c r="UI199" s="6"/>
      <c r="UJ199" s="6"/>
      <c r="UK199" s="6"/>
      <c r="UL199" s="6"/>
      <c r="UM199" s="6"/>
      <c r="UN199" s="6"/>
      <c r="UO199" s="6"/>
      <c r="UP199" s="6"/>
      <c r="UQ199" s="6"/>
      <c r="UR199" s="6"/>
      <c r="US199" s="6"/>
      <c r="UT199" s="6"/>
      <c r="UU199" s="6"/>
      <c r="UV199" s="6"/>
      <c r="UW199" s="6"/>
      <c r="UX199" s="6"/>
      <c r="UY199" s="6"/>
      <c r="UZ199" s="6"/>
      <c r="VA199" s="6"/>
      <c r="VB199" s="6"/>
      <c r="VC199" s="6"/>
      <c r="VD199" s="6"/>
      <c r="VE199" s="6"/>
      <c r="VF199" s="6"/>
      <c r="VG199" s="6"/>
      <c r="VH199" s="6"/>
      <c r="VI199" s="6"/>
      <c r="VJ199" s="6"/>
      <c r="VK199" s="6"/>
      <c r="VL199" s="6"/>
      <c r="VM199" s="6"/>
      <c r="VN199" s="6"/>
      <c r="VO199" s="6"/>
      <c r="VP199" s="6"/>
      <c r="VQ199" s="6"/>
      <c r="VR199" s="6"/>
      <c r="VS199" s="6"/>
      <c r="VT199" s="6"/>
      <c r="VU199" s="6"/>
      <c r="VV199" s="6"/>
      <c r="VW199" s="6"/>
      <c r="VX199" s="6"/>
      <c r="VY199" s="6"/>
      <c r="VZ199" s="6"/>
      <c r="WA199" s="6"/>
      <c r="WB199" s="6"/>
      <c r="WC199" s="6"/>
      <c r="WD199" s="6"/>
      <c r="WE199" s="6"/>
      <c r="WF199" s="6"/>
      <c r="WG199" s="6"/>
      <c r="WH199" s="6"/>
      <c r="WI199" s="6"/>
      <c r="WJ199" s="6"/>
      <c r="WK199" s="6"/>
      <c r="WL199" s="6"/>
      <c r="WM199" s="6"/>
      <c r="WN199" s="6"/>
      <c r="WO199" s="6"/>
      <c r="WP199" s="6"/>
      <c r="WQ199" s="6"/>
      <c r="WR199" s="6"/>
      <c r="WS199" s="6"/>
      <c r="WT199" s="6"/>
      <c r="WU199" s="6"/>
      <c r="WV199" s="6"/>
      <c r="WW199" s="6"/>
      <c r="WX199" s="6"/>
      <c r="WY199" s="6"/>
      <c r="WZ199" s="6"/>
      <c r="XA199" s="6"/>
      <c r="XB199" s="6"/>
      <c r="XC199" s="6"/>
      <c r="XD199" s="6"/>
      <c r="XE199" s="6"/>
      <c r="XF199" s="6"/>
      <c r="XG199" s="6"/>
      <c r="XH199" s="6"/>
      <c r="XI199" s="6"/>
      <c r="XJ199" s="6"/>
      <c r="XK199" s="6"/>
      <c r="XL199" s="6"/>
      <c r="XM199" s="6"/>
      <c r="XN199" s="6"/>
      <c r="XO199" s="6"/>
      <c r="XP199" s="6"/>
      <c r="XQ199" s="6"/>
      <c r="XR199" s="6"/>
      <c r="XS199" s="6"/>
      <c r="XT199" s="6"/>
      <c r="XU199" s="6"/>
      <c r="XV199" s="6"/>
      <c r="XW199" s="6"/>
      <c r="XX199" s="6"/>
      <c r="XY199" s="6"/>
      <c r="XZ199" s="6"/>
      <c r="YA199" s="6"/>
      <c r="YB199" s="6"/>
      <c r="YC199" s="6"/>
      <c r="YD199" s="6"/>
      <c r="YE199" s="6"/>
      <c r="YF199" s="6"/>
      <c r="YG199" s="6"/>
      <c r="YH199" s="6"/>
      <c r="YI199" s="6"/>
      <c r="YJ199" s="6"/>
      <c r="YK199" s="6"/>
      <c r="YL199" s="6"/>
      <c r="YM199" s="6"/>
      <c r="YN199" s="6"/>
      <c r="YO199" s="6"/>
      <c r="YP199" s="6"/>
      <c r="YQ199" s="6"/>
      <c r="YR199" s="6"/>
      <c r="YS199" s="6"/>
      <c r="YT199" s="6"/>
      <c r="YU199" s="6"/>
      <c r="YV199" s="6"/>
      <c r="YW199" s="6"/>
      <c r="YX199" s="6"/>
      <c r="YY199" s="6"/>
      <c r="YZ199" s="6"/>
      <c r="ZA199" s="6"/>
      <c r="ZB199" s="6"/>
      <c r="ZC199" s="6"/>
      <c r="ZD199" s="6"/>
      <c r="ZE199" s="6"/>
      <c r="ZF199" s="6"/>
      <c r="ZG199" s="6"/>
      <c r="ZH199" s="6"/>
      <c r="ZI199" s="6"/>
      <c r="ZJ199" s="6"/>
      <c r="ZK199" s="6"/>
      <c r="ZL199" s="6"/>
      <c r="ZM199" s="6"/>
      <c r="ZN199" s="6"/>
      <c r="ZO199" s="6"/>
      <c r="ZP199" s="6"/>
      <c r="ZQ199" s="6"/>
      <c r="ZR199" s="6"/>
      <c r="ZS199" s="6"/>
      <c r="ZT199" s="6"/>
      <c r="ZU199" s="6"/>
      <c r="ZV199" s="6"/>
      <c r="ZW199" s="6"/>
      <c r="ZX199" s="6"/>
      <c r="ZY199" s="6"/>
      <c r="ZZ199" s="6"/>
      <c r="AAA199" s="6"/>
      <c r="AAB199" s="6"/>
      <c r="AAC199" s="6"/>
      <c r="AAD199" s="6"/>
      <c r="AAE199" s="6"/>
      <c r="AAF199" s="6"/>
      <c r="AAG199" s="6"/>
      <c r="AAH199" s="6"/>
      <c r="AAI199" s="6"/>
      <c r="AAJ199" s="6"/>
      <c r="AAK199" s="6"/>
      <c r="AAL199" s="6"/>
      <c r="AAM199" s="6"/>
      <c r="AAN199" s="6"/>
      <c r="AAO199" s="6"/>
      <c r="AAP199" s="6"/>
      <c r="AAQ199" s="6"/>
      <c r="AAR199" s="6"/>
      <c r="AAS199" s="6"/>
      <c r="AAT199" s="6"/>
      <c r="AAU199" s="6"/>
      <c r="AAV199" s="6"/>
      <c r="AAW199" s="6"/>
      <c r="AAX199" s="6"/>
      <c r="AAY199" s="6"/>
      <c r="AAZ199" s="6"/>
      <c r="ABA199" s="6"/>
      <c r="ABB199" s="6"/>
      <c r="ABC199" s="6"/>
      <c r="ABD199" s="6"/>
      <c r="ABE199" s="6"/>
      <c r="ABF199" s="6"/>
      <c r="ABG199" s="6"/>
      <c r="ABH199" s="6"/>
      <c r="ABI199" s="6"/>
      <c r="ABJ199" s="6"/>
      <c r="ABK199" s="6"/>
      <c r="ABL199" s="6"/>
      <c r="ABM199" s="6"/>
      <c r="ABN199" s="6"/>
      <c r="ABO199" s="6"/>
      <c r="ABP199" s="6"/>
      <c r="ABQ199" s="6"/>
      <c r="ABR199" s="6"/>
      <c r="ABS199" s="6"/>
      <c r="ABT199" s="6"/>
      <c r="ABU199" s="6"/>
      <c r="ABV199" s="6"/>
      <c r="ABW199" s="6"/>
      <c r="ABX199" s="6"/>
      <c r="ABY199" s="6"/>
      <c r="ABZ199" s="6"/>
      <c r="ACA199" s="6"/>
      <c r="ACB199" s="6"/>
      <c r="ACC199" s="6"/>
      <c r="ACD199" s="6"/>
      <c r="ACE199" s="6"/>
      <c r="ACF199" s="6"/>
      <c r="ACG199" s="6"/>
      <c r="ACH199" s="6"/>
      <c r="ACI199" s="6"/>
      <c r="ACJ199" s="6"/>
      <c r="ACK199" s="6"/>
      <c r="ACL199" s="6"/>
      <c r="ACM199" s="6"/>
      <c r="ACN199" s="6"/>
      <c r="ACO199" s="6"/>
      <c r="ACP199" s="6"/>
      <c r="ACQ199" s="6"/>
      <c r="ACR199" s="6"/>
      <c r="ACS199" s="6"/>
      <c r="ACT199" s="6"/>
      <c r="ACU199" s="6"/>
      <c r="ACV199" s="6"/>
      <c r="ACW199" s="6"/>
      <c r="ACX199" s="6"/>
      <c r="ACY199" s="6"/>
      <c r="ACZ199" s="6"/>
      <c r="ADA199" s="6"/>
      <c r="ADB199" s="6"/>
      <c r="ADC199" s="6"/>
      <c r="ADD199" s="6"/>
      <c r="ADE199" s="6"/>
      <c r="ADF199" s="6"/>
      <c r="ADG199" s="6"/>
      <c r="ADH199" s="6"/>
      <c r="ADI199" s="6"/>
      <c r="ADJ199" s="6"/>
      <c r="ADK199" s="6"/>
      <c r="ADL199" s="6"/>
      <c r="ADM199" s="6"/>
      <c r="ADN199" s="6"/>
      <c r="ADO199" s="6"/>
      <c r="ADP199" s="6"/>
      <c r="ADQ199" s="6"/>
      <c r="ADR199" s="6"/>
      <c r="ADS199" s="6"/>
      <c r="ADT199" s="6"/>
      <c r="ADU199" s="6"/>
      <c r="ADV199" s="6"/>
      <c r="ADW199" s="6"/>
      <c r="ADX199" s="6"/>
      <c r="ADY199" s="6"/>
      <c r="ADZ199" s="6"/>
      <c r="AEA199" s="6"/>
      <c r="AEB199" s="6"/>
      <c r="AEC199" s="6"/>
      <c r="AED199" s="6"/>
      <c r="AEE199" s="6"/>
      <c r="AEF199" s="6"/>
      <c r="AEG199" s="6"/>
      <c r="AEH199" s="6"/>
      <c r="AEI199" s="6"/>
      <c r="AEJ199" s="6"/>
      <c r="AEK199" s="6"/>
      <c r="AEL199" s="6"/>
      <c r="AEM199" s="6"/>
      <c r="AEN199" s="6"/>
      <c r="AEO199" s="6"/>
      <c r="AEP199" s="6"/>
      <c r="AEQ199" s="6"/>
      <c r="AER199" s="6"/>
      <c r="AES199" s="6"/>
      <c r="AET199" s="6"/>
      <c r="AEU199" s="6"/>
      <c r="AEV199" s="6"/>
      <c r="AEW199" s="6"/>
      <c r="AEX199" s="6"/>
      <c r="AEY199" s="6"/>
      <c r="AEZ199" s="6"/>
      <c r="AFA199" s="6"/>
      <c r="AFB199" s="6"/>
      <c r="AFC199" s="6"/>
      <c r="AFD199" s="6"/>
      <c r="AFE199" s="6"/>
      <c r="AFF199" s="6"/>
      <c r="AFG199" s="6"/>
      <c r="AFH199" s="6"/>
      <c r="AFI199" s="6"/>
      <c r="AFJ199" s="6"/>
      <c r="AFK199" s="6"/>
      <c r="AFL199" s="6"/>
      <c r="AFM199" s="6"/>
      <c r="AFN199" s="6"/>
      <c r="AFO199" s="6"/>
      <c r="AFP199" s="6"/>
      <c r="AFQ199" s="6"/>
      <c r="AFR199" s="6"/>
      <c r="AFS199" s="6"/>
      <c r="AFT199" s="6"/>
      <c r="AFU199" s="6"/>
      <c r="AFV199" s="6"/>
      <c r="AFW199" s="6"/>
      <c r="AFX199" s="6"/>
      <c r="AFY199" s="6"/>
      <c r="AFZ199" s="6"/>
      <c r="AGA199" s="6"/>
      <c r="AGB199" s="6"/>
      <c r="AGC199" s="6"/>
      <c r="AGD199" s="6"/>
      <c r="AGE199" s="6"/>
      <c r="AGF199" s="6"/>
      <c r="AGG199" s="6"/>
      <c r="AGH199" s="6"/>
      <c r="AGI199" s="6"/>
      <c r="AGJ199" s="6"/>
      <c r="AGK199" s="6"/>
      <c r="AGL199" s="6"/>
      <c r="AGM199" s="6"/>
      <c r="AGN199" s="6"/>
      <c r="AGO199" s="6"/>
      <c r="AGP199" s="6"/>
      <c r="AGQ199" s="6"/>
      <c r="AGR199" s="6"/>
      <c r="AGS199" s="6"/>
      <c r="AGT199" s="6"/>
      <c r="AGU199" s="6"/>
      <c r="AGV199" s="6"/>
      <c r="AGW199" s="6"/>
      <c r="AGX199" s="6"/>
      <c r="AGY199" s="6"/>
      <c r="AGZ199" s="6"/>
      <c r="AHA199" s="6"/>
      <c r="AHB199" s="6"/>
      <c r="AHC199" s="6"/>
      <c r="AHD199" s="6"/>
      <c r="AHE199" s="6"/>
      <c r="AHF199" s="6"/>
      <c r="AHG199" s="6"/>
      <c r="AHH199" s="6"/>
      <c r="AHI199" s="6"/>
      <c r="AHJ199" s="6"/>
      <c r="AHK199" s="6"/>
      <c r="AHL199" s="6"/>
      <c r="AHM199" s="6"/>
      <c r="AHN199" s="6"/>
      <c r="AHO199" s="6"/>
      <c r="AHP199" s="6"/>
      <c r="AHQ199" s="6"/>
      <c r="AHR199" s="6"/>
      <c r="AHS199" s="6"/>
      <c r="AHT199" s="6"/>
      <c r="AHU199" s="6"/>
      <c r="AHV199" s="6"/>
      <c r="AHW199" s="6"/>
      <c r="AHX199" s="6"/>
      <c r="AHY199" s="6"/>
      <c r="AHZ199" s="6"/>
      <c r="AIA199" s="6"/>
      <c r="AIB199" s="6"/>
      <c r="AIC199" s="6"/>
      <c r="AID199" s="6"/>
      <c r="AIE199" s="6"/>
      <c r="AIF199" s="6"/>
      <c r="AIG199" s="6"/>
      <c r="AIH199" s="6"/>
      <c r="AII199" s="6"/>
      <c r="AIJ199" s="6"/>
      <c r="AIK199" s="6"/>
      <c r="AIL199" s="6"/>
      <c r="AIM199" s="6"/>
      <c r="AIN199" s="6"/>
      <c r="AIO199" s="6"/>
      <c r="AIP199" s="6"/>
      <c r="AIQ199" s="6"/>
      <c r="AIR199" s="6"/>
      <c r="AIS199" s="6"/>
      <c r="AIT199" s="6"/>
      <c r="AIU199" s="6"/>
      <c r="AIV199" s="6"/>
      <c r="AIW199" s="6"/>
      <c r="AIX199" s="6"/>
      <c r="AIY199" s="6"/>
      <c r="AIZ199" s="6"/>
      <c r="AJA199" s="6"/>
      <c r="AJB199" s="6"/>
      <c r="AJC199" s="6"/>
      <c r="AJD199" s="6"/>
      <c r="AJE199" s="6"/>
      <c r="AJF199" s="6"/>
      <c r="AJG199" s="6"/>
      <c r="AJH199" s="6"/>
      <c r="AJI199" s="6"/>
      <c r="AJJ199" s="6"/>
      <c r="AJK199" s="6"/>
      <c r="AJL199" s="6"/>
      <c r="AJM199" s="6"/>
      <c r="AJN199" s="6"/>
      <c r="AJO199" s="6"/>
      <c r="AJP199" s="6"/>
      <c r="AJQ199" s="6"/>
      <c r="AJR199" s="6"/>
      <c r="AJS199" s="6"/>
      <c r="AJT199" s="6"/>
      <c r="AJU199" s="6"/>
      <c r="AJV199" s="6"/>
      <c r="AJW199" s="6"/>
      <c r="AJX199" s="6"/>
      <c r="AJY199" s="6"/>
      <c r="AJZ199" s="6"/>
      <c r="AKA199" s="6"/>
      <c r="AKB199" s="6"/>
      <c r="AKC199" s="6"/>
      <c r="AKD199" s="6"/>
      <c r="AKE199" s="6"/>
      <c r="AKF199" s="6"/>
      <c r="AKG199" s="6"/>
      <c r="AKH199" s="6"/>
      <c r="AKI199" s="6"/>
      <c r="AKJ199" s="6"/>
      <c r="AKK199" s="6"/>
      <c r="AKL199" s="6"/>
      <c r="AKM199" s="6"/>
      <c r="AKN199" s="6"/>
      <c r="AKO199" s="6"/>
      <c r="AKP199" s="6"/>
      <c r="AKQ199" s="6"/>
      <c r="AKR199" s="6"/>
      <c r="AKS199" s="6"/>
      <c r="AKT199" s="6"/>
      <c r="AKU199" s="6"/>
      <c r="AKV199" s="6"/>
      <c r="AKW199" s="6"/>
      <c r="AKX199" s="6"/>
      <c r="AKY199" s="6"/>
      <c r="AKZ199" s="6"/>
      <c r="ALA199" s="6"/>
      <c r="ALB199" s="6"/>
      <c r="ALC199" s="6"/>
      <c r="ALD199" s="6"/>
      <c r="ALE199" s="6"/>
      <c r="ALF199" s="6"/>
      <c r="ALG199" s="6"/>
      <c r="ALH199" s="6"/>
      <c r="ALI199" s="6"/>
      <c r="ALJ199" s="6"/>
      <c r="ALK199" s="6"/>
      <c r="ALL199" s="6"/>
      <c r="ALM199" s="6"/>
      <c r="ALN199" s="6"/>
      <c r="ALO199" s="6"/>
      <c r="ALP199" s="6"/>
      <c r="ALQ199" s="6"/>
      <c r="ALR199" s="6"/>
      <c r="ALS199" s="6"/>
      <c r="ALT199" s="6"/>
      <c r="ALU199" s="6"/>
      <c r="ALV199" s="6"/>
      <c r="ALW199" s="6"/>
      <c r="ALX199" s="6"/>
      <c r="ALY199" s="6"/>
      <c r="ALZ199" s="6"/>
      <c r="AMA199" s="6"/>
      <c r="AMB199" s="6"/>
      <c r="AMC199" s="6"/>
      <c r="AMD199" s="6"/>
      <c r="AME199" s="6"/>
      <c r="AMF199" s="6"/>
      <c r="AMG199" s="6"/>
      <c r="AMH199" s="6"/>
      <c r="AMI199" s="6"/>
      <c r="AMJ199" s="6"/>
      <c r="AMK199" s="6"/>
      <c r="AML199" s="6"/>
      <c r="AMM199" s="6"/>
      <c r="AMN199" s="6"/>
      <c r="AMO199" s="6"/>
      <c r="AMP199" s="6"/>
    </row>
    <row r="200" spans="1:1030" x14ac:dyDescent="0.2">
      <c r="A200" s="3" t="str">
        <f t="shared" si="529"/>
        <v>opsd_bovin_3DQB</v>
      </c>
      <c r="B200" s="3" t="s">
        <v>920</v>
      </c>
      <c r="C200" s="3" t="s">
        <v>54</v>
      </c>
      <c r="D200" s="3" t="str">
        <f>IFERROR(MID(VLOOKUP($B200,Seqs!$A:$B,2,0),E200,1),"")</f>
        <v>E</v>
      </c>
      <c r="E200" s="105">
        <v>33</v>
      </c>
      <c r="F200" s="3" t="str">
        <f>IFERROR(MID(VLOOKUP($B200,Seqs!$A:$B,2,0),G200,1),"")</f>
        <v>H</v>
      </c>
      <c r="G200" s="3">
        <v>65</v>
      </c>
      <c r="H200" s="3" t="str">
        <f>IFERROR(MID(VLOOKUP($B200,Seqs!$A:$B,2,0),I200,1),"")</f>
        <v>K</v>
      </c>
      <c r="I200" s="23">
        <v>66</v>
      </c>
      <c r="J200" s="3" t="str">
        <f>IFERROR(MID(VLOOKUP($B200,Seqs!$A:$B,2,0),K200,1),"")</f>
        <v>R</v>
      </c>
      <c r="K200" s="23">
        <v>69</v>
      </c>
      <c r="L200" s="3" t="str">
        <f>IFERROR(MID(VLOOKUP($B200,Seqs!$A:$B,2,0),M200,1),"")</f>
        <v>T</v>
      </c>
      <c r="M200" s="3">
        <v>70</v>
      </c>
      <c r="N200" s="3" t="str">
        <f>IFERROR(MID(VLOOKUP($B200,Seqs!$A:$B,2,0),O200,1),"")</f>
        <v>H</v>
      </c>
      <c r="O200" s="3">
        <v>100</v>
      </c>
      <c r="P200" s="3" t="str">
        <f>IFERROR(MID(VLOOKUP($B200,Seqs!$A:$B,2,0),Q200,1),"")</f>
        <v>Y</v>
      </c>
      <c r="Q200" s="3">
        <v>102</v>
      </c>
      <c r="R200" s="3" t="str">
        <f>IFERROR(MID(VLOOKUP($B200,Seqs!$A:$B,2,0),S200,1),"")</f>
        <v>F</v>
      </c>
      <c r="S200" s="3">
        <v>105</v>
      </c>
      <c r="T200" s="3" t="str">
        <f>IFERROR(MID(VLOOKUP($B200,Seqs!$A:$B,2,0),U200,1),"")</f>
        <v>G</v>
      </c>
      <c r="U200" s="3">
        <v>106</v>
      </c>
      <c r="V200" s="3" t="str">
        <f>IFERROR(MID(VLOOKUP($B200,Seqs!$A:$B,2,0),W200,1),"")</f>
        <v>K</v>
      </c>
      <c r="W200" s="3">
        <v>141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G</v>
      </c>
      <c r="AC200" s="9">
        <v>149</v>
      </c>
      <c r="AD200" s="3" t="str">
        <f>IFERROR(MID(VLOOKUP($B200,Seqs!$A:$B,2,0),AE200,1),"")</f>
        <v>V</v>
      </c>
      <c r="AE200" s="3">
        <v>173</v>
      </c>
      <c r="AF200" s="3" t="str">
        <f>IFERROR(MID(VLOOKUP($B200,Seqs!$A:$B,2,0),AG200,1),"")</f>
        <v>C</v>
      </c>
      <c r="AG200" s="3">
        <v>187</v>
      </c>
      <c r="AH200" s="3" t="str">
        <f>IFERROR(MID(VLOOKUP($B200,Seqs!$A:$B,2,0),AI200,1),"")</f>
        <v>I</v>
      </c>
      <c r="AI200" s="3">
        <v>189</v>
      </c>
      <c r="AJ200" s="3" t="str">
        <f>IFERROR(MID(VLOOKUP($B200,Seqs!$A:$B,2,0),AK200,1),"")</f>
        <v>N</v>
      </c>
      <c r="AK200" s="3">
        <v>199</v>
      </c>
      <c r="AL200" s="3" t="str">
        <f>IFERROR(MID(VLOOKUP($B200,Seqs!$A:$B,2,0),AM200,1),"")</f>
        <v>Q</v>
      </c>
      <c r="AM200" s="3">
        <v>237</v>
      </c>
      <c r="AN200" s="3" t="str">
        <f>IFERROR(MID(VLOOKUP($B200,Seqs!$A:$B,2,0),AO200,1),"")</f>
        <v>A</v>
      </c>
      <c r="AO200" s="3">
        <v>241</v>
      </c>
      <c r="AP200" s="3" t="str">
        <f>IFERROR(MID(VLOOKUP($B200,Seqs!$A:$B,2,0),AQ200,1),"")</f>
        <v>H</v>
      </c>
      <c r="AQ200" s="3">
        <v>278</v>
      </c>
      <c r="AR200" s="3" t="str">
        <f>IFERROR(MID(VLOOKUP($B200,Seqs!$A:$B,2,0),AS200,1),"")</f>
        <v>G</v>
      </c>
      <c r="AS200" s="3">
        <v>284</v>
      </c>
      <c r="AT200" s="3" t="str">
        <f>IFERROR(MID(VLOOKUP($B200,Seqs!$A:$B,2,0),AU200,1),"")</f>
        <v>M</v>
      </c>
      <c r="AU200" s="3">
        <v>309</v>
      </c>
      <c r="AV200" s="3" t="str">
        <f>IFERROR(MID(VLOOKUP($B200,Seqs!$A:$B,2,0),AW200,1),"")</f>
        <v>N</v>
      </c>
      <c r="AW200" s="3">
        <v>310</v>
      </c>
      <c r="AX200" s="3" t="str">
        <f>IFERROR(MID(VLOOKUP($B200,Seqs!$A:$B,2,0),AY200,1),"")</f>
        <v>C</v>
      </c>
      <c r="AY200" s="3">
        <v>322</v>
      </c>
      <c r="AZ200" s="77" t="str">
        <f>VLOOKUP(B200,Classification!A:D,2,0)</f>
        <v>A</v>
      </c>
      <c r="BA200" s="94" t="str">
        <f>VLOOKUP(B200,Classification!A:D,4,0)</f>
        <v>Opsins</v>
      </c>
      <c r="BB200" s="27" t="b">
        <f t="shared" si="530"/>
        <v>1</v>
      </c>
      <c r="BC200" s="23">
        <f>_xlfn.AGGREGATE(9,6,CH200:CS200)-_xlfn.AGGREGATE(9,6,BV200:CG200)+12</f>
        <v>253</v>
      </c>
      <c r="BD200" s="74" t="s">
        <v>23</v>
      </c>
      <c r="BE200" s="3" t="s">
        <v>1297</v>
      </c>
      <c r="BF200" s="119">
        <v>3.2</v>
      </c>
      <c r="BG200" s="49" t="s">
        <v>1384</v>
      </c>
      <c r="BH200" s="49" t="s">
        <v>1384</v>
      </c>
      <c r="BI200" s="1"/>
      <c r="BJ200" s="70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0">
        <f>E200</f>
        <v>33</v>
      </c>
      <c r="BW200" s="71">
        <f>I200</f>
        <v>66</v>
      </c>
      <c r="BX200" s="72">
        <f>M200</f>
        <v>70</v>
      </c>
      <c r="BY200" s="71">
        <f>Q200</f>
        <v>102</v>
      </c>
      <c r="BZ200" s="72">
        <f>U200</f>
        <v>106</v>
      </c>
      <c r="CA200" s="71" t="str">
        <f>Y200</f>
        <v>-</v>
      </c>
      <c r="CB200" s="72">
        <f>AC200</f>
        <v>149</v>
      </c>
      <c r="CC200" s="71">
        <f>AG200</f>
        <v>187</v>
      </c>
      <c r="CD200" s="72">
        <f>AK200</f>
        <v>199</v>
      </c>
      <c r="CE200" s="71">
        <f>AO200</f>
        <v>241</v>
      </c>
      <c r="CF200" s="72">
        <f>AS200</f>
        <v>284</v>
      </c>
      <c r="CG200" s="71">
        <f>AW200</f>
        <v>310</v>
      </c>
      <c r="CH200" s="70">
        <f>G200</f>
        <v>65</v>
      </c>
      <c r="CI200" s="71">
        <f>K200</f>
        <v>69</v>
      </c>
      <c r="CJ200" s="72">
        <f>O200</f>
        <v>100</v>
      </c>
      <c r="CK200" s="72">
        <f>S200</f>
        <v>105</v>
      </c>
      <c r="CL200" s="72">
        <f>W200</f>
        <v>141</v>
      </c>
      <c r="CM200" s="72" t="str">
        <f>AA200</f>
        <v>-</v>
      </c>
      <c r="CN200" s="72">
        <f>AE200</f>
        <v>173</v>
      </c>
      <c r="CO200" s="72">
        <f>AI200</f>
        <v>189</v>
      </c>
      <c r="CP200" s="72">
        <f>AM200</f>
        <v>237</v>
      </c>
      <c r="CQ200" s="72">
        <f>AQ200</f>
        <v>278</v>
      </c>
      <c r="CR200" s="72">
        <f>AU200</f>
        <v>309</v>
      </c>
      <c r="CS200" s="72">
        <f>AY200</f>
        <v>322</v>
      </c>
      <c r="CT200" s="23">
        <f>M200-K200</f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30" x14ac:dyDescent="0.2">
      <c r="A201" s="3" t="str">
        <f t="shared" si="529"/>
        <v>opsd_bovin_3PQR</v>
      </c>
      <c r="B201" s="3" t="s">
        <v>920</v>
      </c>
      <c r="C201" s="3" t="s">
        <v>1033</v>
      </c>
      <c r="D201" s="3" t="str">
        <f>IFERROR(MID(VLOOKUP($B201,Seqs!$A:$B,2,0),E201,1),"")</f>
        <v>E</v>
      </c>
      <c r="E201" s="105">
        <v>33</v>
      </c>
      <c r="F201" s="3" t="str">
        <f>IFERROR(MID(VLOOKUP($B201,Seqs!$A:$B,2,0),G201,1),"")</f>
        <v>H</v>
      </c>
      <c r="G201" s="3">
        <v>65</v>
      </c>
      <c r="H201" s="3" t="str">
        <f>IFERROR(MID(VLOOKUP($B201,Seqs!$A:$B,2,0),I201,1),"")</f>
        <v>K</v>
      </c>
      <c r="I201" s="23">
        <v>66</v>
      </c>
      <c r="J201" s="3" t="str">
        <f>IFERROR(MID(VLOOKUP($B201,Seqs!$A:$B,2,0),K201,1),"")</f>
        <v>R</v>
      </c>
      <c r="K201" s="23">
        <v>69</v>
      </c>
      <c r="L201" s="3" t="str">
        <f>IFERROR(MID(VLOOKUP($B201,Seqs!$A:$B,2,0),M201,1),"")</f>
        <v>T</v>
      </c>
      <c r="M201" s="3">
        <v>70</v>
      </c>
      <c r="N201" s="3" t="str">
        <f>IFERROR(MID(VLOOKUP($B201,Seqs!$A:$B,2,0),O201,1),"")</f>
        <v>H</v>
      </c>
      <c r="O201" s="3">
        <v>100</v>
      </c>
      <c r="P201" s="3" t="str">
        <f>IFERROR(MID(VLOOKUP($B201,Seqs!$A:$B,2,0),Q201,1),"")</f>
        <v>Y</v>
      </c>
      <c r="Q201" s="3">
        <v>102</v>
      </c>
      <c r="R201" s="3" t="str">
        <f>IFERROR(MID(VLOOKUP($B201,Seqs!$A:$B,2,0),S201,1),"")</f>
        <v>F</v>
      </c>
      <c r="S201" s="3">
        <v>105</v>
      </c>
      <c r="T201" s="3" t="str">
        <f>IFERROR(MID(VLOOKUP($B201,Seqs!$A:$B,2,0),U201,1),"")</f>
        <v>G</v>
      </c>
      <c r="U201" s="3">
        <v>106</v>
      </c>
      <c r="V201" s="3" t="str">
        <f>IFERROR(MID(VLOOKUP($B201,Seqs!$A:$B,2,0),W201,1),"")</f>
        <v>K</v>
      </c>
      <c r="W201" s="3">
        <v>141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G</v>
      </c>
      <c r="AC201" s="9">
        <v>149</v>
      </c>
      <c r="AD201" s="3" t="str">
        <f>IFERROR(MID(VLOOKUP($B201,Seqs!$A:$B,2,0),AE201,1),"")</f>
        <v>V</v>
      </c>
      <c r="AE201" s="3">
        <v>173</v>
      </c>
      <c r="AF201" s="3" t="str">
        <f>IFERROR(MID(VLOOKUP($B201,Seqs!$A:$B,2,0),AG201,1),"")</f>
        <v>C</v>
      </c>
      <c r="AG201" s="3">
        <v>187</v>
      </c>
      <c r="AH201" s="3" t="str">
        <f>IFERROR(MID(VLOOKUP($B201,Seqs!$A:$B,2,0),AI201,1),"")</f>
        <v>I</v>
      </c>
      <c r="AI201" s="3">
        <v>189</v>
      </c>
      <c r="AJ201" s="3" t="str">
        <f>IFERROR(MID(VLOOKUP($B201,Seqs!$A:$B,2,0),AK201,1),"")</f>
        <v>N</v>
      </c>
      <c r="AK201" s="3">
        <v>199</v>
      </c>
      <c r="AL201" s="3" t="str">
        <f>IFERROR(MID(VLOOKUP($B201,Seqs!$A:$B,2,0),AM201,1),"")</f>
        <v>Q</v>
      </c>
      <c r="AM201" s="3">
        <v>237</v>
      </c>
      <c r="AN201" s="3" t="str">
        <f>IFERROR(MID(VLOOKUP($B201,Seqs!$A:$B,2,0),AO201,1),"")</f>
        <v>A</v>
      </c>
      <c r="AO201" s="3">
        <v>241</v>
      </c>
      <c r="AP201" s="3" t="str">
        <f>IFERROR(MID(VLOOKUP($B201,Seqs!$A:$B,2,0),AQ201,1),"")</f>
        <v>H</v>
      </c>
      <c r="AQ201" s="3">
        <v>278</v>
      </c>
      <c r="AR201" s="3" t="str">
        <f>IFERROR(MID(VLOOKUP($B201,Seqs!$A:$B,2,0),AS201,1),"")</f>
        <v>G</v>
      </c>
      <c r="AS201" s="3">
        <v>284</v>
      </c>
      <c r="AT201" s="3" t="str">
        <f>IFERROR(MID(VLOOKUP($B201,Seqs!$A:$B,2,0),AU201,1),"")</f>
        <v>M</v>
      </c>
      <c r="AU201" s="3">
        <v>309</v>
      </c>
      <c r="AV201" s="3" t="str">
        <f>IFERROR(MID(VLOOKUP($B201,Seqs!$A:$B,2,0),AW201,1),"")</f>
        <v>N</v>
      </c>
      <c r="AW201" s="3">
        <v>310</v>
      </c>
      <c r="AX201" s="3" t="str">
        <f>IFERROR(MID(VLOOKUP($B201,Seqs!$A:$B,2,0),AY201,1),"")</f>
        <v>C</v>
      </c>
      <c r="AY201" s="3">
        <v>322</v>
      </c>
      <c r="AZ201" s="77" t="str">
        <f>VLOOKUP(B201,Classification!A:D,2,0)</f>
        <v>A</v>
      </c>
      <c r="BA201" s="94" t="str">
        <f>VLOOKUP(B201,Classification!A:D,4,0)</f>
        <v>Opsins</v>
      </c>
      <c r="BB201" s="27" t="b">
        <f t="shared" si="530"/>
        <v>1</v>
      </c>
      <c r="BC201" s="23">
        <f>_xlfn.AGGREGATE(9,6,CH201:CS201)-_xlfn.AGGREGATE(9,6,BV201:CG201)+12</f>
        <v>253</v>
      </c>
      <c r="BD201" s="4" t="s">
        <v>23</v>
      </c>
      <c r="BE201" s="3" t="s">
        <v>1297</v>
      </c>
      <c r="BF201" s="119">
        <v>2.85</v>
      </c>
      <c r="BG201" s="49" t="s">
        <v>1384</v>
      </c>
      <c r="BH201" s="49" t="s">
        <v>1384</v>
      </c>
      <c r="BI201" s="1"/>
      <c r="BJ201" s="70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0">
        <f>E201</f>
        <v>33</v>
      </c>
      <c r="BW201" s="71">
        <f>I201</f>
        <v>66</v>
      </c>
      <c r="BX201" s="72">
        <f>M201</f>
        <v>70</v>
      </c>
      <c r="BY201" s="71">
        <f>Q201</f>
        <v>102</v>
      </c>
      <c r="BZ201" s="72">
        <f>U201</f>
        <v>106</v>
      </c>
      <c r="CA201" s="71" t="str">
        <f>Y201</f>
        <v>-</v>
      </c>
      <c r="CB201" s="72">
        <f>AC201</f>
        <v>149</v>
      </c>
      <c r="CC201" s="71">
        <f>AG201</f>
        <v>187</v>
      </c>
      <c r="CD201" s="72">
        <f>AK201</f>
        <v>199</v>
      </c>
      <c r="CE201" s="71">
        <f>AO201</f>
        <v>241</v>
      </c>
      <c r="CF201" s="72">
        <f>AS201</f>
        <v>284</v>
      </c>
      <c r="CG201" s="71">
        <f>AW201</f>
        <v>310</v>
      </c>
      <c r="CH201" s="70">
        <f>G201</f>
        <v>65</v>
      </c>
      <c r="CI201" s="71">
        <f>K201</f>
        <v>69</v>
      </c>
      <c r="CJ201" s="72">
        <f>O201</f>
        <v>100</v>
      </c>
      <c r="CK201" s="72">
        <f>S201</f>
        <v>105</v>
      </c>
      <c r="CL201" s="72">
        <f>W201</f>
        <v>141</v>
      </c>
      <c r="CM201" s="72" t="str">
        <f>AA201</f>
        <v>-</v>
      </c>
      <c r="CN201" s="72">
        <f>AE201</f>
        <v>173</v>
      </c>
      <c r="CO201" s="72">
        <f>AI201</f>
        <v>189</v>
      </c>
      <c r="CP201" s="72">
        <f>AM201</f>
        <v>237</v>
      </c>
      <c r="CQ201" s="72">
        <f>AQ201</f>
        <v>278</v>
      </c>
      <c r="CR201" s="72">
        <f>AU201</f>
        <v>309</v>
      </c>
      <c r="CS201" s="72">
        <f>AY201</f>
        <v>322</v>
      </c>
      <c r="CT201" s="23">
        <f>M201-K201</f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30" x14ac:dyDescent="0.2">
      <c r="A202" s="3" t="str">
        <f t="shared" si="529"/>
        <v>opsd_bovin_4A4M</v>
      </c>
      <c r="B202" s="2" t="s">
        <v>920</v>
      </c>
      <c r="C202" s="3" t="s">
        <v>1377</v>
      </c>
      <c r="D202" s="3" t="str">
        <f>IFERROR(MID(VLOOKUP($B202,Seqs!$A:$B,2,0),E202,1),"")</f>
        <v>E</v>
      </c>
      <c r="E202" s="105">
        <v>33</v>
      </c>
      <c r="F202" s="3" t="str">
        <f>IFERROR(MID(VLOOKUP($B202,Seqs!$A:$B,2,0),G202,1),"")</f>
        <v>H</v>
      </c>
      <c r="G202" s="3">
        <v>65</v>
      </c>
      <c r="H202" s="3" t="str">
        <f>IFERROR(MID(VLOOKUP($B202,Seqs!$A:$B,2,0),I202,1),"")</f>
        <v>K</v>
      </c>
      <c r="I202" s="23">
        <v>66</v>
      </c>
      <c r="J202" s="3" t="str">
        <f>IFERROR(MID(VLOOKUP($B202,Seqs!$A:$B,2,0),K202,1),"")</f>
        <v>R</v>
      </c>
      <c r="K202" s="23">
        <v>69</v>
      </c>
      <c r="L202" s="3" t="str">
        <f>IFERROR(MID(VLOOKUP($B202,Seqs!$A:$B,2,0),M202,1),"")</f>
        <v>T</v>
      </c>
      <c r="M202" s="3">
        <v>70</v>
      </c>
      <c r="N202" s="3" t="str">
        <f>IFERROR(MID(VLOOKUP($B202,Seqs!$A:$B,2,0),O202,1),"")</f>
        <v>H</v>
      </c>
      <c r="O202" s="3">
        <v>100</v>
      </c>
      <c r="P202" s="3" t="str">
        <f>IFERROR(MID(VLOOKUP($B202,Seqs!$A:$B,2,0),Q202,1),"")</f>
        <v>Y</v>
      </c>
      <c r="Q202" s="3">
        <v>102</v>
      </c>
      <c r="R202" s="3" t="str">
        <f>IFERROR(MID(VLOOKUP($B202,Seqs!$A:$B,2,0),S202,1),"")</f>
        <v>F</v>
      </c>
      <c r="S202" s="3">
        <v>105</v>
      </c>
      <c r="T202" s="3" t="str">
        <f>IFERROR(MID(VLOOKUP($B202,Seqs!$A:$B,2,0),U202,1),"")</f>
        <v>G</v>
      </c>
      <c r="U202" s="3">
        <v>106</v>
      </c>
      <c r="V202" s="3" t="str">
        <f>IFERROR(MID(VLOOKUP($B202,Seqs!$A:$B,2,0),W202,1),"")</f>
        <v>K</v>
      </c>
      <c r="W202" s="3">
        <v>141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G</v>
      </c>
      <c r="AC202" s="9">
        <v>149</v>
      </c>
      <c r="AD202" s="3" t="str">
        <f>IFERROR(MID(VLOOKUP($B202,Seqs!$A:$B,2,0),AE202,1),"")</f>
        <v>V</v>
      </c>
      <c r="AE202" s="3">
        <v>173</v>
      </c>
      <c r="AF202" s="3" t="str">
        <f>IFERROR(MID(VLOOKUP($B202,Seqs!$A:$B,2,0),AG202,1),"")</f>
        <v>C</v>
      </c>
      <c r="AG202" s="3">
        <v>187</v>
      </c>
      <c r="AH202" s="3" t="str">
        <f>IFERROR(MID(VLOOKUP($B202,Seqs!$A:$B,2,0),AI202,1),"")</f>
        <v>I</v>
      </c>
      <c r="AI202" s="3">
        <v>189</v>
      </c>
      <c r="AJ202" s="3" t="str">
        <f>IFERROR(MID(VLOOKUP($B202,Seqs!$A:$B,2,0),AK202,1),"")</f>
        <v>N</v>
      </c>
      <c r="AK202" s="3">
        <v>199</v>
      </c>
      <c r="AL202" s="3" t="str">
        <f>IFERROR(MID(VLOOKUP($B202,Seqs!$A:$B,2,0),AM202,1),"")</f>
        <v>Q</v>
      </c>
      <c r="AM202" s="3">
        <v>237</v>
      </c>
      <c r="AN202" s="3" t="str">
        <f>IFERROR(MID(VLOOKUP($B202,Seqs!$A:$B,2,0),AO202,1),"")</f>
        <v>A</v>
      </c>
      <c r="AO202" s="3">
        <v>241</v>
      </c>
      <c r="AP202" s="3" t="str">
        <f>IFERROR(MID(VLOOKUP($B202,Seqs!$A:$B,2,0),AQ202,1),"")</f>
        <v>H</v>
      </c>
      <c r="AQ202" s="3">
        <v>278</v>
      </c>
      <c r="AR202" s="3" t="str">
        <f>IFERROR(MID(VLOOKUP($B202,Seqs!$A:$B,2,0),AS202,1),"")</f>
        <v>G</v>
      </c>
      <c r="AS202" s="3">
        <v>284</v>
      </c>
      <c r="AT202" s="3" t="str">
        <f>IFERROR(MID(VLOOKUP($B202,Seqs!$A:$B,2,0),AU202,1),"")</f>
        <v>M</v>
      </c>
      <c r="AU202" s="3">
        <v>309</v>
      </c>
      <c r="AV202" s="3" t="str">
        <f>IFERROR(MID(VLOOKUP($B202,Seqs!$A:$B,2,0),AW202,1),"")</f>
        <v>N</v>
      </c>
      <c r="AW202" s="3">
        <v>310</v>
      </c>
      <c r="AX202" s="3" t="str">
        <f>IFERROR(MID(VLOOKUP($B202,Seqs!$A:$B,2,0),AY202,1),"")</f>
        <v>C</v>
      </c>
      <c r="AY202" s="3">
        <v>322</v>
      </c>
      <c r="AZ202" s="77" t="str">
        <f>VLOOKUP(B202,Classification!A:D,2,0)</f>
        <v>A</v>
      </c>
      <c r="BA202" s="94" t="str">
        <f>VLOOKUP(B202,Classification!A:D,4,0)</f>
        <v>Opsins</v>
      </c>
      <c r="BB202" s="27" t="b">
        <f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23">
        <f>_xlfn.AGGREGATE(9,6,CH202:CS202)-_xlfn.AGGREGATE(9,6,BV202:CG202)+12</f>
        <v>253</v>
      </c>
      <c r="BD202" s="4" t="s">
        <v>23</v>
      </c>
      <c r="BE202" s="3" t="s">
        <v>1297</v>
      </c>
      <c r="BF202" s="119">
        <v>3.3</v>
      </c>
      <c r="BG202" s="49" t="s">
        <v>1384</v>
      </c>
      <c r="BH202" s="49" t="s">
        <v>1384</v>
      </c>
      <c r="BI202" s="1"/>
      <c r="BJ202" s="70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0">
        <f>E202</f>
        <v>33</v>
      </c>
      <c r="BW202" s="71">
        <f>I202</f>
        <v>66</v>
      </c>
      <c r="BX202" s="72">
        <f>M202</f>
        <v>70</v>
      </c>
      <c r="BY202" s="71">
        <f>Q202</f>
        <v>102</v>
      </c>
      <c r="BZ202" s="72">
        <f>U202</f>
        <v>106</v>
      </c>
      <c r="CA202" s="71" t="str">
        <f>Y202</f>
        <v>-</v>
      </c>
      <c r="CB202" s="72">
        <f>AC202</f>
        <v>149</v>
      </c>
      <c r="CC202" s="71">
        <f>AG202</f>
        <v>187</v>
      </c>
      <c r="CD202" s="72">
        <f>AK202</f>
        <v>199</v>
      </c>
      <c r="CE202" s="71">
        <f>AO202</f>
        <v>241</v>
      </c>
      <c r="CF202" s="72">
        <f>AS202</f>
        <v>284</v>
      </c>
      <c r="CG202" s="71">
        <f>AW202</f>
        <v>310</v>
      </c>
      <c r="CH202" s="70">
        <f>G202</f>
        <v>65</v>
      </c>
      <c r="CI202" s="71">
        <f>K202</f>
        <v>69</v>
      </c>
      <c r="CJ202" s="72">
        <f>O202</f>
        <v>100</v>
      </c>
      <c r="CK202" s="72">
        <f>S202</f>
        <v>105</v>
      </c>
      <c r="CL202" s="72">
        <f>W202</f>
        <v>141</v>
      </c>
      <c r="CM202" s="72" t="str">
        <f>AA202</f>
        <v>-</v>
      </c>
      <c r="CN202" s="72">
        <f>AE202</f>
        <v>173</v>
      </c>
      <c r="CO202" s="72">
        <f>AI202</f>
        <v>189</v>
      </c>
      <c r="CP202" s="72">
        <f>AM202</f>
        <v>237</v>
      </c>
      <c r="CQ202" s="72">
        <f>AQ202</f>
        <v>278</v>
      </c>
      <c r="CR202" s="72">
        <f>AU202</f>
        <v>309</v>
      </c>
      <c r="CS202" s="72">
        <f>AY202</f>
        <v>322</v>
      </c>
      <c r="CT202" s="23">
        <f>M202-K202</f>
        <v>1</v>
      </c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Q202" s="6"/>
      <c r="KR202" s="6"/>
      <c r="KS202" s="6"/>
      <c r="KT202" s="6"/>
      <c r="KU202" s="6"/>
      <c r="KV202" s="6"/>
      <c r="KW202" s="6"/>
      <c r="KX202" s="6"/>
      <c r="KY202" s="6"/>
      <c r="KZ202" s="6"/>
      <c r="LA202" s="6"/>
      <c r="LB202" s="6"/>
      <c r="LC202" s="6"/>
      <c r="LD202" s="6"/>
      <c r="LE202" s="6"/>
      <c r="LF202" s="6"/>
      <c r="LG202" s="6"/>
      <c r="LH202" s="6"/>
      <c r="LI202" s="6"/>
      <c r="LJ202" s="6"/>
      <c r="LK202" s="6"/>
      <c r="LL202" s="6"/>
      <c r="LM202" s="6"/>
      <c r="LN202" s="6"/>
      <c r="LO202" s="6"/>
      <c r="LP202" s="6"/>
      <c r="LQ202" s="6"/>
      <c r="LR202" s="6"/>
      <c r="LS202" s="6"/>
      <c r="LT202" s="6"/>
      <c r="LU202" s="6"/>
      <c r="LV202" s="6"/>
      <c r="LW202" s="6"/>
      <c r="LX202" s="6"/>
      <c r="LY202" s="6"/>
      <c r="LZ202" s="6"/>
      <c r="MA202" s="6"/>
      <c r="MB202" s="6"/>
      <c r="MC202" s="6"/>
      <c r="MD202" s="6"/>
      <c r="ME202" s="6"/>
      <c r="MF202" s="6"/>
      <c r="MG202" s="6"/>
      <c r="MH202" s="6"/>
      <c r="MI202" s="6"/>
      <c r="MJ202" s="6"/>
      <c r="MK202" s="6"/>
      <c r="ML202" s="6"/>
      <c r="MM202" s="6"/>
      <c r="MN202" s="6"/>
      <c r="MO202" s="6"/>
      <c r="MP202" s="6"/>
      <c r="MQ202" s="6"/>
      <c r="MR202" s="6"/>
      <c r="MS202" s="6"/>
      <c r="MT202" s="6"/>
      <c r="MU202" s="6"/>
      <c r="MV202" s="6"/>
      <c r="MW202" s="6"/>
      <c r="MX202" s="6"/>
      <c r="MY202" s="6"/>
      <c r="MZ202" s="6"/>
      <c r="NA202" s="6"/>
      <c r="NB202" s="6"/>
      <c r="NC202" s="6"/>
      <c r="ND202" s="6"/>
      <c r="NE202" s="6"/>
      <c r="NF202" s="6"/>
      <c r="NG202" s="6"/>
      <c r="NH202" s="6"/>
      <c r="NI202" s="6"/>
      <c r="NJ202" s="6"/>
      <c r="NK202" s="6"/>
      <c r="NL202" s="6"/>
      <c r="NM202" s="6"/>
      <c r="NN202" s="6"/>
      <c r="NO202" s="6"/>
      <c r="NP202" s="6"/>
      <c r="NQ202" s="6"/>
      <c r="NR202" s="6"/>
      <c r="NS202" s="6"/>
      <c r="NT202" s="6"/>
      <c r="NU202" s="6"/>
      <c r="NV202" s="6"/>
      <c r="NW202" s="6"/>
      <c r="NX202" s="6"/>
      <c r="NY202" s="6"/>
      <c r="NZ202" s="6"/>
      <c r="OA202" s="6"/>
      <c r="OB202" s="6"/>
      <c r="OC202" s="6"/>
      <c r="OD202" s="6"/>
      <c r="OE202" s="6"/>
      <c r="OF202" s="6"/>
      <c r="OG202" s="6"/>
      <c r="OH202" s="6"/>
      <c r="OI202" s="6"/>
      <c r="OJ202" s="6"/>
      <c r="OK202" s="6"/>
      <c r="OL202" s="6"/>
      <c r="OM202" s="6"/>
      <c r="ON202" s="6"/>
      <c r="OO202" s="6"/>
      <c r="OP202" s="6"/>
      <c r="OQ202" s="6"/>
      <c r="OR202" s="6"/>
      <c r="OS202" s="6"/>
      <c r="OT202" s="6"/>
      <c r="OU202" s="6"/>
      <c r="OV202" s="6"/>
      <c r="OW202" s="6"/>
      <c r="OX202" s="6"/>
      <c r="OY202" s="6"/>
      <c r="OZ202" s="6"/>
      <c r="PA202" s="6"/>
      <c r="PB202" s="6"/>
      <c r="PC202" s="6"/>
      <c r="PD202" s="6"/>
      <c r="PE202" s="6"/>
      <c r="PF202" s="6"/>
      <c r="PG202" s="6"/>
      <c r="PH202" s="6"/>
      <c r="PI202" s="6"/>
      <c r="PJ202" s="6"/>
      <c r="PK202" s="6"/>
      <c r="PL202" s="6"/>
      <c r="PM202" s="6"/>
      <c r="PN202" s="6"/>
      <c r="PO202" s="6"/>
      <c r="PP202" s="6"/>
      <c r="PQ202" s="6"/>
      <c r="PR202" s="6"/>
      <c r="PS202" s="6"/>
      <c r="PT202" s="6"/>
      <c r="PU202" s="6"/>
      <c r="PV202" s="6"/>
      <c r="PW202" s="6"/>
      <c r="PX202" s="6"/>
      <c r="PY202" s="6"/>
      <c r="PZ202" s="6"/>
      <c r="QA202" s="6"/>
      <c r="QB202" s="6"/>
      <c r="QC202" s="6"/>
      <c r="QD202" s="6"/>
      <c r="QE202" s="6"/>
      <c r="QF202" s="6"/>
      <c r="QG202" s="6"/>
      <c r="QH202" s="6"/>
      <c r="QI202" s="6"/>
      <c r="QJ202" s="6"/>
      <c r="QK202" s="6"/>
      <c r="QL202" s="6"/>
      <c r="QM202" s="6"/>
      <c r="QN202" s="6"/>
      <c r="QO202" s="6"/>
      <c r="QP202" s="6"/>
      <c r="QQ202" s="6"/>
      <c r="QR202" s="6"/>
      <c r="QS202" s="6"/>
      <c r="QT202" s="6"/>
      <c r="QU202" s="6"/>
      <c r="QV202" s="6"/>
      <c r="QW202" s="6"/>
      <c r="QX202" s="6"/>
      <c r="QY202" s="6"/>
      <c r="QZ202" s="6"/>
      <c r="RA202" s="6"/>
      <c r="RB202" s="6"/>
      <c r="RC202" s="6"/>
      <c r="RD202" s="6"/>
      <c r="RE202" s="6"/>
      <c r="RF202" s="6"/>
      <c r="RG202" s="6"/>
      <c r="RH202" s="6"/>
      <c r="RI202" s="6"/>
      <c r="RJ202" s="6"/>
      <c r="RK202" s="6"/>
      <c r="RL202" s="6"/>
      <c r="RM202" s="6"/>
      <c r="RN202" s="6"/>
      <c r="RO202" s="6"/>
      <c r="RP202" s="6"/>
      <c r="RQ202" s="6"/>
      <c r="RR202" s="6"/>
      <c r="RS202" s="6"/>
      <c r="RT202" s="6"/>
      <c r="RU202" s="6"/>
      <c r="RV202" s="6"/>
      <c r="RW202" s="6"/>
      <c r="RX202" s="6"/>
      <c r="RY202" s="6"/>
      <c r="RZ202" s="6"/>
      <c r="SA202" s="6"/>
      <c r="SB202" s="6"/>
      <c r="SC202" s="6"/>
      <c r="SD202" s="6"/>
      <c r="SE202" s="6"/>
      <c r="SF202" s="6"/>
      <c r="SG202" s="6"/>
      <c r="SH202" s="6"/>
      <c r="SI202" s="6"/>
      <c r="SJ202" s="6"/>
      <c r="SK202" s="6"/>
      <c r="SL202" s="6"/>
      <c r="SM202" s="6"/>
      <c r="SN202" s="6"/>
      <c r="SO202" s="6"/>
      <c r="SP202" s="6"/>
      <c r="SQ202" s="6"/>
      <c r="SR202" s="6"/>
      <c r="SS202" s="6"/>
      <c r="ST202" s="6"/>
      <c r="SU202" s="6"/>
      <c r="SV202" s="6"/>
      <c r="SW202" s="6"/>
      <c r="SX202" s="6"/>
      <c r="SY202" s="6"/>
      <c r="SZ202" s="6"/>
      <c r="TA202" s="6"/>
      <c r="TB202" s="6"/>
      <c r="TC202" s="6"/>
      <c r="TD202" s="6"/>
      <c r="TE202" s="6"/>
      <c r="TF202" s="6"/>
      <c r="TG202" s="6"/>
      <c r="TH202" s="6"/>
      <c r="TI202" s="6"/>
      <c r="TJ202" s="6"/>
      <c r="TK202" s="6"/>
      <c r="TL202" s="6"/>
      <c r="TM202" s="6"/>
      <c r="TN202" s="6"/>
      <c r="TO202" s="6"/>
      <c r="TP202" s="6"/>
      <c r="TQ202" s="6"/>
      <c r="TR202" s="6"/>
      <c r="TS202" s="6"/>
      <c r="TT202" s="6"/>
      <c r="TU202" s="6"/>
      <c r="TV202" s="6"/>
      <c r="TW202" s="6"/>
      <c r="TX202" s="6"/>
      <c r="TY202" s="6"/>
      <c r="TZ202" s="6"/>
      <c r="UA202" s="6"/>
      <c r="UB202" s="6"/>
      <c r="UC202" s="6"/>
      <c r="UD202" s="6"/>
      <c r="UE202" s="6"/>
      <c r="UF202" s="6"/>
      <c r="UG202" s="6"/>
      <c r="UH202" s="6"/>
      <c r="UI202" s="6"/>
      <c r="UJ202" s="6"/>
      <c r="UK202" s="6"/>
      <c r="UL202" s="6"/>
      <c r="UM202" s="6"/>
      <c r="UN202" s="6"/>
      <c r="UO202" s="6"/>
      <c r="UP202" s="6"/>
      <c r="UQ202" s="6"/>
      <c r="UR202" s="6"/>
      <c r="US202" s="6"/>
      <c r="UT202" s="6"/>
      <c r="UU202" s="6"/>
      <c r="UV202" s="6"/>
      <c r="UW202" s="6"/>
      <c r="UX202" s="6"/>
      <c r="UY202" s="6"/>
      <c r="UZ202" s="6"/>
      <c r="VA202" s="6"/>
      <c r="VB202" s="6"/>
      <c r="VC202" s="6"/>
      <c r="VD202" s="6"/>
      <c r="VE202" s="6"/>
      <c r="VF202" s="6"/>
      <c r="VG202" s="6"/>
      <c r="VH202" s="6"/>
      <c r="VI202" s="6"/>
      <c r="VJ202" s="6"/>
      <c r="VK202" s="6"/>
      <c r="VL202" s="6"/>
      <c r="VM202" s="6"/>
      <c r="VN202" s="6"/>
      <c r="VO202" s="6"/>
      <c r="VP202" s="6"/>
      <c r="VQ202" s="6"/>
      <c r="VR202" s="6"/>
      <c r="VS202" s="6"/>
      <c r="VT202" s="6"/>
      <c r="VU202" s="6"/>
      <c r="VV202" s="6"/>
      <c r="VW202" s="6"/>
      <c r="VX202" s="6"/>
      <c r="VY202" s="6"/>
      <c r="VZ202" s="6"/>
      <c r="WA202" s="6"/>
      <c r="WB202" s="6"/>
      <c r="WC202" s="6"/>
      <c r="WD202" s="6"/>
      <c r="WE202" s="6"/>
      <c r="WF202" s="6"/>
      <c r="WG202" s="6"/>
      <c r="WH202" s="6"/>
      <c r="WI202" s="6"/>
      <c r="WJ202" s="6"/>
      <c r="WK202" s="6"/>
      <c r="WL202" s="6"/>
      <c r="WM202" s="6"/>
      <c r="WN202" s="6"/>
      <c r="WO202" s="6"/>
      <c r="WP202" s="6"/>
      <c r="WQ202" s="6"/>
      <c r="WR202" s="6"/>
      <c r="WS202" s="6"/>
      <c r="WT202" s="6"/>
      <c r="WU202" s="6"/>
      <c r="WV202" s="6"/>
      <c r="WW202" s="6"/>
      <c r="WX202" s="6"/>
      <c r="WY202" s="6"/>
      <c r="WZ202" s="6"/>
      <c r="XA202" s="6"/>
      <c r="XB202" s="6"/>
      <c r="XC202" s="6"/>
      <c r="XD202" s="6"/>
      <c r="XE202" s="6"/>
      <c r="XF202" s="6"/>
      <c r="XG202" s="6"/>
      <c r="XH202" s="6"/>
      <c r="XI202" s="6"/>
      <c r="XJ202" s="6"/>
      <c r="XK202" s="6"/>
      <c r="XL202" s="6"/>
      <c r="XM202" s="6"/>
      <c r="XN202" s="6"/>
      <c r="XO202" s="6"/>
      <c r="XP202" s="6"/>
      <c r="XQ202" s="6"/>
      <c r="XR202" s="6"/>
      <c r="XS202" s="6"/>
      <c r="XT202" s="6"/>
      <c r="XU202" s="6"/>
      <c r="XV202" s="6"/>
      <c r="XW202" s="6"/>
      <c r="XX202" s="6"/>
      <c r="XY202" s="6"/>
      <c r="XZ202" s="6"/>
      <c r="YA202" s="6"/>
      <c r="YB202" s="6"/>
      <c r="YC202" s="6"/>
      <c r="YD202" s="6"/>
      <c r="YE202" s="6"/>
      <c r="YF202" s="6"/>
      <c r="YG202" s="6"/>
      <c r="YH202" s="6"/>
      <c r="YI202" s="6"/>
      <c r="YJ202" s="6"/>
      <c r="YK202" s="6"/>
      <c r="YL202" s="6"/>
      <c r="YM202" s="6"/>
      <c r="YN202" s="6"/>
      <c r="YO202" s="6"/>
      <c r="YP202" s="6"/>
      <c r="YQ202" s="6"/>
      <c r="YR202" s="6"/>
      <c r="YS202" s="6"/>
      <c r="YT202" s="6"/>
      <c r="YU202" s="6"/>
      <c r="YV202" s="6"/>
      <c r="YW202" s="6"/>
      <c r="YX202" s="6"/>
      <c r="YY202" s="6"/>
      <c r="YZ202" s="6"/>
      <c r="ZA202" s="6"/>
      <c r="ZB202" s="6"/>
      <c r="ZC202" s="6"/>
      <c r="ZD202" s="6"/>
      <c r="ZE202" s="6"/>
      <c r="ZF202" s="6"/>
      <c r="ZG202" s="6"/>
      <c r="ZH202" s="6"/>
      <c r="ZI202" s="6"/>
      <c r="ZJ202" s="6"/>
      <c r="ZK202" s="6"/>
      <c r="ZL202" s="6"/>
      <c r="ZM202" s="6"/>
      <c r="ZN202" s="6"/>
      <c r="ZO202" s="6"/>
      <c r="ZP202" s="6"/>
      <c r="ZQ202" s="6"/>
      <c r="ZR202" s="6"/>
      <c r="ZS202" s="6"/>
      <c r="ZT202" s="6"/>
      <c r="ZU202" s="6"/>
      <c r="ZV202" s="6"/>
      <c r="ZW202" s="6"/>
      <c r="ZX202" s="6"/>
      <c r="ZY202" s="6"/>
      <c r="ZZ202" s="6"/>
      <c r="AAA202" s="6"/>
      <c r="AAB202" s="6"/>
      <c r="AAC202" s="6"/>
      <c r="AAD202" s="6"/>
      <c r="AAE202" s="6"/>
      <c r="AAF202" s="6"/>
      <c r="AAG202" s="6"/>
      <c r="AAH202" s="6"/>
      <c r="AAI202" s="6"/>
      <c r="AAJ202" s="6"/>
      <c r="AAK202" s="6"/>
      <c r="AAL202" s="6"/>
      <c r="AAM202" s="6"/>
      <c r="AAN202" s="6"/>
      <c r="AAO202" s="6"/>
      <c r="AAP202" s="6"/>
      <c r="AAQ202" s="6"/>
      <c r="AAR202" s="6"/>
      <c r="AAS202" s="6"/>
      <c r="AAT202" s="6"/>
      <c r="AAU202" s="6"/>
      <c r="AAV202" s="6"/>
      <c r="AAW202" s="6"/>
      <c r="AAX202" s="6"/>
      <c r="AAY202" s="6"/>
      <c r="AAZ202" s="6"/>
      <c r="ABA202" s="6"/>
      <c r="ABB202" s="6"/>
      <c r="ABC202" s="6"/>
      <c r="ABD202" s="6"/>
      <c r="ABE202" s="6"/>
      <c r="ABF202" s="6"/>
      <c r="ABG202" s="6"/>
      <c r="ABH202" s="6"/>
      <c r="ABI202" s="6"/>
      <c r="ABJ202" s="6"/>
      <c r="ABK202" s="6"/>
      <c r="ABL202" s="6"/>
      <c r="ABM202" s="6"/>
      <c r="ABN202" s="6"/>
      <c r="ABO202" s="6"/>
      <c r="ABP202" s="6"/>
      <c r="ABQ202" s="6"/>
      <c r="ABR202" s="6"/>
      <c r="ABS202" s="6"/>
      <c r="ABT202" s="6"/>
      <c r="ABU202" s="6"/>
      <c r="ABV202" s="6"/>
      <c r="ABW202" s="6"/>
      <c r="ABX202" s="6"/>
      <c r="ABY202" s="6"/>
      <c r="ABZ202" s="6"/>
      <c r="ACA202" s="6"/>
      <c r="ACB202" s="6"/>
      <c r="ACC202" s="6"/>
      <c r="ACD202" s="6"/>
      <c r="ACE202" s="6"/>
      <c r="ACF202" s="6"/>
      <c r="ACG202" s="6"/>
      <c r="ACH202" s="6"/>
      <c r="ACI202" s="6"/>
      <c r="ACJ202" s="6"/>
      <c r="ACK202" s="6"/>
      <c r="ACL202" s="6"/>
      <c r="ACM202" s="6"/>
      <c r="ACN202" s="6"/>
      <c r="ACO202" s="6"/>
      <c r="ACP202" s="6"/>
      <c r="ACQ202" s="6"/>
      <c r="ACR202" s="6"/>
      <c r="ACS202" s="6"/>
      <c r="ACT202" s="6"/>
      <c r="ACU202" s="6"/>
      <c r="ACV202" s="6"/>
      <c r="ACW202" s="6"/>
      <c r="ACX202" s="6"/>
      <c r="ACY202" s="6"/>
      <c r="ACZ202" s="6"/>
      <c r="ADA202" s="6"/>
      <c r="ADB202" s="6"/>
      <c r="ADC202" s="6"/>
      <c r="ADD202" s="6"/>
      <c r="ADE202" s="6"/>
      <c r="ADF202" s="6"/>
      <c r="ADG202" s="6"/>
      <c r="ADH202" s="6"/>
      <c r="ADI202" s="6"/>
      <c r="ADJ202" s="6"/>
      <c r="ADK202" s="6"/>
      <c r="ADL202" s="6"/>
      <c r="ADM202" s="6"/>
      <c r="ADN202" s="6"/>
      <c r="ADO202" s="6"/>
      <c r="ADP202" s="6"/>
      <c r="ADQ202" s="6"/>
      <c r="ADR202" s="6"/>
      <c r="ADS202" s="6"/>
      <c r="ADT202" s="6"/>
      <c r="ADU202" s="6"/>
      <c r="ADV202" s="6"/>
      <c r="ADW202" s="6"/>
      <c r="ADX202" s="6"/>
      <c r="ADY202" s="6"/>
      <c r="ADZ202" s="6"/>
      <c r="AEA202" s="6"/>
      <c r="AEB202" s="6"/>
      <c r="AEC202" s="6"/>
      <c r="AED202" s="6"/>
      <c r="AEE202" s="6"/>
      <c r="AEF202" s="6"/>
      <c r="AEG202" s="6"/>
      <c r="AEH202" s="6"/>
      <c r="AEI202" s="6"/>
      <c r="AEJ202" s="6"/>
      <c r="AEK202" s="6"/>
      <c r="AEL202" s="6"/>
      <c r="AEM202" s="6"/>
      <c r="AEN202" s="6"/>
      <c r="AEO202" s="6"/>
      <c r="AEP202" s="6"/>
      <c r="AEQ202" s="6"/>
      <c r="AER202" s="6"/>
      <c r="AES202" s="6"/>
      <c r="AET202" s="6"/>
      <c r="AEU202" s="6"/>
      <c r="AEV202" s="6"/>
      <c r="AEW202" s="6"/>
      <c r="AEX202" s="6"/>
      <c r="AEY202" s="6"/>
      <c r="AEZ202" s="6"/>
      <c r="AFA202" s="6"/>
      <c r="AFB202" s="6"/>
      <c r="AFC202" s="6"/>
      <c r="AFD202" s="6"/>
      <c r="AFE202" s="6"/>
      <c r="AFF202" s="6"/>
      <c r="AFG202" s="6"/>
      <c r="AFH202" s="6"/>
      <c r="AFI202" s="6"/>
      <c r="AFJ202" s="6"/>
      <c r="AFK202" s="6"/>
      <c r="AFL202" s="6"/>
      <c r="AFM202" s="6"/>
      <c r="AFN202" s="6"/>
      <c r="AFO202" s="6"/>
      <c r="AFP202" s="6"/>
      <c r="AFQ202" s="6"/>
      <c r="AFR202" s="6"/>
      <c r="AFS202" s="6"/>
      <c r="AFT202" s="6"/>
      <c r="AFU202" s="6"/>
      <c r="AFV202" s="6"/>
      <c r="AFW202" s="6"/>
      <c r="AFX202" s="6"/>
      <c r="AFY202" s="6"/>
      <c r="AFZ202" s="6"/>
      <c r="AGA202" s="6"/>
      <c r="AGB202" s="6"/>
      <c r="AGC202" s="6"/>
      <c r="AGD202" s="6"/>
      <c r="AGE202" s="6"/>
      <c r="AGF202" s="6"/>
      <c r="AGG202" s="6"/>
      <c r="AGH202" s="6"/>
      <c r="AGI202" s="6"/>
      <c r="AGJ202" s="6"/>
      <c r="AGK202" s="6"/>
      <c r="AGL202" s="6"/>
      <c r="AGM202" s="6"/>
      <c r="AGN202" s="6"/>
      <c r="AGO202" s="6"/>
      <c r="AGP202" s="6"/>
      <c r="AGQ202" s="6"/>
      <c r="AGR202" s="6"/>
      <c r="AGS202" s="6"/>
      <c r="AGT202" s="6"/>
      <c r="AGU202" s="6"/>
      <c r="AGV202" s="6"/>
      <c r="AGW202" s="6"/>
      <c r="AGX202" s="6"/>
      <c r="AGY202" s="6"/>
      <c r="AGZ202" s="6"/>
      <c r="AHA202" s="6"/>
      <c r="AHB202" s="6"/>
      <c r="AHC202" s="6"/>
      <c r="AHD202" s="6"/>
      <c r="AHE202" s="6"/>
      <c r="AHF202" s="6"/>
      <c r="AHG202" s="6"/>
      <c r="AHH202" s="6"/>
      <c r="AHI202" s="6"/>
      <c r="AHJ202" s="6"/>
      <c r="AHK202" s="6"/>
      <c r="AHL202" s="6"/>
      <c r="AHM202" s="6"/>
      <c r="AHN202" s="6"/>
      <c r="AHO202" s="6"/>
      <c r="AHP202" s="6"/>
      <c r="AHQ202" s="6"/>
      <c r="AHR202" s="6"/>
      <c r="AHS202" s="6"/>
      <c r="AHT202" s="6"/>
      <c r="AHU202" s="6"/>
      <c r="AHV202" s="6"/>
      <c r="AHW202" s="6"/>
      <c r="AHX202" s="6"/>
      <c r="AHY202" s="6"/>
      <c r="AHZ202" s="6"/>
      <c r="AIA202" s="6"/>
      <c r="AIB202" s="6"/>
      <c r="AIC202" s="6"/>
      <c r="AID202" s="6"/>
      <c r="AIE202" s="6"/>
      <c r="AIF202" s="6"/>
      <c r="AIG202" s="6"/>
      <c r="AIH202" s="6"/>
      <c r="AII202" s="6"/>
      <c r="AIJ202" s="6"/>
      <c r="AIK202" s="6"/>
      <c r="AIL202" s="6"/>
      <c r="AIM202" s="6"/>
      <c r="AIN202" s="6"/>
      <c r="AIO202" s="6"/>
      <c r="AIP202" s="6"/>
      <c r="AIQ202" s="6"/>
      <c r="AIR202" s="6"/>
      <c r="AIS202" s="6"/>
      <c r="AIT202" s="6"/>
      <c r="AIU202" s="6"/>
      <c r="AIV202" s="6"/>
      <c r="AIW202" s="6"/>
      <c r="AIX202" s="6"/>
      <c r="AIY202" s="6"/>
      <c r="AIZ202" s="6"/>
      <c r="AJA202" s="6"/>
      <c r="AJB202" s="6"/>
      <c r="AJC202" s="6"/>
      <c r="AJD202" s="6"/>
      <c r="AJE202" s="6"/>
      <c r="AJF202" s="6"/>
      <c r="AJG202" s="6"/>
      <c r="AJH202" s="6"/>
      <c r="AJI202" s="6"/>
      <c r="AJJ202" s="6"/>
      <c r="AJK202" s="6"/>
      <c r="AJL202" s="6"/>
      <c r="AJM202" s="6"/>
      <c r="AJN202" s="6"/>
      <c r="AJO202" s="6"/>
      <c r="AJP202" s="6"/>
      <c r="AJQ202" s="6"/>
      <c r="AJR202" s="6"/>
      <c r="AJS202" s="6"/>
      <c r="AJT202" s="6"/>
      <c r="AJU202" s="6"/>
      <c r="AJV202" s="6"/>
      <c r="AJW202" s="6"/>
      <c r="AJX202" s="6"/>
      <c r="AJY202" s="6"/>
      <c r="AJZ202" s="6"/>
      <c r="AKA202" s="6"/>
      <c r="AKB202" s="6"/>
      <c r="AKC202" s="6"/>
      <c r="AKD202" s="6"/>
      <c r="AKE202" s="6"/>
      <c r="AKF202" s="6"/>
      <c r="AKG202" s="6"/>
      <c r="AKH202" s="6"/>
      <c r="AKI202" s="6"/>
      <c r="AKJ202" s="6"/>
      <c r="AKK202" s="6"/>
      <c r="AKL202" s="6"/>
      <c r="AKM202" s="6"/>
      <c r="AKN202" s="6"/>
      <c r="AKO202" s="6"/>
      <c r="AKP202" s="6"/>
      <c r="AKQ202" s="6"/>
      <c r="AKR202" s="6"/>
      <c r="AKS202" s="6"/>
      <c r="AKT202" s="6"/>
      <c r="AKU202" s="6"/>
      <c r="AKV202" s="6"/>
      <c r="AKW202" s="6"/>
      <c r="AKX202" s="6"/>
      <c r="AKY202" s="6"/>
      <c r="AKZ202" s="6"/>
      <c r="ALA202" s="6"/>
      <c r="ALB202" s="6"/>
      <c r="ALC202" s="6"/>
      <c r="ALD202" s="6"/>
      <c r="ALE202" s="6"/>
      <c r="ALF202" s="6"/>
      <c r="ALG202" s="6"/>
      <c r="ALH202" s="6"/>
      <c r="ALI202" s="6"/>
      <c r="ALJ202" s="6"/>
      <c r="ALK202" s="6"/>
      <c r="ALL202" s="6"/>
      <c r="ALM202" s="6"/>
      <c r="ALN202" s="6"/>
      <c r="ALO202" s="6"/>
      <c r="ALP202" s="6"/>
      <c r="ALQ202" s="6"/>
      <c r="ALR202" s="6"/>
      <c r="ALS202" s="6"/>
      <c r="ALT202" s="6"/>
      <c r="ALU202" s="6"/>
      <c r="ALV202" s="6"/>
      <c r="ALW202" s="6"/>
      <c r="ALX202" s="6"/>
      <c r="ALY202" s="6"/>
      <c r="ALZ202" s="6"/>
      <c r="AMA202" s="6"/>
      <c r="AMB202" s="6"/>
      <c r="AMC202" s="6"/>
      <c r="AMD202" s="6"/>
      <c r="AME202" s="6"/>
      <c r="AMF202" s="6"/>
      <c r="AMG202" s="6"/>
      <c r="AMH202" s="6"/>
      <c r="AMI202" s="6"/>
      <c r="AMJ202" s="6"/>
      <c r="AMK202" s="6"/>
      <c r="AML202" s="6"/>
      <c r="AMM202" s="6"/>
      <c r="AMN202" s="6"/>
      <c r="AMO202" s="6"/>
      <c r="AMP202" s="6"/>
    </row>
    <row r="203" spans="1:1030" x14ac:dyDescent="0.2">
      <c r="A203" s="3" t="str">
        <f t="shared" si="529"/>
        <v>opsd_bovin_4J4Q</v>
      </c>
      <c r="B203" s="3" t="s">
        <v>920</v>
      </c>
      <c r="C203" s="3" t="s">
        <v>1044</v>
      </c>
      <c r="D203" s="3" t="str">
        <f>IFERROR(MID(VLOOKUP($B203,Seqs!$A:$B,2,0),E203,1),"")</f>
        <v>E</v>
      </c>
      <c r="E203" s="105">
        <v>33</v>
      </c>
      <c r="F203" s="3" t="str">
        <f>IFERROR(MID(VLOOKUP($B203,Seqs!$A:$B,2,0),G203,1),"")</f>
        <v>H</v>
      </c>
      <c r="G203" s="3">
        <v>65</v>
      </c>
      <c r="H203" s="3" t="str">
        <f>IFERROR(MID(VLOOKUP($B203,Seqs!$A:$B,2,0),I203,1),"")</f>
        <v>K</v>
      </c>
      <c r="I203" s="23">
        <v>66</v>
      </c>
      <c r="J203" s="3" t="str">
        <f>IFERROR(MID(VLOOKUP($B203,Seqs!$A:$B,2,0),K203,1),"")</f>
        <v>R</v>
      </c>
      <c r="K203" s="23">
        <v>69</v>
      </c>
      <c r="L203" s="3" t="str">
        <f>IFERROR(MID(VLOOKUP($B203,Seqs!$A:$B,2,0),M203,1),"")</f>
        <v>T</v>
      </c>
      <c r="M203" s="3">
        <v>70</v>
      </c>
      <c r="N203" s="3" t="str">
        <f>IFERROR(MID(VLOOKUP($B203,Seqs!$A:$B,2,0),O203,1),"")</f>
        <v>H</v>
      </c>
      <c r="O203" s="3">
        <v>100</v>
      </c>
      <c r="P203" s="3" t="str">
        <f>IFERROR(MID(VLOOKUP($B203,Seqs!$A:$B,2,0),Q203,1),"")</f>
        <v>Y</v>
      </c>
      <c r="Q203" s="3">
        <v>102</v>
      </c>
      <c r="R203" s="3" t="str">
        <f>IFERROR(MID(VLOOKUP($B203,Seqs!$A:$B,2,0),S203,1),"")</f>
        <v>F</v>
      </c>
      <c r="S203" s="3">
        <v>105</v>
      </c>
      <c r="T203" s="3" t="str">
        <f>IFERROR(MID(VLOOKUP($B203,Seqs!$A:$B,2,0),U203,1),"")</f>
        <v>G</v>
      </c>
      <c r="U203" s="3">
        <v>106</v>
      </c>
      <c r="V203" s="3" t="str">
        <f>IFERROR(MID(VLOOKUP($B203,Seqs!$A:$B,2,0),W203,1),"")</f>
        <v>K</v>
      </c>
      <c r="W203" s="3">
        <v>141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G</v>
      </c>
      <c r="AC203" s="9">
        <v>149</v>
      </c>
      <c r="AD203" s="3" t="str">
        <f>IFERROR(MID(VLOOKUP($B203,Seqs!$A:$B,2,0),AE203,1),"")</f>
        <v>V</v>
      </c>
      <c r="AE203" s="3">
        <v>173</v>
      </c>
      <c r="AF203" s="3" t="str">
        <f>IFERROR(MID(VLOOKUP($B203,Seqs!$A:$B,2,0),AG203,1),"")</f>
        <v>C</v>
      </c>
      <c r="AG203" s="3">
        <v>187</v>
      </c>
      <c r="AH203" s="3" t="str">
        <f>IFERROR(MID(VLOOKUP($B203,Seqs!$A:$B,2,0),AI203,1),"")</f>
        <v>I</v>
      </c>
      <c r="AI203" s="3">
        <v>189</v>
      </c>
      <c r="AJ203" s="3" t="str">
        <f>IFERROR(MID(VLOOKUP($B203,Seqs!$A:$B,2,0),AK203,1),"")</f>
        <v>N</v>
      </c>
      <c r="AK203" s="3">
        <v>199</v>
      </c>
      <c r="AL203" s="3" t="str">
        <f>IFERROR(MID(VLOOKUP($B203,Seqs!$A:$B,2,0),AM203,1),"")</f>
        <v>Q</v>
      </c>
      <c r="AM203" s="3">
        <v>237</v>
      </c>
      <c r="AN203" s="3" t="str">
        <f>IFERROR(MID(VLOOKUP($B203,Seqs!$A:$B,2,0),AO203,1),"")</f>
        <v>A</v>
      </c>
      <c r="AO203" s="3">
        <v>241</v>
      </c>
      <c r="AP203" s="3" t="str">
        <f>IFERROR(MID(VLOOKUP($B203,Seqs!$A:$B,2,0),AQ203,1),"")</f>
        <v>H</v>
      </c>
      <c r="AQ203" s="3">
        <v>278</v>
      </c>
      <c r="AR203" s="3" t="str">
        <f>IFERROR(MID(VLOOKUP($B203,Seqs!$A:$B,2,0),AS203,1),"")</f>
        <v>G</v>
      </c>
      <c r="AS203" s="3">
        <v>284</v>
      </c>
      <c r="AT203" s="3" t="str">
        <f>IFERROR(MID(VLOOKUP($B203,Seqs!$A:$B,2,0),AU203,1),"")</f>
        <v>M</v>
      </c>
      <c r="AU203" s="3">
        <v>309</v>
      </c>
      <c r="AV203" s="3" t="str">
        <f>IFERROR(MID(VLOOKUP($B203,Seqs!$A:$B,2,0),AW203,1),"")</f>
        <v>N</v>
      </c>
      <c r="AW203" s="3">
        <v>310</v>
      </c>
      <c r="AX203" s="3" t="str">
        <f>IFERROR(MID(VLOOKUP($B203,Seqs!$A:$B,2,0),AY203,1),"")</f>
        <v>C</v>
      </c>
      <c r="AY203" s="3">
        <v>322</v>
      </c>
      <c r="AZ203" s="77" t="str">
        <f>VLOOKUP(B203,Classification!A:D,2,0)</f>
        <v>A</v>
      </c>
      <c r="BA203" s="94" t="str">
        <f>VLOOKUP(B203,Classification!A:D,4,0)</f>
        <v>Opsins</v>
      </c>
      <c r="BB203" s="27" t="b">
        <f t="shared" si="530"/>
        <v>1</v>
      </c>
      <c r="BC203" s="23">
        <f t="shared" ref="BC203:BC258" si="531">_xlfn.AGGREGATE(9,6,CH203:CS203)-_xlfn.AGGREGATE(9,6,BV203:CG203)+12</f>
        <v>253</v>
      </c>
      <c r="BD203" s="4" t="s">
        <v>23</v>
      </c>
      <c r="BE203" s="3" t="s">
        <v>1297</v>
      </c>
      <c r="BF203" s="119">
        <v>2.65</v>
      </c>
      <c r="BG203" s="49" t="s">
        <v>1384</v>
      </c>
      <c r="BH203" s="49" t="s">
        <v>1384</v>
      </c>
      <c r="BI203" s="1"/>
      <c r="BJ203" s="70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0">
        <f t="shared" ref="BV203:BV258" si="532">E203</f>
        <v>33</v>
      </c>
      <c r="BW203" s="71">
        <f t="shared" ref="BW203:BW258" si="533">I203</f>
        <v>66</v>
      </c>
      <c r="BX203" s="72">
        <f t="shared" ref="BX203:BX258" si="534">M203</f>
        <v>70</v>
      </c>
      <c r="BY203" s="71">
        <f t="shared" ref="BY203:BY258" si="535">Q203</f>
        <v>102</v>
      </c>
      <c r="BZ203" s="72">
        <f t="shared" ref="BZ203:BZ258" si="536">U203</f>
        <v>106</v>
      </c>
      <c r="CA203" s="71" t="str">
        <f t="shared" ref="CA203:CA258" si="537">Y203</f>
        <v>-</v>
      </c>
      <c r="CB203" s="72">
        <f t="shared" ref="CB203:CB258" si="538">AC203</f>
        <v>149</v>
      </c>
      <c r="CC203" s="71">
        <f t="shared" ref="CC203:CC258" si="539">AG203</f>
        <v>187</v>
      </c>
      <c r="CD203" s="72">
        <f t="shared" ref="CD203:CD258" si="540">AK203</f>
        <v>199</v>
      </c>
      <c r="CE203" s="71">
        <f t="shared" ref="CE203:CE258" si="541">AO203</f>
        <v>241</v>
      </c>
      <c r="CF203" s="72">
        <f t="shared" ref="CF203:CF258" si="542">AS203</f>
        <v>284</v>
      </c>
      <c r="CG203" s="71">
        <f t="shared" ref="CG203:CG258" si="543">AW203</f>
        <v>310</v>
      </c>
      <c r="CH203" s="70">
        <f t="shared" ref="CH203:CH258" si="544">G203</f>
        <v>65</v>
      </c>
      <c r="CI203" s="71">
        <f t="shared" ref="CI203:CI258" si="545">K203</f>
        <v>69</v>
      </c>
      <c r="CJ203" s="72">
        <f t="shared" ref="CJ203:CJ258" si="546">O203</f>
        <v>100</v>
      </c>
      <c r="CK203" s="72">
        <f t="shared" ref="CK203:CK258" si="547">S203</f>
        <v>105</v>
      </c>
      <c r="CL203" s="72">
        <f t="shared" ref="CL203:CL258" si="548">W203</f>
        <v>141</v>
      </c>
      <c r="CM203" s="72" t="str">
        <f t="shared" ref="CM203:CM258" si="549">AA203</f>
        <v>-</v>
      </c>
      <c r="CN203" s="72">
        <f t="shared" ref="CN203:CN258" si="550">AE203</f>
        <v>173</v>
      </c>
      <c r="CO203" s="72">
        <f t="shared" ref="CO203:CO258" si="551">AI203</f>
        <v>189</v>
      </c>
      <c r="CP203" s="72">
        <f t="shared" ref="CP203:CP258" si="552">AM203</f>
        <v>237</v>
      </c>
      <c r="CQ203" s="72">
        <f t="shared" ref="CQ203:CQ258" si="553">AQ203</f>
        <v>278</v>
      </c>
      <c r="CR203" s="72">
        <f t="shared" ref="CR203:CR258" si="554">AU203</f>
        <v>309</v>
      </c>
      <c r="CS203" s="72">
        <f t="shared" ref="CS203:CS258" si="555">AY203</f>
        <v>322</v>
      </c>
      <c r="CT203" s="23">
        <f t="shared" ref="CT203:CT258" si="556">M203-K203</f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30" x14ac:dyDescent="0.2">
      <c r="A204" s="3" t="str">
        <f t="shared" si="529"/>
        <v>opsd_bovin_5DYS</v>
      </c>
      <c r="B204" s="3" t="s">
        <v>920</v>
      </c>
      <c r="C204" s="3" t="s">
        <v>1363</v>
      </c>
      <c r="D204" s="3" t="str">
        <f>IFERROR(MID(VLOOKUP($B204,Seqs!$A:$B,2,0),E204,1),"")</f>
        <v>E</v>
      </c>
      <c r="E204" s="105">
        <v>33</v>
      </c>
      <c r="F204" s="3" t="str">
        <f>IFERROR(MID(VLOOKUP($B204,Seqs!$A:$B,2,0),G204,1),"")</f>
        <v>H</v>
      </c>
      <c r="G204" s="3">
        <v>65</v>
      </c>
      <c r="H204" s="3" t="str">
        <f>IFERROR(MID(VLOOKUP($B204,Seqs!$A:$B,2,0),I204,1),"")</f>
        <v>K</v>
      </c>
      <c r="I204" s="23">
        <v>66</v>
      </c>
      <c r="J204" s="3" t="str">
        <f>IFERROR(MID(VLOOKUP($B204,Seqs!$A:$B,2,0),K204,1),"")</f>
        <v>R</v>
      </c>
      <c r="K204" s="23">
        <v>69</v>
      </c>
      <c r="L204" s="3" t="str">
        <f>IFERROR(MID(VLOOKUP($B204,Seqs!$A:$B,2,0),M204,1),"")</f>
        <v>T</v>
      </c>
      <c r="M204" s="3">
        <v>70</v>
      </c>
      <c r="N204" s="3" t="str">
        <f>IFERROR(MID(VLOOKUP($B204,Seqs!$A:$B,2,0),O204,1),"")</f>
        <v>H</v>
      </c>
      <c r="O204" s="3">
        <v>100</v>
      </c>
      <c r="P204" s="3" t="str">
        <f>IFERROR(MID(VLOOKUP($B204,Seqs!$A:$B,2,0),Q204,1),"")</f>
        <v>Y</v>
      </c>
      <c r="Q204" s="3">
        <v>102</v>
      </c>
      <c r="R204" s="3" t="str">
        <f>IFERROR(MID(VLOOKUP($B204,Seqs!$A:$B,2,0),S204,1),"")</f>
        <v>F</v>
      </c>
      <c r="S204" s="3">
        <v>105</v>
      </c>
      <c r="T204" s="3" t="str">
        <f>IFERROR(MID(VLOOKUP($B204,Seqs!$A:$B,2,0),U204,1),"")</f>
        <v>G</v>
      </c>
      <c r="U204" s="3">
        <v>106</v>
      </c>
      <c r="V204" s="3" t="str">
        <f>IFERROR(MID(VLOOKUP($B204,Seqs!$A:$B,2,0),W204,1),"")</f>
        <v>K</v>
      </c>
      <c r="W204" s="3">
        <v>141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G</v>
      </c>
      <c r="AC204" s="9">
        <v>149</v>
      </c>
      <c r="AD204" s="3" t="str">
        <f>IFERROR(MID(VLOOKUP($B204,Seqs!$A:$B,2,0),AE204,1),"")</f>
        <v>V</v>
      </c>
      <c r="AE204" s="3">
        <v>173</v>
      </c>
      <c r="AF204" s="3" t="str">
        <f>IFERROR(MID(VLOOKUP($B204,Seqs!$A:$B,2,0),AG204,1),"")</f>
        <v>C</v>
      </c>
      <c r="AG204" s="3">
        <v>187</v>
      </c>
      <c r="AH204" s="3" t="str">
        <f>IFERROR(MID(VLOOKUP($B204,Seqs!$A:$B,2,0),AI204,1),"")</f>
        <v>I</v>
      </c>
      <c r="AI204" s="3">
        <v>189</v>
      </c>
      <c r="AJ204" s="3" t="str">
        <f>IFERROR(MID(VLOOKUP($B204,Seqs!$A:$B,2,0),AK204,1),"")</f>
        <v>N</v>
      </c>
      <c r="AK204" s="3">
        <v>199</v>
      </c>
      <c r="AL204" s="3" t="str">
        <f>IFERROR(MID(VLOOKUP($B204,Seqs!$A:$B,2,0),AM204,1),"")</f>
        <v>Q</v>
      </c>
      <c r="AM204" s="3">
        <v>237</v>
      </c>
      <c r="AN204" s="3" t="str">
        <f>IFERROR(MID(VLOOKUP($B204,Seqs!$A:$B,2,0),AO204,1),"")</f>
        <v>A</v>
      </c>
      <c r="AO204" s="3">
        <v>241</v>
      </c>
      <c r="AP204" s="3" t="str">
        <f>IFERROR(MID(VLOOKUP($B204,Seqs!$A:$B,2,0),AQ204,1),"")</f>
        <v>H</v>
      </c>
      <c r="AQ204" s="3">
        <v>278</v>
      </c>
      <c r="AR204" s="3" t="str">
        <f>IFERROR(MID(VLOOKUP($B204,Seqs!$A:$B,2,0),AS204,1),"")</f>
        <v>G</v>
      </c>
      <c r="AS204" s="3">
        <v>284</v>
      </c>
      <c r="AT204" s="3" t="str">
        <f>IFERROR(MID(VLOOKUP($B204,Seqs!$A:$B,2,0),AU204,1),"")</f>
        <v>M</v>
      </c>
      <c r="AU204" s="3">
        <v>309</v>
      </c>
      <c r="AV204" s="3" t="str">
        <f>IFERROR(MID(VLOOKUP($B204,Seqs!$A:$B,2,0),AW204,1),"")</f>
        <v>N</v>
      </c>
      <c r="AW204" s="3">
        <v>310</v>
      </c>
      <c r="AX204" s="3" t="str">
        <f>IFERROR(MID(VLOOKUP($B204,Seqs!$A:$B,2,0),AY204,1),"")</f>
        <v>C</v>
      </c>
      <c r="AY204" s="3">
        <v>322</v>
      </c>
      <c r="AZ204" s="77" t="str">
        <f>VLOOKUP(B204,Classification!A:D,2,0)</f>
        <v>A</v>
      </c>
      <c r="BA204" s="94" t="str">
        <f>VLOOKUP(B204,Classification!A:D,4,0)</f>
        <v>Opsins</v>
      </c>
      <c r="BB204" s="27" t="b">
        <f t="shared" si="530"/>
        <v>1</v>
      </c>
      <c r="BC204" s="23">
        <f t="shared" si="531"/>
        <v>253</v>
      </c>
      <c r="BD204" s="5" t="s">
        <v>1382</v>
      </c>
      <c r="BE204" s="3" t="s">
        <v>1297</v>
      </c>
      <c r="BF204" s="119">
        <v>2.2999999999999998</v>
      </c>
      <c r="BG204" s="49" t="s">
        <v>1384</v>
      </c>
      <c r="BH204" s="49" t="s">
        <v>1384</v>
      </c>
      <c r="BI204" s="1"/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 t="shared" si="532"/>
        <v>33</v>
      </c>
      <c r="BW204" s="71">
        <f t="shared" si="533"/>
        <v>66</v>
      </c>
      <c r="BX204" s="72">
        <f t="shared" si="534"/>
        <v>70</v>
      </c>
      <c r="BY204" s="71">
        <f t="shared" si="535"/>
        <v>102</v>
      </c>
      <c r="BZ204" s="72">
        <f t="shared" si="536"/>
        <v>106</v>
      </c>
      <c r="CA204" s="71" t="str">
        <f t="shared" si="537"/>
        <v>-</v>
      </c>
      <c r="CB204" s="72">
        <f t="shared" si="538"/>
        <v>149</v>
      </c>
      <c r="CC204" s="71">
        <f t="shared" si="539"/>
        <v>187</v>
      </c>
      <c r="CD204" s="72">
        <f t="shared" si="540"/>
        <v>199</v>
      </c>
      <c r="CE204" s="71">
        <f t="shared" si="541"/>
        <v>241</v>
      </c>
      <c r="CF204" s="72">
        <f t="shared" si="542"/>
        <v>284</v>
      </c>
      <c r="CG204" s="71">
        <f t="shared" si="543"/>
        <v>310</v>
      </c>
      <c r="CH204" s="70">
        <f t="shared" si="544"/>
        <v>65</v>
      </c>
      <c r="CI204" s="71">
        <f t="shared" si="545"/>
        <v>69</v>
      </c>
      <c r="CJ204" s="72">
        <f t="shared" si="546"/>
        <v>100</v>
      </c>
      <c r="CK204" s="72">
        <f t="shared" si="547"/>
        <v>105</v>
      </c>
      <c r="CL204" s="72">
        <f t="shared" si="548"/>
        <v>141</v>
      </c>
      <c r="CM204" s="72" t="str">
        <f t="shared" si="549"/>
        <v>-</v>
      </c>
      <c r="CN204" s="72">
        <f t="shared" si="550"/>
        <v>173</v>
      </c>
      <c r="CO204" s="72">
        <f t="shared" si="551"/>
        <v>189</v>
      </c>
      <c r="CP204" s="72">
        <f t="shared" si="552"/>
        <v>237</v>
      </c>
      <c r="CQ204" s="72">
        <f t="shared" si="553"/>
        <v>278</v>
      </c>
      <c r="CR204" s="72">
        <f t="shared" si="554"/>
        <v>309</v>
      </c>
      <c r="CS204" s="72">
        <f t="shared" si="555"/>
        <v>322</v>
      </c>
      <c r="CT204" s="23">
        <f t="shared" si="556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x14ac:dyDescent="0.2">
      <c r="A205" s="3" t="str">
        <f t="shared" ref="A205:A274" si="557">CONCATENATE(B205,"_",C205)</f>
        <v>opsd_bovin_5EN0</v>
      </c>
      <c r="B205" s="3" t="s">
        <v>920</v>
      </c>
      <c r="C205" s="3" t="s">
        <v>1364</v>
      </c>
      <c r="D205" s="3" t="str">
        <f>IFERROR(MID(VLOOKUP($B205,Seqs!$A:$B,2,0),E205,1),"")</f>
        <v>E</v>
      </c>
      <c r="E205" s="105">
        <v>33</v>
      </c>
      <c r="F205" s="3" t="str">
        <f>IFERROR(MID(VLOOKUP($B205,Seqs!$A:$B,2,0),G205,1),"")</f>
        <v>H</v>
      </c>
      <c r="G205" s="3">
        <v>65</v>
      </c>
      <c r="H205" s="3" t="str">
        <f>IFERROR(MID(VLOOKUP($B205,Seqs!$A:$B,2,0),I205,1),"")</f>
        <v>K</v>
      </c>
      <c r="I205" s="23">
        <v>66</v>
      </c>
      <c r="J205" s="3" t="str">
        <f>IFERROR(MID(VLOOKUP($B205,Seqs!$A:$B,2,0),K205,1),"")</f>
        <v>R</v>
      </c>
      <c r="K205" s="23">
        <v>69</v>
      </c>
      <c r="L205" s="3" t="str">
        <f>IFERROR(MID(VLOOKUP($B205,Seqs!$A:$B,2,0),M205,1),"")</f>
        <v>T</v>
      </c>
      <c r="M205" s="3">
        <v>70</v>
      </c>
      <c r="N205" s="3" t="str">
        <f>IFERROR(MID(VLOOKUP($B205,Seqs!$A:$B,2,0),O205,1),"")</f>
        <v>H</v>
      </c>
      <c r="O205" s="3">
        <v>100</v>
      </c>
      <c r="P205" s="3" t="str">
        <f>IFERROR(MID(VLOOKUP($B205,Seqs!$A:$B,2,0),Q205,1),"")</f>
        <v>Y</v>
      </c>
      <c r="Q205" s="3">
        <v>102</v>
      </c>
      <c r="R205" s="3" t="str">
        <f>IFERROR(MID(VLOOKUP($B205,Seqs!$A:$B,2,0),S205,1),"")</f>
        <v>F</v>
      </c>
      <c r="S205" s="3">
        <v>105</v>
      </c>
      <c r="T205" s="3" t="str">
        <f>IFERROR(MID(VLOOKUP($B205,Seqs!$A:$B,2,0),U205,1),"")</f>
        <v>G</v>
      </c>
      <c r="U205" s="3">
        <v>106</v>
      </c>
      <c r="V205" s="3" t="str">
        <f>IFERROR(MID(VLOOKUP($B205,Seqs!$A:$B,2,0),W205,1),"")</f>
        <v>K</v>
      </c>
      <c r="W205" s="3">
        <v>141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G</v>
      </c>
      <c r="AC205" s="9">
        <v>149</v>
      </c>
      <c r="AD205" s="3" t="str">
        <f>IFERROR(MID(VLOOKUP($B205,Seqs!$A:$B,2,0),AE205,1),"")</f>
        <v>V</v>
      </c>
      <c r="AE205" s="3">
        <v>173</v>
      </c>
      <c r="AF205" s="3" t="str">
        <f>IFERROR(MID(VLOOKUP($B205,Seqs!$A:$B,2,0),AG205,1),"")</f>
        <v>C</v>
      </c>
      <c r="AG205" s="3">
        <v>187</v>
      </c>
      <c r="AH205" s="3" t="str">
        <f>IFERROR(MID(VLOOKUP($B205,Seqs!$A:$B,2,0),AI205,1),"")</f>
        <v>I</v>
      </c>
      <c r="AI205" s="3">
        <v>189</v>
      </c>
      <c r="AJ205" s="3" t="str">
        <f>IFERROR(MID(VLOOKUP($B205,Seqs!$A:$B,2,0),AK205,1),"")</f>
        <v>N</v>
      </c>
      <c r="AK205" s="3">
        <v>199</v>
      </c>
      <c r="AL205" s="3" t="str">
        <f>IFERROR(MID(VLOOKUP($B205,Seqs!$A:$B,2,0),AM205,1),"")</f>
        <v>Q</v>
      </c>
      <c r="AM205" s="3">
        <v>237</v>
      </c>
      <c r="AN205" s="3" t="str">
        <f>IFERROR(MID(VLOOKUP($B205,Seqs!$A:$B,2,0),AO205,1),"")</f>
        <v>A</v>
      </c>
      <c r="AO205" s="3">
        <v>241</v>
      </c>
      <c r="AP205" s="3" t="str">
        <f>IFERROR(MID(VLOOKUP($B205,Seqs!$A:$B,2,0),AQ205,1),"")</f>
        <v>H</v>
      </c>
      <c r="AQ205" s="3">
        <v>278</v>
      </c>
      <c r="AR205" s="3" t="str">
        <f>IFERROR(MID(VLOOKUP($B205,Seqs!$A:$B,2,0),AS205,1),"")</f>
        <v>G</v>
      </c>
      <c r="AS205" s="3">
        <v>284</v>
      </c>
      <c r="AT205" s="3" t="str">
        <f>IFERROR(MID(VLOOKUP($B205,Seqs!$A:$B,2,0),AU205,1),"")</f>
        <v>M</v>
      </c>
      <c r="AU205" s="3">
        <v>309</v>
      </c>
      <c r="AV205" s="3" t="str">
        <f>IFERROR(MID(VLOOKUP($B205,Seqs!$A:$B,2,0),AW205,1),"")</f>
        <v>N</v>
      </c>
      <c r="AW205" s="3">
        <v>310</v>
      </c>
      <c r="AX205" s="3" t="str">
        <f>IFERROR(MID(VLOOKUP($B205,Seqs!$A:$B,2,0),AY205,1),"")</f>
        <v>C</v>
      </c>
      <c r="AY205" s="3">
        <v>322</v>
      </c>
      <c r="AZ205" s="77" t="str">
        <f>VLOOKUP(B205,Classification!A:D,2,0)</f>
        <v>A</v>
      </c>
      <c r="BA205" s="94" t="str">
        <f>VLOOKUP(B205,Classification!A:D,4,0)</f>
        <v>Opsins</v>
      </c>
      <c r="BB205" s="27" t="b">
        <f t="shared" ref="BB205:BB274" si="558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23">
        <f t="shared" si="531"/>
        <v>253</v>
      </c>
      <c r="BD205" s="4" t="s">
        <v>23</v>
      </c>
      <c r="BE205" s="3" t="s">
        <v>1297</v>
      </c>
      <c r="BF205" s="119">
        <v>2.81</v>
      </c>
      <c r="BG205" s="49" t="s">
        <v>1384</v>
      </c>
      <c r="BH205" s="49" t="s">
        <v>1384</v>
      </c>
      <c r="BI205" s="1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532"/>
        <v>33</v>
      </c>
      <c r="BW205" s="71">
        <f t="shared" si="533"/>
        <v>66</v>
      </c>
      <c r="BX205" s="72">
        <f t="shared" si="534"/>
        <v>70</v>
      </c>
      <c r="BY205" s="71">
        <f t="shared" si="535"/>
        <v>102</v>
      </c>
      <c r="BZ205" s="72">
        <f t="shared" si="536"/>
        <v>106</v>
      </c>
      <c r="CA205" s="71" t="str">
        <f t="shared" si="537"/>
        <v>-</v>
      </c>
      <c r="CB205" s="72">
        <f t="shared" si="538"/>
        <v>149</v>
      </c>
      <c r="CC205" s="71">
        <f t="shared" si="539"/>
        <v>187</v>
      </c>
      <c r="CD205" s="72">
        <f t="shared" si="540"/>
        <v>199</v>
      </c>
      <c r="CE205" s="71">
        <f t="shared" si="541"/>
        <v>241</v>
      </c>
      <c r="CF205" s="72">
        <f t="shared" si="542"/>
        <v>284</v>
      </c>
      <c r="CG205" s="71">
        <f t="shared" si="543"/>
        <v>310</v>
      </c>
      <c r="CH205" s="70">
        <f t="shared" si="544"/>
        <v>65</v>
      </c>
      <c r="CI205" s="71">
        <f t="shared" si="545"/>
        <v>69</v>
      </c>
      <c r="CJ205" s="72">
        <f t="shared" si="546"/>
        <v>100</v>
      </c>
      <c r="CK205" s="72">
        <f t="shared" si="547"/>
        <v>105</v>
      </c>
      <c r="CL205" s="72">
        <f t="shared" si="548"/>
        <v>141</v>
      </c>
      <c r="CM205" s="72" t="str">
        <f t="shared" si="549"/>
        <v>-</v>
      </c>
      <c r="CN205" s="72">
        <f t="shared" si="550"/>
        <v>173</v>
      </c>
      <c r="CO205" s="72">
        <f t="shared" si="551"/>
        <v>189</v>
      </c>
      <c r="CP205" s="72">
        <f t="shared" si="552"/>
        <v>237</v>
      </c>
      <c r="CQ205" s="72">
        <f t="shared" si="553"/>
        <v>278</v>
      </c>
      <c r="CR205" s="72">
        <f t="shared" si="554"/>
        <v>309</v>
      </c>
      <c r="CS205" s="72">
        <f t="shared" si="555"/>
        <v>322</v>
      </c>
      <c r="CT205" s="23">
        <f t="shared" si="556"/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 t="shared" ref="A206:A216" si="559">CONCATENATE(B206,"_",C206)</f>
        <v>opsd_bovin_5TE3</v>
      </c>
      <c r="B206" s="3" t="s">
        <v>920</v>
      </c>
      <c r="C206" s="3" t="s">
        <v>1407</v>
      </c>
      <c r="D206" s="3" t="str">
        <f>IFERROR(MID(VLOOKUP($B206,Seqs!$A:$B,2,0),E206,1),"")</f>
        <v>E</v>
      </c>
      <c r="E206" s="105">
        <v>33</v>
      </c>
      <c r="F206" s="3" t="str">
        <f>IFERROR(MID(VLOOKUP($B206,Seqs!$A:$B,2,0),G206,1),"")</f>
        <v>H</v>
      </c>
      <c r="G206" s="3">
        <v>65</v>
      </c>
      <c r="H206" s="3" t="str">
        <f>IFERROR(MID(VLOOKUP($B206,Seqs!$A:$B,2,0),I206,1),"")</f>
        <v>K</v>
      </c>
      <c r="I206" s="23">
        <v>66</v>
      </c>
      <c r="J206" s="3" t="str">
        <f>IFERROR(MID(VLOOKUP($B206,Seqs!$A:$B,2,0),K206,1),"")</f>
        <v>R</v>
      </c>
      <c r="K206" s="23">
        <v>69</v>
      </c>
      <c r="L206" s="3" t="str">
        <f>IFERROR(MID(VLOOKUP($B206,Seqs!$A:$B,2,0),M206,1),"")</f>
        <v>T</v>
      </c>
      <c r="M206" s="3">
        <v>70</v>
      </c>
      <c r="N206" s="3" t="str">
        <f>IFERROR(MID(VLOOKUP($B206,Seqs!$A:$B,2,0),O206,1),"")</f>
        <v>H</v>
      </c>
      <c r="O206" s="3">
        <v>100</v>
      </c>
      <c r="P206" s="3" t="str">
        <f>IFERROR(MID(VLOOKUP($B206,Seqs!$A:$B,2,0),Q206,1),"")</f>
        <v>Y</v>
      </c>
      <c r="Q206" s="3">
        <v>102</v>
      </c>
      <c r="R206" s="3" t="str">
        <f>IFERROR(MID(VLOOKUP($B206,Seqs!$A:$B,2,0),S206,1),"")</f>
        <v>F</v>
      </c>
      <c r="S206" s="3">
        <v>105</v>
      </c>
      <c r="T206" s="3" t="str">
        <f>IFERROR(MID(VLOOKUP($B206,Seqs!$A:$B,2,0),U206,1),"")</f>
        <v>G</v>
      </c>
      <c r="U206" s="3">
        <v>106</v>
      </c>
      <c r="V206" s="3" t="str">
        <f>IFERROR(MID(VLOOKUP($B206,Seqs!$A:$B,2,0),W206,1),"")</f>
        <v>K</v>
      </c>
      <c r="W206" s="3">
        <v>141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G</v>
      </c>
      <c r="AC206" s="3">
        <v>149</v>
      </c>
      <c r="AD206" s="3" t="str">
        <f>IFERROR(MID(VLOOKUP($B206,Seqs!$A:$B,2,0),AE206,1),"")</f>
        <v>V</v>
      </c>
      <c r="AE206" s="3">
        <v>173</v>
      </c>
      <c r="AF206" s="3" t="str">
        <f>IFERROR(MID(VLOOKUP($B206,Seqs!$A:$B,2,0),AG206,1),"")</f>
        <v>C</v>
      </c>
      <c r="AG206" s="3">
        <v>187</v>
      </c>
      <c r="AH206" s="3" t="str">
        <f>IFERROR(MID(VLOOKUP($B206,Seqs!$A:$B,2,0),AI206,1),"")</f>
        <v>I</v>
      </c>
      <c r="AI206" s="3">
        <v>189</v>
      </c>
      <c r="AJ206" s="3" t="str">
        <f>IFERROR(MID(VLOOKUP($B206,Seqs!$A:$B,2,0),AK206,1),"")</f>
        <v>N</v>
      </c>
      <c r="AK206" s="3">
        <v>199</v>
      </c>
      <c r="AL206" s="3" t="str">
        <f>IFERROR(MID(VLOOKUP($B206,Seqs!$A:$B,2,0),AM206,1),"")</f>
        <v>Q</v>
      </c>
      <c r="AM206" s="3">
        <v>237</v>
      </c>
      <c r="AN206" s="3" t="str">
        <f>IFERROR(MID(VLOOKUP($B206,Seqs!$A:$B,2,0),AO206,1),"")</f>
        <v>A</v>
      </c>
      <c r="AO206" s="3">
        <v>241</v>
      </c>
      <c r="AP206" s="3" t="str">
        <f>IFERROR(MID(VLOOKUP($B206,Seqs!$A:$B,2,0),AQ206,1),"")</f>
        <v>H</v>
      </c>
      <c r="AQ206" s="3">
        <v>278</v>
      </c>
      <c r="AR206" s="3" t="str">
        <f>IFERROR(MID(VLOOKUP($B206,Seqs!$A:$B,2,0),AS206,1),"")</f>
        <v>G</v>
      </c>
      <c r="AS206" s="3">
        <v>284</v>
      </c>
      <c r="AT206" s="3" t="str">
        <f>IFERROR(MID(VLOOKUP($B206,Seqs!$A:$B,2,0),AU206,1),"")</f>
        <v>M</v>
      </c>
      <c r="AU206" s="3">
        <v>309</v>
      </c>
      <c r="AV206" s="3" t="str">
        <f>IFERROR(MID(VLOOKUP($B206,Seqs!$A:$B,2,0),AW206,1),"")</f>
        <v>N</v>
      </c>
      <c r="AW206" s="3">
        <v>310</v>
      </c>
      <c r="AX206" s="3" t="str">
        <f>IFERROR(MID(VLOOKUP($B206,Seqs!$A:$B,2,0),AY206,1),"")</f>
        <v>C</v>
      </c>
      <c r="AY206" s="3">
        <v>322</v>
      </c>
      <c r="AZ206" s="77" t="str">
        <f>VLOOKUP(B206,Classification!A:D,2,0)</f>
        <v>A</v>
      </c>
      <c r="BA206" s="94" t="str">
        <f>VLOOKUP(B206,Classification!A:D,4,0)</f>
        <v>Opsins</v>
      </c>
      <c r="BB206" s="27" t="b">
        <f t="shared" ref="BB206:BB216" si="560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:BC216" si="561">_xlfn.AGGREGATE(9,6,CH206:CS206)-_xlfn.AGGREGATE(9,6,BV206:CG206)+12</f>
        <v>253</v>
      </c>
      <c r="BD206" s="2" t="s">
        <v>23</v>
      </c>
      <c r="BE206" s="3" t="s">
        <v>1297</v>
      </c>
      <c r="BF206" s="119">
        <v>2.7</v>
      </c>
      <c r="BG206" s="49" t="s">
        <v>1</v>
      </c>
      <c r="BH206" s="49" t="s">
        <v>1384</v>
      </c>
      <c r="BI206" s="1"/>
      <c r="BJ206" s="70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0">
        <f t="shared" ref="BV206:BV216" si="562">E206</f>
        <v>33</v>
      </c>
      <c r="BW206" s="71">
        <f t="shared" ref="BW206:BW216" si="563">I206</f>
        <v>66</v>
      </c>
      <c r="BX206" s="72">
        <f t="shared" ref="BX206:BX216" si="564">M206</f>
        <v>70</v>
      </c>
      <c r="BY206" s="71">
        <f t="shared" ref="BY206:BY216" si="565">Q206</f>
        <v>102</v>
      </c>
      <c r="BZ206" s="72">
        <f t="shared" ref="BZ206:BZ216" si="566">U206</f>
        <v>106</v>
      </c>
      <c r="CA206" s="71" t="str">
        <f t="shared" ref="CA206:CA216" si="567">Y206</f>
        <v>-</v>
      </c>
      <c r="CB206" s="72">
        <f t="shared" ref="CB206:CB216" si="568">AC206</f>
        <v>149</v>
      </c>
      <c r="CC206" s="71">
        <f t="shared" ref="CC206:CC216" si="569">AG206</f>
        <v>187</v>
      </c>
      <c r="CD206" s="72">
        <f t="shared" ref="CD206:CD216" si="570">AK206</f>
        <v>199</v>
      </c>
      <c r="CE206" s="71">
        <f t="shared" ref="CE206:CE216" si="571">AO206</f>
        <v>241</v>
      </c>
      <c r="CF206" s="72">
        <f t="shared" ref="CF206:CF216" si="572">AS206</f>
        <v>284</v>
      </c>
      <c r="CG206" s="71">
        <f t="shared" ref="CG206:CG216" si="573">AW206</f>
        <v>310</v>
      </c>
      <c r="CH206" s="70">
        <f t="shared" ref="CH206:CH216" si="574">G206</f>
        <v>65</v>
      </c>
      <c r="CI206" s="71">
        <f t="shared" ref="CI206:CI216" si="575">K206</f>
        <v>69</v>
      </c>
      <c r="CJ206" s="72">
        <f t="shared" ref="CJ206:CJ216" si="576">O206</f>
        <v>100</v>
      </c>
      <c r="CK206" s="72">
        <f t="shared" ref="CK206:CK216" si="577">S206</f>
        <v>105</v>
      </c>
      <c r="CL206" s="72">
        <f t="shared" ref="CL206:CL216" si="578">W206</f>
        <v>141</v>
      </c>
      <c r="CM206" s="72" t="str">
        <f t="shared" ref="CM206:CM216" si="579">AA206</f>
        <v>-</v>
      </c>
      <c r="CN206" s="72">
        <f t="shared" ref="CN206:CN216" si="580">AE206</f>
        <v>173</v>
      </c>
      <c r="CO206" s="72">
        <f t="shared" ref="CO206:CO216" si="581">AI206</f>
        <v>189</v>
      </c>
      <c r="CP206" s="72">
        <f t="shared" ref="CP206:CP216" si="582">AM206</f>
        <v>237</v>
      </c>
      <c r="CQ206" s="72">
        <f t="shared" ref="CQ206:CQ216" si="583">AQ206</f>
        <v>278</v>
      </c>
      <c r="CR206" s="72">
        <f t="shared" ref="CR206:CR216" si="584">AU206</f>
        <v>309</v>
      </c>
      <c r="CS206" s="72">
        <f t="shared" ref="CS206:CS216" si="585">AY206</f>
        <v>322</v>
      </c>
      <c r="CT206" s="23">
        <f t="shared" ref="CT206:CT216" si="586">M206-K206</f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x14ac:dyDescent="0.2">
      <c r="A207" s="3" t="str">
        <f t="shared" si="559"/>
        <v>opsd_bovin_5TE5</v>
      </c>
      <c r="B207" s="3" t="s">
        <v>920</v>
      </c>
      <c r="C207" s="3" t="s">
        <v>1408</v>
      </c>
      <c r="D207" s="3" t="str">
        <f>IFERROR(MID(VLOOKUP($B207,Seqs!$A:$B,2,0),E207,1),"")</f>
        <v>Q</v>
      </c>
      <c r="E207" s="3">
        <v>36</v>
      </c>
      <c r="F207" s="3" t="str">
        <f>IFERROR(MID(VLOOKUP($B207,Seqs!$A:$B,2,0),G207,1),"")</f>
        <v>H</v>
      </c>
      <c r="G207" s="3">
        <v>65</v>
      </c>
      <c r="H207" s="3" t="str">
        <f>IFERROR(MID(VLOOKUP($B207,Seqs!$A:$B,2,0),I207,1),"")</f>
        <v>K</v>
      </c>
      <c r="I207" s="23">
        <v>66</v>
      </c>
      <c r="J207" s="3" t="str">
        <f>IFERROR(MID(VLOOKUP($B207,Seqs!$A:$B,2,0),K207,1),"")</f>
        <v>R</v>
      </c>
      <c r="K207" s="23">
        <v>69</v>
      </c>
      <c r="L207" s="3" t="str">
        <f>IFERROR(MID(VLOOKUP($B207,Seqs!$A:$B,2,0),M207,1),"")</f>
        <v>T</v>
      </c>
      <c r="M207" s="3">
        <v>70</v>
      </c>
      <c r="N207" s="3" t="str">
        <f>IFERROR(MID(VLOOKUP($B207,Seqs!$A:$B,2,0),O207,1),"")</f>
        <v>G</v>
      </c>
      <c r="O207" s="3">
        <v>101</v>
      </c>
      <c r="P207" s="3" t="str">
        <f>IFERROR(MID(VLOOKUP($B207,Seqs!$A:$B,2,0),Q207,1),"")</f>
        <v>Y</v>
      </c>
      <c r="Q207" s="3">
        <v>102</v>
      </c>
      <c r="R207" s="3" t="str">
        <f>IFERROR(MID(VLOOKUP($B207,Seqs!$A:$B,2,0),S207,1),"")</f>
        <v>F</v>
      </c>
      <c r="S207" s="3">
        <v>105</v>
      </c>
      <c r="T207" s="3" t="str">
        <f>IFERROR(MID(VLOOKUP($B207,Seqs!$A:$B,2,0),U207,1),"")</f>
        <v>G</v>
      </c>
      <c r="U207" s="3">
        <v>106</v>
      </c>
      <c r="V207" s="3" t="str">
        <f>IFERROR(MID(VLOOKUP($B207,Seqs!$A:$B,2,0),W207,1),"")</f>
        <v>K</v>
      </c>
      <c r="W207" s="3">
        <v>141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G</v>
      </c>
      <c r="AC207" s="3">
        <v>149</v>
      </c>
      <c r="AD207" s="3" t="str">
        <f>IFERROR(MID(VLOOKUP($B207,Seqs!$A:$B,2,0),AE207,1),"")</f>
        <v>V</v>
      </c>
      <c r="AE207" s="3">
        <v>173</v>
      </c>
      <c r="AF207" s="3" t="str">
        <f>IFERROR(MID(VLOOKUP($B207,Seqs!$A:$B,2,0),AG207,1),"")</f>
        <v>C</v>
      </c>
      <c r="AG207" s="3">
        <v>187</v>
      </c>
      <c r="AH207" s="3" t="str">
        <f>IFERROR(MID(VLOOKUP($B207,Seqs!$A:$B,2,0),AI207,1),"")</f>
        <v>I</v>
      </c>
      <c r="AI207" s="3">
        <v>189</v>
      </c>
      <c r="AJ207" s="3" t="str">
        <f>IFERROR(MID(VLOOKUP($B207,Seqs!$A:$B,2,0),AK207,1),"")</f>
        <v>S</v>
      </c>
      <c r="AK207" s="3">
        <v>202</v>
      </c>
      <c r="AL207" s="3" t="str">
        <f>IFERROR(MID(VLOOKUP($B207,Seqs!$A:$B,2,0),AM207,1),"")</f>
        <v>L</v>
      </c>
      <c r="AM207" s="3">
        <v>226</v>
      </c>
      <c r="AN207" s="3" t="str">
        <f>IFERROR(MID(VLOOKUP($B207,Seqs!$A:$B,2,0),AO207,1),"")</f>
        <v>T</v>
      </c>
      <c r="AO207" s="3">
        <v>243</v>
      </c>
      <c r="AP207" s="3" t="str">
        <f>IFERROR(MID(VLOOKUP($B207,Seqs!$A:$B,2,0),AQ207,1),"")</f>
        <v>H</v>
      </c>
      <c r="AQ207" s="3">
        <v>278</v>
      </c>
      <c r="AR207" s="3" t="str">
        <f>IFERROR(MID(VLOOKUP($B207,Seqs!$A:$B,2,0),AS207,1),"")</f>
        <v>P</v>
      </c>
      <c r="AS207" s="3">
        <v>285</v>
      </c>
      <c r="AT207" s="3" t="str">
        <f>IFERROR(MID(VLOOKUP($B207,Seqs!$A:$B,2,0),AU207,1),"")</f>
        <v>M</v>
      </c>
      <c r="AU207" s="3">
        <v>309</v>
      </c>
      <c r="AV207" s="3" t="str">
        <f>IFERROR(MID(VLOOKUP($B207,Seqs!$A:$B,2,0),AW207,1),"")</f>
        <v>N</v>
      </c>
      <c r="AW207" s="3">
        <v>310</v>
      </c>
      <c r="AX207" s="3" t="str">
        <f>IFERROR(MID(VLOOKUP($B207,Seqs!$A:$B,2,0),AY207,1),"")</f>
        <v>C</v>
      </c>
      <c r="AY207" s="3">
        <v>323</v>
      </c>
      <c r="AZ207" s="77" t="str">
        <f>VLOOKUP(B207,Classification!A:D,2,0)</f>
        <v>A</v>
      </c>
      <c r="BA207" s="94" t="str">
        <f>VLOOKUP(B207,Classification!A:D,4,0)</f>
        <v>Opsins</v>
      </c>
      <c r="BB207" s="27" t="b">
        <f t="shared" si="560"/>
        <v>1</v>
      </c>
      <c r="BC207" s="23">
        <f t="shared" si="561"/>
        <v>235</v>
      </c>
      <c r="BD207" s="2" t="s">
        <v>23</v>
      </c>
      <c r="BE207" s="3" t="s">
        <v>1381</v>
      </c>
      <c r="BF207" s="119">
        <v>4.01</v>
      </c>
      <c r="BG207" s="49" t="s">
        <v>1384</v>
      </c>
      <c r="BH207" s="49" t="s">
        <v>1384</v>
      </c>
      <c r="BI207" s="1"/>
      <c r="BJ207" s="70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0">
        <f t="shared" si="562"/>
        <v>36</v>
      </c>
      <c r="BW207" s="71">
        <f t="shared" si="563"/>
        <v>66</v>
      </c>
      <c r="BX207" s="72">
        <f t="shared" si="564"/>
        <v>70</v>
      </c>
      <c r="BY207" s="71">
        <f t="shared" si="565"/>
        <v>102</v>
      </c>
      <c r="BZ207" s="72">
        <f t="shared" si="566"/>
        <v>106</v>
      </c>
      <c r="CA207" s="71" t="str">
        <f t="shared" si="567"/>
        <v>-</v>
      </c>
      <c r="CB207" s="72">
        <f t="shared" si="568"/>
        <v>149</v>
      </c>
      <c r="CC207" s="71">
        <f t="shared" si="569"/>
        <v>187</v>
      </c>
      <c r="CD207" s="72">
        <f t="shared" si="570"/>
        <v>202</v>
      </c>
      <c r="CE207" s="71">
        <f t="shared" si="571"/>
        <v>243</v>
      </c>
      <c r="CF207" s="72">
        <f t="shared" si="572"/>
        <v>285</v>
      </c>
      <c r="CG207" s="71">
        <f t="shared" si="573"/>
        <v>310</v>
      </c>
      <c r="CH207" s="70">
        <f t="shared" si="574"/>
        <v>65</v>
      </c>
      <c r="CI207" s="71">
        <f t="shared" si="575"/>
        <v>69</v>
      </c>
      <c r="CJ207" s="72">
        <f t="shared" si="576"/>
        <v>101</v>
      </c>
      <c r="CK207" s="72">
        <f t="shared" si="577"/>
        <v>105</v>
      </c>
      <c r="CL207" s="72">
        <f t="shared" si="578"/>
        <v>141</v>
      </c>
      <c r="CM207" s="72" t="str">
        <f t="shared" si="579"/>
        <v>-</v>
      </c>
      <c r="CN207" s="72">
        <f t="shared" si="580"/>
        <v>173</v>
      </c>
      <c r="CO207" s="72">
        <f t="shared" si="581"/>
        <v>189</v>
      </c>
      <c r="CP207" s="72">
        <f t="shared" si="582"/>
        <v>226</v>
      </c>
      <c r="CQ207" s="72">
        <f t="shared" si="583"/>
        <v>278</v>
      </c>
      <c r="CR207" s="72">
        <f t="shared" si="584"/>
        <v>309</v>
      </c>
      <c r="CS207" s="72">
        <f t="shared" si="585"/>
        <v>323</v>
      </c>
      <c r="CT207" s="23">
        <f t="shared" si="586"/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30" x14ac:dyDescent="0.2">
      <c r="A208" s="3" t="str">
        <f t="shared" si="559"/>
        <v>opsd_bovin_5WKT</v>
      </c>
      <c r="B208" s="3" t="s">
        <v>920</v>
      </c>
      <c r="C208" s="3" t="s">
        <v>1462</v>
      </c>
      <c r="D208" s="3" t="str">
        <f>IFERROR(MID(VLOOKUP($B208,Seqs!$A:$B,2,0),E208,1),"")</f>
        <v>E</v>
      </c>
      <c r="E208" s="3">
        <v>33</v>
      </c>
      <c r="F208" s="3" t="str">
        <f>IFERROR(MID(VLOOKUP($B208,Seqs!$A:$B,2,0),G208,1),"")</f>
        <v>Q</v>
      </c>
      <c r="G208" s="3">
        <v>64</v>
      </c>
      <c r="H208" s="3" t="str">
        <f>IFERROR(MID(VLOOKUP($B208,Seqs!$A:$B,2,0),I208,1),"")</f>
        <v>K</v>
      </c>
      <c r="I208" s="23">
        <v>66</v>
      </c>
      <c r="J208" s="3" t="str">
        <f>IFERROR(MID(VLOOKUP($B208,Seqs!$A:$B,2,0),K208,1),"")</f>
        <v>R</v>
      </c>
      <c r="K208" s="23">
        <v>69</v>
      </c>
      <c r="L208" s="3" t="str">
        <f>IFERROR(MID(VLOOKUP($B208,Seqs!$A:$B,2,0),M208,1),"")</f>
        <v>N</v>
      </c>
      <c r="M208" s="3">
        <v>73</v>
      </c>
      <c r="N208" s="3" t="str">
        <f>IFERROR(MID(VLOOKUP($B208,Seqs!$A:$B,2,0),O208,1),"")</f>
        <v>G</v>
      </c>
      <c r="O208" s="3">
        <v>101</v>
      </c>
      <c r="P208" s="3" t="str">
        <f>IFERROR(MID(VLOOKUP($B208,Seqs!$A:$B,2,0),Q208,1),"")</f>
        <v>Y</v>
      </c>
      <c r="Q208" s="3">
        <v>102</v>
      </c>
      <c r="R208" s="3" t="str">
        <f>IFERROR(MID(VLOOKUP($B208,Seqs!$A:$B,2,0),S208,1),"")</f>
        <v>G</v>
      </c>
      <c r="S208" s="3">
        <v>106</v>
      </c>
      <c r="T208" s="3" t="str">
        <f>IFERROR(MID(VLOOKUP($B208,Seqs!$A:$B,2,0),U208,1),"")</f>
        <v>P</v>
      </c>
      <c r="U208" s="3">
        <v>107</v>
      </c>
      <c r="V208" s="3" t="str">
        <f>IFERROR(MID(VLOOKUP($B208,Seqs!$A:$B,2,0),W208,1),"")</f>
        <v>K</v>
      </c>
      <c r="W208" s="3">
        <v>141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G</v>
      </c>
      <c r="AC208" s="3">
        <v>149</v>
      </c>
      <c r="AD208" s="3" t="str">
        <f>IFERROR(MID(VLOOKUP($B208,Seqs!$A:$B,2,0),AE208,1),"")</f>
        <v>V</v>
      </c>
      <c r="AE208" s="3">
        <v>173</v>
      </c>
      <c r="AF208" s="3" t="str">
        <f>IFERROR(MID(VLOOKUP($B208,Seqs!$A:$B,2,0),AG208,1),"")</f>
        <v>C</v>
      </c>
      <c r="AG208" s="3">
        <v>187</v>
      </c>
      <c r="AH208" s="3" t="str">
        <f>IFERROR(MID(VLOOKUP($B208,Seqs!$A:$B,2,0),AI208,1),"")</f>
        <v>I</v>
      </c>
      <c r="AI208" s="3">
        <v>189</v>
      </c>
      <c r="AJ208" s="3" t="str">
        <f>IFERROR(MID(VLOOKUP($B208,Seqs!$A:$B,2,0),AK208,1),"")</f>
        <v>N</v>
      </c>
      <c r="AK208" s="3">
        <v>199</v>
      </c>
      <c r="AL208" s="3" t="str">
        <f>IFERROR(MID(VLOOKUP($B208,Seqs!$A:$B,2,0),AM208,1),"")</f>
        <v>Q</v>
      </c>
      <c r="AM208" s="3">
        <v>236</v>
      </c>
      <c r="AN208" s="3" t="str">
        <f>IFERROR(MID(VLOOKUP($B208,Seqs!$A:$B,2,0),AO208,1),"")</f>
        <v>S</v>
      </c>
      <c r="AO208" s="3">
        <v>240</v>
      </c>
      <c r="AP208" s="3" t="str">
        <f>IFERROR(MID(VLOOKUP($B208,Seqs!$A:$B,2,0),AQ208,1),"")</f>
        <v>H</v>
      </c>
      <c r="AQ208" s="3">
        <v>278</v>
      </c>
      <c r="AR208" s="3" t="str">
        <f>IFERROR(MID(VLOOKUP($B208,Seqs!$A:$B,2,0),AS208,1),"")</f>
        <v>G</v>
      </c>
      <c r="AS208" s="3">
        <v>284</v>
      </c>
      <c r="AT208" s="3" t="str">
        <f>IFERROR(MID(VLOOKUP($B208,Seqs!$A:$B,2,0),AU208,1),"")</f>
        <v>M</v>
      </c>
      <c r="AU208" s="3">
        <v>309</v>
      </c>
      <c r="AV208" s="3" t="str">
        <f>IFERROR(MID(VLOOKUP($B208,Seqs!$A:$B,2,0),AW208,1),"")</f>
        <v>N</v>
      </c>
      <c r="AW208" s="3">
        <v>310</v>
      </c>
      <c r="AX208" s="3" t="str">
        <f>IFERROR(MID(VLOOKUP($B208,Seqs!$A:$B,2,0),AY208,1),"")</f>
        <v>C</v>
      </c>
      <c r="AY208" s="3">
        <v>322</v>
      </c>
      <c r="AZ208" s="77" t="str">
        <f>VLOOKUP(B208,Classification!A:D,2,0)</f>
        <v>A</v>
      </c>
      <c r="BA208" s="94" t="str">
        <f>VLOOKUP(B208,Classification!A:D,4,0)</f>
        <v>Opsins</v>
      </c>
      <c r="BB208" s="27" t="b">
        <f t="shared" si="560"/>
        <v>1</v>
      </c>
      <c r="BC208" s="23">
        <f t="shared" si="561"/>
        <v>250</v>
      </c>
      <c r="BD208" s="2" t="s">
        <v>23</v>
      </c>
      <c r="BE208" s="3" t="s">
        <v>1297</v>
      </c>
      <c r="BF208" s="119">
        <v>3.2</v>
      </c>
      <c r="BG208" s="49" t="s">
        <v>1</v>
      </c>
      <c r="BH208" s="49" t="s">
        <v>1</v>
      </c>
      <c r="BI208" s="1"/>
      <c r="BJ208" s="70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0">
        <f t="shared" si="562"/>
        <v>33</v>
      </c>
      <c r="BW208" s="71">
        <f t="shared" si="563"/>
        <v>66</v>
      </c>
      <c r="BX208" s="72">
        <f t="shared" si="564"/>
        <v>73</v>
      </c>
      <c r="BY208" s="71">
        <f t="shared" si="565"/>
        <v>102</v>
      </c>
      <c r="BZ208" s="72">
        <f t="shared" si="566"/>
        <v>107</v>
      </c>
      <c r="CA208" s="71" t="str">
        <f t="shared" si="567"/>
        <v>-</v>
      </c>
      <c r="CB208" s="72">
        <f t="shared" si="568"/>
        <v>149</v>
      </c>
      <c r="CC208" s="71">
        <f t="shared" si="569"/>
        <v>187</v>
      </c>
      <c r="CD208" s="72">
        <f t="shared" si="570"/>
        <v>199</v>
      </c>
      <c r="CE208" s="71">
        <f t="shared" si="571"/>
        <v>240</v>
      </c>
      <c r="CF208" s="72">
        <f t="shared" si="572"/>
        <v>284</v>
      </c>
      <c r="CG208" s="71">
        <f t="shared" si="573"/>
        <v>310</v>
      </c>
      <c r="CH208" s="70">
        <f t="shared" si="574"/>
        <v>64</v>
      </c>
      <c r="CI208" s="71">
        <f t="shared" si="575"/>
        <v>69</v>
      </c>
      <c r="CJ208" s="72">
        <f t="shared" si="576"/>
        <v>101</v>
      </c>
      <c r="CK208" s="72">
        <f t="shared" si="577"/>
        <v>106</v>
      </c>
      <c r="CL208" s="72">
        <f t="shared" si="578"/>
        <v>141</v>
      </c>
      <c r="CM208" s="72" t="str">
        <f t="shared" si="579"/>
        <v>-</v>
      </c>
      <c r="CN208" s="72">
        <f t="shared" si="580"/>
        <v>173</v>
      </c>
      <c r="CO208" s="72">
        <f t="shared" si="581"/>
        <v>189</v>
      </c>
      <c r="CP208" s="72">
        <f t="shared" si="582"/>
        <v>236</v>
      </c>
      <c r="CQ208" s="72">
        <f t="shared" si="583"/>
        <v>278</v>
      </c>
      <c r="CR208" s="72">
        <f t="shared" si="584"/>
        <v>309</v>
      </c>
      <c r="CS208" s="72">
        <f t="shared" si="585"/>
        <v>322</v>
      </c>
      <c r="CT208" s="23">
        <f t="shared" si="586"/>
        <v>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559"/>
        <v>opsd_bovin_6FK6</v>
      </c>
      <c r="B209" s="3" t="s">
        <v>920</v>
      </c>
      <c r="C209" s="3" t="s">
        <v>1495</v>
      </c>
      <c r="D209" s="3" t="str">
        <f>IFERROR(MID(VLOOKUP($B209,Seqs!$A:$B,2,0),E209,1),"")</f>
        <v>E</v>
      </c>
      <c r="E209" s="3">
        <v>33</v>
      </c>
      <c r="F209" s="3" t="str">
        <f>IFERROR(MID(VLOOKUP($B209,Seqs!$A:$B,2,0),G209,1),"")</f>
        <v>Q</v>
      </c>
      <c r="G209" s="3">
        <v>64</v>
      </c>
      <c r="H209" s="3" t="str">
        <f>IFERROR(MID(VLOOKUP($B209,Seqs!$A:$B,2,0),I209,1),"")</f>
        <v>K</v>
      </c>
      <c r="I209" s="23">
        <v>66</v>
      </c>
      <c r="J209" s="3" t="str">
        <f>IFERROR(MID(VLOOKUP($B209,Seqs!$A:$B,2,0),K209,1),"")</f>
        <v>R</v>
      </c>
      <c r="K209" s="23">
        <v>69</v>
      </c>
      <c r="L209" s="3" t="str">
        <f>IFERROR(MID(VLOOKUP($B209,Seqs!$A:$B,2,0),M209,1),"")</f>
        <v>N</v>
      </c>
      <c r="M209" s="3">
        <v>73</v>
      </c>
      <c r="N209" s="3" t="str">
        <f>IFERROR(MID(VLOOKUP($B209,Seqs!$A:$B,2,0),O209,1),"")</f>
        <v>G</v>
      </c>
      <c r="O209" s="3">
        <v>101</v>
      </c>
      <c r="P209" s="3" t="str">
        <f>IFERROR(MID(VLOOKUP($B209,Seqs!$A:$B,2,0),Q209,1),"")</f>
        <v>Y</v>
      </c>
      <c r="Q209" s="3">
        <v>102</v>
      </c>
      <c r="R209" s="3" t="str">
        <f>IFERROR(MID(VLOOKUP($B209,Seqs!$A:$B,2,0),S209,1),"")</f>
        <v>G</v>
      </c>
      <c r="S209" s="3">
        <v>106</v>
      </c>
      <c r="T209" s="3" t="str">
        <f>IFERROR(MID(VLOOKUP($B209,Seqs!$A:$B,2,0),U209,1),"")</f>
        <v>P</v>
      </c>
      <c r="U209" s="3">
        <v>107</v>
      </c>
      <c r="V209" s="3" t="str">
        <f>IFERROR(MID(VLOOKUP($B209,Seqs!$A:$B,2,0),W209,1),"")</f>
        <v>K</v>
      </c>
      <c r="W209" s="3">
        <v>141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G</v>
      </c>
      <c r="AC209" s="3">
        <v>149</v>
      </c>
      <c r="AD209" s="3" t="str">
        <f>IFERROR(MID(VLOOKUP($B209,Seqs!$A:$B,2,0),AE209,1),"")</f>
        <v>V</v>
      </c>
      <c r="AE209" s="3">
        <v>173</v>
      </c>
      <c r="AF209" s="3" t="str">
        <f>IFERROR(MID(VLOOKUP($B209,Seqs!$A:$B,2,0),AG209,1),"")</f>
        <v>C</v>
      </c>
      <c r="AG209" s="3">
        <v>187</v>
      </c>
      <c r="AH209" s="3" t="str">
        <f>IFERROR(MID(VLOOKUP($B209,Seqs!$A:$B,2,0),AI209,1),"")</f>
        <v>I</v>
      </c>
      <c r="AI209" s="3">
        <v>189</v>
      </c>
      <c r="AJ209" s="3" t="str">
        <f>IFERROR(MID(VLOOKUP($B209,Seqs!$A:$B,2,0),AK209,1),"")</f>
        <v>N</v>
      </c>
      <c r="AK209" s="3">
        <v>199</v>
      </c>
      <c r="AL209" s="3" t="str">
        <f>IFERROR(MID(VLOOKUP($B209,Seqs!$A:$B,2,0),AM209,1),"")</f>
        <v>Q</v>
      </c>
      <c r="AM209" s="3">
        <v>236</v>
      </c>
      <c r="AN209" s="3" t="str">
        <f>IFERROR(MID(VLOOKUP($B209,Seqs!$A:$B,2,0),AO209,1),"")</f>
        <v>S</v>
      </c>
      <c r="AO209" s="3">
        <v>240</v>
      </c>
      <c r="AP209" s="3" t="str">
        <f>IFERROR(MID(VLOOKUP($B209,Seqs!$A:$B,2,0),AQ209,1),"")</f>
        <v>H</v>
      </c>
      <c r="AQ209" s="3">
        <v>278</v>
      </c>
      <c r="AR209" s="3" t="str">
        <f>IFERROR(MID(VLOOKUP($B209,Seqs!$A:$B,2,0),AS209,1),"")</f>
        <v>G</v>
      </c>
      <c r="AS209" s="3">
        <v>284</v>
      </c>
      <c r="AT209" s="3" t="str">
        <f>IFERROR(MID(VLOOKUP($B209,Seqs!$A:$B,2,0),AU209,1),"")</f>
        <v>M</v>
      </c>
      <c r="AU209" s="3">
        <v>309</v>
      </c>
      <c r="AV209" s="3" t="str">
        <f>IFERROR(MID(VLOOKUP($B209,Seqs!$A:$B,2,0),AW209,1),"")</f>
        <v>N</v>
      </c>
      <c r="AW209" s="3">
        <v>310</v>
      </c>
      <c r="AX209" s="3" t="str">
        <f>IFERROR(MID(VLOOKUP($B209,Seqs!$A:$B,2,0),AY209,1),"")</f>
        <v>C</v>
      </c>
      <c r="AY209" s="3">
        <v>322</v>
      </c>
      <c r="AZ209" s="77" t="str">
        <f>VLOOKUP(B209,Classification!A:D,2,0)</f>
        <v>A</v>
      </c>
      <c r="BA209" s="94" t="str">
        <f>VLOOKUP(B209,Classification!A:D,4,0)</f>
        <v>Opsins</v>
      </c>
      <c r="BB209" s="27" t="b">
        <f t="shared" si="560"/>
        <v>1</v>
      </c>
      <c r="BC209" s="23">
        <f t="shared" si="561"/>
        <v>250</v>
      </c>
      <c r="BD209" s="2" t="s">
        <v>23</v>
      </c>
      <c r="BE209" s="3" t="s">
        <v>1297</v>
      </c>
      <c r="BF209" s="119">
        <v>2.36</v>
      </c>
      <c r="BG209" s="49" t="s">
        <v>1</v>
      </c>
      <c r="BH209" s="49" t="s">
        <v>1</v>
      </c>
      <c r="BI209" s="1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562"/>
        <v>33</v>
      </c>
      <c r="BW209" s="71">
        <f t="shared" si="563"/>
        <v>66</v>
      </c>
      <c r="BX209" s="72">
        <f t="shared" si="564"/>
        <v>73</v>
      </c>
      <c r="BY209" s="71">
        <f t="shared" si="565"/>
        <v>102</v>
      </c>
      <c r="BZ209" s="72">
        <f t="shared" si="566"/>
        <v>107</v>
      </c>
      <c r="CA209" s="71" t="str">
        <f t="shared" si="567"/>
        <v>-</v>
      </c>
      <c r="CB209" s="72">
        <f t="shared" si="568"/>
        <v>149</v>
      </c>
      <c r="CC209" s="71">
        <f t="shared" si="569"/>
        <v>187</v>
      </c>
      <c r="CD209" s="72">
        <f t="shared" si="570"/>
        <v>199</v>
      </c>
      <c r="CE209" s="71">
        <f t="shared" si="571"/>
        <v>240</v>
      </c>
      <c r="CF209" s="72">
        <f t="shared" si="572"/>
        <v>284</v>
      </c>
      <c r="CG209" s="71">
        <f t="shared" si="573"/>
        <v>310</v>
      </c>
      <c r="CH209" s="70">
        <f t="shared" si="574"/>
        <v>64</v>
      </c>
      <c r="CI209" s="71">
        <f t="shared" si="575"/>
        <v>69</v>
      </c>
      <c r="CJ209" s="72">
        <f t="shared" si="576"/>
        <v>101</v>
      </c>
      <c r="CK209" s="72">
        <f t="shared" si="577"/>
        <v>106</v>
      </c>
      <c r="CL209" s="72">
        <f t="shared" si="578"/>
        <v>141</v>
      </c>
      <c r="CM209" s="72" t="str">
        <f t="shared" si="579"/>
        <v>-</v>
      </c>
      <c r="CN209" s="72">
        <f t="shared" si="580"/>
        <v>173</v>
      </c>
      <c r="CO209" s="72">
        <f t="shared" si="581"/>
        <v>189</v>
      </c>
      <c r="CP209" s="72">
        <f t="shared" si="582"/>
        <v>236</v>
      </c>
      <c r="CQ209" s="72">
        <f t="shared" si="583"/>
        <v>278</v>
      </c>
      <c r="CR209" s="72">
        <f t="shared" si="584"/>
        <v>309</v>
      </c>
      <c r="CS209" s="72">
        <f t="shared" si="585"/>
        <v>322</v>
      </c>
      <c r="CT209" s="23">
        <f t="shared" si="586"/>
        <v>4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si="559"/>
        <v>opsd_bovin_6FK7</v>
      </c>
      <c r="B210" s="3" t="s">
        <v>920</v>
      </c>
      <c r="C210" s="3" t="s">
        <v>1496</v>
      </c>
      <c r="D210" s="3" t="str">
        <f>IFERROR(MID(VLOOKUP($B210,Seqs!$A:$B,2,0),E210,1),"")</f>
        <v>E</v>
      </c>
      <c r="E210" s="3">
        <v>33</v>
      </c>
      <c r="F210" s="3" t="str">
        <f>IFERROR(MID(VLOOKUP($B210,Seqs!$A:$B,2,0),G210,1),"")</f>
        <v>Q</v>
      </c>
      <c r="G210" s="3">
        <v>64</v>
      </c>
      <c r="H210" s="3" t="str">
        <f>IFERROR(MID(VLOOKUP($B210,Seqs!$A:$B,2,0),I210,1),"")</f>
        <v>K</v>
      </c>
      <c r="I210" s="23">
        <v>66</v>
      </c>
      <c r="J210" s="3" t="str">
        <f>IFERROR(MID(VLOOKUP($B210,Seqs!$A:$B,2,0),K210,1),"")</f>
        <v>R</v>
      </c>
      <c r="K210" s="23">
        <v>69</v>
      </c>
      <c r="L210" s="3" t="str">
        <f>IFERROR(MID(VLOOKUP($B210,Seqs!$A:$B,2,0),M210,1),"")</f>
        <v>N</v>
      </c>
      <c r="M210" s="3">
        <v>73</v>
      </c>
      <c r="N210" s="3" t="str">
        <f>IFERROR(MID(VLOOKUP($B210,Seqs!$A:$B,2,0),O210,1),"")</f>
        <v>G</v>
      </c>
      <c r="O210" s="3">
        <v>101</v>
      </c>
      <c r="P210" s="3" t="str">
        <f>IFERROR(MID(VLOOKUP($B210,Seqs!$A:$B,2,0),Q210,1),"")</f>
        <v>Y</v>
      </c>
      <c r="Q210" s="3">
        <v>102</v>
      </c>
      <c r="R210" s="3" t="str">
        <f>IFERROR(MID(VLOOKUP($B210,Seqs!$A:$B,2,0),S210,1),"")</f>
        <v>G</v>
      </c>
      <c r="S210" s="3">
        <v>106</v>
      </c>
      <c r="T210" s="3" t="str">
        <f>IFERROR(MID(VLOOKUP($B210,Seqs!$A:$B,2,0),U210,1),"")</f>
        <v>P</v>
      </c>
      <c r="U210" s="3">
        <v>107</v>
      </c>
      <c r="V210" s="3" t="str">
        <f>IFERROR(MID(VLOOKUP($B210,Seqs!$A:$B,2,0),W210,1),"")</f>
        <v>K</v>
      </c>
      <c r="W210" s="3">
        <v>141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G</v>
      </c>
      <c r="AC210" s="3">
        <v>149</v>
      </c>
      <c r="AD210" s="3" t="str">
        <f>IFERROR(MID(VLOOKUP($B210,Seqs!$A:$B,2,0),AE210,1),"")</f>
        <v>V</v>
      </c>
      <c r="AE210" s="3">
        <v>173</v>
      </c>
      <c r="AF210" s="3" t="str">
        <f>IFERROR(MID(VLOOKUP($B210,Seqs!$A:$B,2,0),AG210,1),"")</f>
        <v>C</v>
      </c>
      <c r="AG210" s="3">
        <v>187</v>
      </c>
      <c r="AH210" s="3" t="str">
        <f>IFERROR(MID(VLOOKUP($B210,Seqs!$A:$B,2,0),AI210,1),"")</f>
        <v>I</v>
      </c>
      <c r="AI210" s="3">
        <v>189</v>
      </c>
      <c r="AJ210" s="3" t="str">
        <f>IFERROR(MID(VLOOKUP($B210,Seqs!$A:$B,2,0),AK210,1),"")</f>
        <v>N</v>
      </c>
      <c r="AK210" s="3">
        <v>199</v>
      </c>
      <c r="AL210" s="3" t="str">
        <f>IFERROR(MID(VLOOKUP($B210,Seqs!$A:$B,2,0),AM210,1),"")</f>
        <v>Q</v>
      </c>
      <c r="AM210" s="3">
        <v>236</v>
      </c>
      <c r="AN210" s="3" t="str">
        <f>IFERROR(MID(VLOOKUP($B210,Seqs!$A:$B,2,0),AO210,1),"")</f>
        <v>S</v>
      </c>
      <c r="AO210" s="3">
        <v>240</v>
      </c>
      <c r="AP210" s="3" t="str">
        <f>IFERROR(MID(VLOOKUP($B210,Seqs!$A:$B,2,0),AQ210,1),"")</f>
        <v>H</v>
      </c>
      <c r="AQ210" s="3">
        <v>278</v>
      </c>
      <c r="AR210" s="3" t="str">
        <f>IFERROR(MID(VLOOKUP($B210,Seqs!$A:$B,2,0),AS210,1),"")</f>
        <v>G</v>
      </c>
      <c r="AS210" s="3">
        <v>284</v>
      </c>
      <c r="AT210" s="3" t="str">
        <f>IFERROR(MID(VLOOKUP($B210,Seqs!$A:$B,2,0),AU210,1),"")</f>
        <v>M</v>
      </c>
      <c r="AU210" s="3">
        <v>309</v>
      </c>
      <c r="AV210" s="3" t="str">
        <f>IFERROR(MID(VLOOKUP($B210,Seqs!$A:$B,2,0),AW210,1),"")</f>
        <v>N</v>
      </c>
      <c r="AW210" s="3">
        <v>310</v>
      </c>
      <c r="AX210" s="3" t="str">
        <f>IFERROR(MID(VLOOKUP($B210,Seqs!$A:$B,2,0),AY210,1),"")</f>
        <v>C</v>
      </c>
      <c r="AY210" s="3">
        <v>322</v>
      </c>
      <c r="AZ210" s="77" t="str">
        <f>VLOOKUP(B210,Classification!A:D,2,0)</f>
        <v>A</v>
      </c>
      <c r="BA210" s="94" t="str">
        <f>VLOOKUP(B210,Classification!A:D,4,0)</f>
        <v>Opsins</v>
      </c>
      <c r="BB210" s="27" t="b">
        <f t="shared" si="560"/>
        <v>1</v>
      </c>
      <c r="BC210" s="23">
        <f t="shared" si="561"/>
        <v>250</v>
      </c>
      <c r="BD210" s="2" t="s">
        <v>23</v>
      </c>
      <c r="BE210" s="3" t="s">
        <v>1297</v>
      </c>
      <c r="BF210" s="119">
        <v>2.62</v>
      </c>
      <c r="BG210" s="49" t="s">
        <v>1</v>
      </c>
      <c r="BH210" s="49" t="s">
        <v>1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 t="shared" si="562"/>
        <v>33</v>
      </c>
      <c r="BW210" s="71">
        <f t="shared" si="563"/>
        <v>66</v>
      </c>
      <c r="BX210" s="72">
        <f t="shared" si="564"/>
        <v>73</v>
      </c>
      <c r="BY210" s="71">
        <f t="shared" si="565"/>
        <v>102</v>
      </c>
      <c r="BZ210" s="72">
        <f t="shared" si="566"/>
        <v>107</v>
      </c>
      <c r="CA210" s="71" t="str">
        <f t="shared" si="567"/>
        <v>-</v>
      </c>
      <c r="CB210" s="72">
        <f t="shared" si="568"/>
        <v>149</v>
      </c>
      <c r="CC210" s="71">
        <f t="shared" si="569"/>
        <v>187</v>
      </c>
      <c r="CD210" s="72">
        <f t="shared" si="570"/>
        <v>199</v>
      </c>
      <c r="CE210" s="71">
        <f t="shared" si="571"/>
        <v>240</v>
      </c>
      <c r="CF210" s="72">
        <f t="shared" si="572"/>
        <v>284</v>
      </c>
      <c r="CG210" s="71">
        <f t="shared" si="573"/>
        <v>310</v>
      </c>
      <c r="CH210" s="70">
        <f t="shared" si="574"/>
        <v>64</v>
      </c>
      <c r="CI210" s="71">
        <f t="shared" si="575"/>
        <v>69</v>
      </c>
      <c r="CJ210" s="72">
        <f t="shared" si="576"/>
        <v>101</v>
      </c>
      <c r="CK210" s="72">
        <f t="shared" si="577"/>
        <v>106</v>
      </c>
      <c r="CL210" s="72">
        <f t="shared" si="578"/>
        <v>141</v>
      </c>
      <c r="CM210" s="72" t="str">
        <f t="shared" si="579"/>
        <v>-</v>
      </c>
      <c r="CN210" s="72">
        <f t="shared" si="580"/>
        <v>173</v>
      </c>
      <c r="CO210" s="72">
        <f t="shared" si="581"/>
        <v>189</v>
      </c>
      <c r="CP210" s="72">
        <f t="shared" si="582"/>
        <v>236</v>
      </c>
      <c r="CQ210" s="72">
        <f t="shared" si="583"/>
        <v>278</v>
      </c>
      <c r="CR210" s="72">
        <f t="shared" si="584"/>
        <v>309</v>
      </c>
      <c r="CS210" s="72">
        <f t="shared" si="585"/>
        <v>322</v>
      </c>
      <c r="CT210" s="23">
        <f t="shared" si="586"/>
        <v>4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si="559"/>
        <v>opsd_bovin_6FK8</v>
      </c>
      <c r="B211" s="3" t="s">
        <v>920</v>
      </c>
      <c r="C211" s="3" t="s">
        <v>1497</v>
      </c>
      <c r="D211" s="3" t="str">
        <f>IFERROR(MID(VLOOKUP($B211,Seqs!$A:$B,2,0),E211,1),"")</f>
        <v>E</v>
      </c>
      <c r="E211" s="3">
        <v>33</v>
      </c>
      <c r="F211" s="3" t="str">
        <f>IFERROR(MID(VLOOKUP($B211,Seqs!$A:$B,2,0),G211,1),"")</f>
        <v>Q</v>
      </c>
      <c r="G211" s="3">
        <v>64</v>
      </c>
      <c r="H211" s="3" t="str">
        <f>IFERROR(MID(VLOOKUP($B211,Seqs!$A:$B,2,0),I211,1),"")</f>
        <v>K</v>
      </c>
      <c r="I211" s="23">
        <v>66</v>
      </c>
      <c r="J211" s="3" t="str">
        <f>IFERROR(MID(VLOOKUP($B211,Seqs!$A:$B,2,0),K211,1),"")</f>
        <v>R</v>
      </c>
      <c r="K211" s="23">
        <v>69</v>
      </c>
      <c r="L211" s="3" t="str">
        <f>IFERROR(MID(VLOOKUP($B211,Seqs!$A:$B,2,0),M211,1),"")</f>
        <v>N</v>
      </c>
      <c r="M211" s="3">
        <v>73</v>
      </c>
      <c r="N211" s="3" t="str">
        <f>IFERROR(MID(VLOOKUP($B211,Seqs!$A:$B,2,0),O211,1),"")</f>
        <v>G</v>
      </c>
      <c r="O211" s="3">
        <v>101</v>
      </c>
      <c r="P211" s="3" t="str">
        <f>IFERROR(MID(VLOOKUP($B211,Seqs!$A:$B,2,0),Q211,1),"")</f>
        <v>Y</v>
      </c>
      <c r="Q211" s="3">
        <v>102</v>
      </c>
      <c r="R211" s="3" t="str">
        <f>IFERROR(MID(VLOOKUP($B211,Seqs!$A:$B,2,0),S211,1),"")</f>
        <v>G</v>
      </c>
      <c r="S211" s="3">
        <v>106</v>
      </c>
      <c r="T211" s="3" t="str">
        <f>IFERROR(MID(VLOOKUP($B211,Seqs!$A:$B,2,0),U211,1),"")</f>
        <v>P</v>
      </c>
      <c r="U211" s="3">
        <v>107</v>
      </c>
      <c r="V211" s="3" t="str">
        <f>IFERROR(MID(VLOOKUP($B211,Seqs!$A:$B,2,0),W211,1),"")</f>
        <v>K</v>
      </c>
      <c r="W211" s="3">
        <v>141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G</v>
      </c>
      <c r="AC211" s="3">
        <v>149</v>
      </c>
      <c r="AD211" s="3" t="str">
        <f>IFERROR(MID(VLOOKUP($B211,Seqs!$A:$B,2,0),AE211,1),"")</f>
        <v>V</v>
      </c>
      <c r="AE211" s="3">
        <v>173</v>
      </c>
      <c r="AF211" s="3" t="str">
        <f>IFERROR(MID(VLOOKUP($B211,Seqs!$A:$B,2,0),AG211,1),"")</f>
        <v>C</v>
      </c>
      <c r="AG211" s="3">
        <v>187</v>
      </c>
      <c r="AH211" s="3" t="str">
        <f>IFERROR(MID(VLOOKUP($B211,Seqs!$A:$B,2,0),AI211,1),"")</f>
        <v>I</v>
      </c>
      <c r="AI211" s="3">
        <v>189</v>
      </c>
      <c r="AJ211" s="3" t="str">
        <f>IFERROR(MID(VLOOKUP($B211,Seqs!$A:$B,2,0),AK211,1),"")</f>
        <v>N</v>
      </c>
      <c r="AK211" s="3">
        <v>199</v>
      </c>
      <c r="AL211" s="3" t="str">
        <f>IFERROR(MID(VLOOKUP($B211,Seqs!$A:$B,2,0),AM211,1),"")</f>
        <v>Q</v>
      </c>
      <c r="AM211" s="3">
        <v>236</v>
      </c>
      <c r="AN211" s="3" t="str">
        <f>IFERROR(MID(VLOOKUP($B211,Seqs!$A:$B,2,0),AO211,1),"")</f>
        <v>S</v>
      </c>
      <c r="AO211" s="3">
        <v>240</v>
      </c>
      <c r="AP211" s="3" t="str">
        <f>IFERROR(MID(VLOOKUP($B211,Seqs!$A:$B,2,0),AQ211,1),"")</f>
        <v>H</v>
      </c>
      <c r="AQ211" s="3">
        <v>278</v>
      </c>
      <c r="AR211" s="3" t="str">
        <f>IFERROR(MID(VLOOKUP($B211,Seqs!$A:$B,2,0),AS211,1),"")</f>
        <v>G</v>
      </c>
      <c r="AS211" s="3">
        <v>284</v>
      </c>
      <c r="AT211" s="3" t="str">
        <f>IFERROR(MID(VLOOKUP($B211,Seqs!$A:$B,2,0),AU211,1),"")</f>
        <v>M</v>
      </c>
      <c r="AU211" s="3">
        <v>309</v>
      </c>
      <c r="AV211" s="3" t="str">
        <f>IFERROR(MID(VLOOKUP($B211,Seqs!$A:$B,2,0),AW211,1),"")</f>
        <v>N</v>
      </c>
      <c r="AW211" s="3">
        <v>310</v>
      </c>
      <c r="AX211" s="3" t="str">
        <f>IFERROR(MID(VLOOKUP($B211,Seqs!$A:$B,2,0),AY211,1),"")</f>
        <v>C</v>
      </c>
      <c r="AY211" s="3">
        <v>322</v>
      </c>
      <c r="AZ211" s="77" t="str">
        <f>VLOOKUP(B211,Classification!A:D,2,0)</f>
        <v>A</v>
      </c>
      <c r="BA211" s="94" t="str">
        <f>VLOOKUP(B211,Classification!A:D,4,0)</f>
        <v>Opsins</v>
      </c>
      <c r="BB211" s="27" t="b">
        <f t="shared" si="560"/>
        <v>1</v>
      </c>
      <c r="BC211" s="23">
        <f t="shared" si="561"/>
        <v>250</v>
      </c>
      <c r="BD211" s="2" t="s">
        <v>23</v>
      </c>
      <c r="BE211" s="3" t="s">
        <v>1297</v>
      </c>
      <c r="BF211" s="119">
        <v>2.87</v>
      </c>
      <c r="BG211" s="49" t="s">
        <v>1</v>
      </c>
      <c r="BH211" s="49" t="s">
        <v>1</v>
      </c>
      <c r="BI211" s="1"/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 t="shared" si="562"/>
        <v>33</v>
      </c>
      <c r="BW211" s="71">
        <f t="shared" si="563"/>
        <v>66</v>
      </c>
      <c r="BX211" s="72">
        <f t="shared" si="564"/>
        <v>73</v>
      </c>
      <c r="BY211" s="71">
        <f t="shared" si="565"/>
        <v>102</v>
      </c>
      <c r="BZ211" s="72">
        <f t="shared" si="566"/>
        <v>107</v>
      </c>
      <c r="CA211" s="71" t="str">
        <f t="shared" si="567"/>
        <v>-</v>
      </c>
      <c r="CB211" s="72">
        <f t="shared" si="568"/>
        <v>149</v>
      </c>
      <c r="CC211" s="71">
        <f t="shared" si="569"/>
        <v>187</v>
      </c>
      <c r="CD211" s="72">
        <f t="shared" si="570"/>
        <v>199</v>
      </c>
      <c r="CE211" s="71">
        <f t="shared" si="571"/>
        <v>240</v>
      </c>
      <c r="CF211" s="72">
        <f t="shared" si="572"/>
        <v>284</v>
      </c>
      <c r="CG211" s="71">
        <f t="shared" si="573"/>
        <v>310</v>
      </c>
      <c r="CH211" s="70">
        <f t="shared" si="574"/>
        <v>64</v>
      </c>
      <c r="CI211" s="71">
        <f t="shared" si="575"/>
        <v>69</v>
      </c>
      <c r="CJ211" s="72">
        <f t="shared" si="576"/>
        <v>101</v>
      </c>
      <c r="CK211" s="72">
        <f t="shared" si="577"/>
        <v>106</v>
      </c>
      <c r="CL211" s="72">
        <f t="shared" si="578"/>
        <v>141</v>
      </c>
      <c r="CM211" s="72" t="str">
        <f t="shared" si="579"/>
        <v>-</v>
      </c>
      <c r="CN211" s="72">
        <f t="shared" si="580"/>
        <v>173</v>
      </c>
      <c r="CO211" s="72">
        <f t="shared" si="581"/>
        <v>189</v>
      </c>
      <c r="CP211" s="72">
        <f t="shared" si="582"/>
        <v>236</v>
      </c>
      <c r="CQ211" s="72">
        <f t="shared" si="583"/>
        <v>278</v>
      </c>
      <c r="CR211" s="72">
        <f t="shared" si="584"/>
        <v>309</v>
      </c>
      <c r="CS211" s="72">
        <f t="shared" si="585"/>
        <v>322</v>
      </c>
      <c r="CT211" s="23">
        <f t="shared" si="586"/>
        <v>4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 t="shared" si="559"/>
        <v>opsd_bovin_6FK9</v>
      </c>
      <c r="B212" s="3" t="s">
        <v>920</v>
      </c>
      <c r="C212" s="3" t="s">
        <v>1498</v>
      </c>
      <c r="D212" s="3" t="str">
        <f>IFERROR(MID(VLOOKUP($B212,Seqs!$A:$B,2,0),E212,1),"")</f>
        <v>E</v>
      </c>
      <c r="E212" s="3">
        <v>33</v>
      </c>
      <c r="F212" s="3" t="str">
        <f>IFERROR(MID(VLOOKUP($B212,Seqs!$A:$B,2,0),G212,1),"")</f>
        <v>Q</v>
      </c>
      <c r="G212" s="3">
        <v>64</v>
      </c>
      <c r="H212" s="3" t="str">
        <f>IFERROR(MID(VLOOKUP($B212,Seqs!$A:$B,2,0),I212,1),"")</f>
        <v>K</v>
      </c>
      <c r="I212" s="23">
        <v>66</v>
      </c>
      <c r="J212" s="3" t="str">
        <f>IFERROR(MID(VLOOKUP($B212,Seqs!$A:$B,2,0),K212,1),"")</f>
        <v>R</v>
      </c>
      <c r="K212" s="23">
        <v>69</v>
      </c>
      <c r="L212" s="3" t="str">
        <f>IFERROR(MID(VLOOKUP($B212,Seqs!$A:$B,2,0),M212,1),"")</f>
        <v>N</v>
      </c>
      <c r="M212" s="3">
        <v>73</v>
      </c>
      <c r="N212" s="3" t="str">
        <f>IFERROR(MID(VLOOKUP($B212,Seqs!$A:$B,2,0),O212,1),"")</f>
        <v>G</v>
      </c>
      <c r="O212" s="3">
        <v>101</v>
      </c>
      <c r="P212" s="3" t="str">
        <f>IFERROR(MID(VLOOKUP($B212,Seqs!$A:$B,2,0),Q212,1),"")</f>
        <v>Y</v>
      </c>
      <c r="Q212" s="3">
        <v>102</v>
      </c>
      <c r="R212" s="3" t="str">
        <f>IFERROR(MID(VLOOKUP($B212,Seqs!$A:$B,2,0),S212,1),"")</f>
        <v>G</v>
      </c>
      <c r="S212" s="3">
        <v>106</v>
      </c>
      <c r="T212" s="3" t="str">
        <f>IFERROR(MID(VLOOKUP($B212,Seqs!$A:$B,2,0),U212,1),"")</f>
        <v>P</v>
      </c>
      <c r="U212" s="3">
        <v>107</v>
      </c>
      <c r="V212" s="3" t="str">
        <f>IFERROR(MID(VLOOKUP($B212,Seqs!$A:$B,2,0),W212,1),"")</f>
        <v>K</v>
      </c>
      <c r="W212" s="3">
        <v>141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G</v>
      </c>
      <c r="AC212" s="3">
        <v>149</v>
      </c>
      <c r="AD212" s="3" t="str">
        <f>IFERROR(MID(VLOOKUP($B212,Seqs!$A:$B,2,0),AE212,1),"")</f>
        <v>V</v>
      </c>
      <c r="AE212" s="3">
        <v>173</v>
      </c>
      <c r="AF212" s="3" t="str">
        <f>IFERROR(MID(VLOOKUP($B212,Seqs!$A:$B,2,0),AG212,1),"")</f>
        <v>C</v>
      </c>
      <c r="AG212" s="3">
        <v>187</v>
      </c>
      <c r="AH212" s="3" t="str">
        <f>IFERROR(MID(VLOOKUP($B212,Seqs!$A:$B,2,0),AI212,1),"")</f>
        <v>I</v>
      </c>
      <c r="AI212" s="3">
        <v>189</v>
      </c>
      <c r="AJ212" s="3" t="str">
        <f>IFERROR(MID(VLOOKUP($B212,Seqs!$A:$B,2,0),AK212,1),"")</f>
        <v>N</v>
      </c>
      <c r="AK212" s="3">
        <v>199</v>
      </c>
      <c r="AL212" s="3" t="str">
        <f>IFERROR(MID(VLOOKUP($B212,Seqs!$A:$B,2,0),AM212,1),"")</f>
        <v>Q</v>
      </c>
      <c r="AM212" s="3">
        <v>236</v>
      </c>
      <c r="AN212" s="3" t="str">
        <f>IFERROR(MID(VLOOKUP($B212,Seqs!$A:$B,2,0),AO212,1),"")</f>
        <v>S</v>
      </c>
      <c r="AO212" s="3">
        <v>240</v>
      </c>
      <c r="AP212" s="3" t="str">
        <f>IFERROR(MID(VLOOKUP($B212,Seqs!$A:$B,2,0),AQ212,1),"")</f>
        <v>H</v>
      </c>
      <c r="AQ212" s="3">
        <v>278</v>
      </c>
      <c r="AR212" s="3" t="str">
        <f>IFERROR(MID(VLOOKUP($B212,Seqs!$A:$B,2,0),AS212,1),"")</f>
        <v>G</v>
      </c>
      <c r="AS212" s="3">
        <v>284</v>
      </c>
      <c r="AT212" s="3" t="str">
        <f>IFERROR(MID(VLOOKUP($B212,Seqs!$A:$B,2,0),AU212,1),"")</f>
        <v>M</v>
      </c>
      <c r="AU212" s="3">
        <v>309</v>
      </c>
      <c r="AV212" s="3" t="str">
        <f>IFERROR(MID(VLOOKUP($B212,Seqs!$A:$B,2,0),AW212,1),"")</f>
        <v>N</v>
      </c>
      <c r="AW212" s="3">
        <v>310</v>
      </c>
      <c r="AX212" s="3" t="str">
        <f>IFERROR(MID(VLOOKUP($B212,Seqs!$A:$B,2,0),AY212,1),"")</f>
        <v>C</v>
      </c>
      <c r="AY212" s="3">
        <v>322</v>
      </c>
      <c r="AZ212" s="77" t="str">
        <f>VLOOKUP(B212,Classification!A:D,2,0)</f>
        <v>A</v>
      </c>
      <c r="BA212" s="94" t="str">
        <f>VLOOKUP(B212,Classification!A:D,4,0)</f>
        <v>Opsins</v>
      </c>
      <c r="BB212" s="27" t="b">
        <f t="shared" si="560"/>
        <v>1</v>
      </c>
      <c r="BC212" s="23">
        <f t="shared" si="561"/>
        <v>250</v>
      </c>
      <c r="BD212" s="2" t="s">
        <v>23</v>
      </c>
      <c r="BE212" s="3" t="s">
        <v>1297</v>
      </c>
      <c r="BF212" s="119">
        <v>2.63</v>
      </c>
      <c r="BG212" s="49" t="s">
        <v>1</v>
      </c>
      <c r="BH212" s="49" t="s">
        <v>1</v>
      </c>
      <c r="BI212" s="1"/>
      <c r="BJ212" s="70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0">
        <f t="shared" si="562"/>
        <v>33</v>
      </c>
      <c r="BW212" s="71">
        <f t="shared" si="563"/>
        <v>66</v>
      </c>
      <c r="BX212" s="72">
        <f t="shared" si="564"/>
        <v>73</v>
      </c>
      <c r="BY212" s="71">
        <f t="shared" si="565"/>
        <v>102</v>
      </c>
      <c r="BZ212" s="72">
        <f t="shared" si="566"/>
        <v>107</v>
      </c>
      <c r="CA212" s="71" t="str">
        <f t="shared" si="567"/>
        <v>-</v>
      </c>
      <c r="CB212" s="72">
        <f t="shared" si="568"/>
        <v>149</v>
      </c>
      <c r="CC212" s="71">
        <f t="shared" si="569"/>
        <v>187</v>
      </c>
      <c r="CD212" s="72">
        <f t="shared" si="570"/>
        <v>199</v>
      </c>
      <c r="CE212" s="71">
        <f t="shared" si="571"/>
        <v>240</v>
      </c>
      <c r="CF212" s="72">
        <f t="shared" si="572"/>
        <v>284</v>
      </c>
      <c r="CG212" s="71">
        <f t="shared" si="573"/>
        <v>310</v>
      </c>
      <c r="CH212" s="70">
        <f t="shared" si="574"/>
        <v>64</v>
      </c>
      <c r="CI212" s="71">
        <f t="shared" si="575"/>
        <v>69</v>
      </c>
      <c r="CJ212" s="72">
        <f t="shared" si="576"/>
        <v>101</v>
      </c>
      <c r="CK212" s="72">
        <f t="shared" si="577"/>
        <v>106</v>
      </c>
      <c r="CL212" s="72">
        <f t="shared" si="578"/>
        <v>141</v>
      </c>
      <c r="CM212" s="72" t="str">
        <f t="shared" si="579"/>
        <v>-</v>
      </c>
      <c r="CN212" s="72">
        <f t="shared" si="580"/>
        <v>173</v>
      </c>
      <c r="CO212" s="72">
        <f t="shared" si="581"/>
        <v>189</v>
      </c>
      <c r="CP212" s="72">
        <f t="shared" si="582"/>
        <v>236</v>
      </c>
      <c r="CQ212" s="72">
        <f t="shared" si="583"/>
        <v>278</v>
      </c>
      <c r="CR212" s="72">
        <f t="shared" si="584"/>
        <v>309</v>
      </c>
      <c r="CS212" s="72">
        <f t="shared" si="585"/>
        <v>322</v>
      </c>
      <c r="CT212" s="23">
        <f t="shared" si="586"/>
        <v>4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si="559"/>
        <v>opsd_bovin_6FKA</v>
      </c>
      <c r="B213" s="3" t="s">
        <v>920</v>
      </c>
      <c r="C213" s="3" t="s">
        <v>1499</v>
      </c>
      <c r="D213" s="3" t="str">
        <f>IFERROR(MID(VLOOKUP($B213,Seqs!$A:$B,2,0),E213,1),"")</f>
        <v>E</v>
      </c>
      <c r="E213" s="3">
        <v>33</v>
      </c>
      <c r="F213" s="3" t="str">
        <f>IFERROR(MID(VLOOKUP($B213,Seqs!$A:$B,2,0),G213,1),"")</f>
        <v>Q</v>
      </c>
      <c r="G213" s="3">
        <v>64</v>
      </c>
      <c r="H213" s="3" t="str">
        <f>IFERROR(MID(VLOOKUP($B213,Seqs!$A:$B,2,0),I213,1),"")</f>
        <v>K</v>
      </c>
      <c r="I213" s="23">
        <v>66</v>
      </c>
      <c r="J213" s="3" t="str">
        <f>IFERROR(MID(VLOOKUP($B213,Seqs!$A:$B,2,0),K213,1),"")</f>
        <v>R</v>
      </c>
      <c r="K213" s="23">
        <v>69</v>
      </c>
      <c r="L213" s="3" t="str">
        <f>IFERROR(MID(VLOOKUP($B213,Seqs!$A:$B,2,0),M213,1),"")</f>
        <v>N</v>
      </c>
      <c r="M213" s="3">
        <v>73</v>
      </c>
      <c r="N213" s="3" t="str">
        <f>IFERROR(MID(VLOOKUP($B213,Seqs!$A:$B,2,0),O213,1),"")</f>
        <v>G</v>
      </c>
      <c r="O213" s="3">
        <v>101</v>
      </c>
      <c r="P213" s="3" t="str">
        <f>IFERROR(MID(VLOOKUP($B213,Seqs!$A:$B,2,0),Q213,1),"")</f>
        <v>Y</v>
      </c>
      <c r="Q213" s="3">
        <v>102</v>
      </c>
      <c r="R213" s="3" t="str">
        <f>IFERROR(MID(VLOOKUP($B213,Seqs!$A:$B,2,0),S213,1),"")</f>
        <v>G</v>
      </c>
      <c r="S213" s="3">
        <v>106</v>
      </c>
      <c r="T213" s="3" t="str">
        <f>IFERROR(MID(VLOOKUP($B213,Seqs!$A:$B,2,0),U213,1),"")</f>
        <v>P</v>
      </c>
      <c r="U213" s="3">
        <v>107</v>
      </c>
      <c r="V213" s="3" t="str">
        <f>IFERROR(MID(VLOOKUP($B213,Seqs!$A:$B,2,0),W213,1),"")</f>
        <v>K</v>
      </c>
      <c r="W213" s="3">
        <v>141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G</v>
      </c>
      <c r="AC213" s="3">
        <v>149</v>
      </c>
      <c r="AD213" s="3" t="str">
        <f>IFERROR(MID(VLOOKUP($B213,Seqs!$A:$B,2,0),AE213,1),"")</f>
        <v>V</v>
      </c>
      <c r="AE213" s="3">
        <v>173</v>
      </c>
      <c r="AF213" s="3" t="str">
        <f>IFERROR(MID(VLOOKUP($B213,Seqs!$A:$B,2,0),AG213,1),"")</f>
        <v>C</v>
      </c>
      <c r="AG213" s="3">
        <v>187</v>
      </c>
      <c r="AH213" s="3" t="str">
        <f>IFERROR(MID(VLOOKUP($B213,Seqs!$A:$B,2,0),AI213,1),"")</f>
        <v>I</v>
      </c>
      <c r="AI213" s="3">
        <v>189</v>
      </c>
      <c r="AJ213" s="3" t="str">
        <f>IFERROR(MID(VLOOKUP($B213,Seqs!$A:$B,2,0),AK213,1),"")</f>
        <v>N</v>
      </c>
      <c r="AK213" s="3">
        <v>199</v>
      </c>
      <c r="AL213" s="3" t="str">
        <f>IFERROR(MID(VLOOKUP($B213,Seqs!$A:$B,2,0),AM213,1),"")</f>
        <v>Q</v>
      </c>
      <c r="AM213" s="3">
        <v>236</v>
      </c>
      <c r="AN213" s="3" t="str">
        <f>IFERROR(MID(VLOOKUP($B213,Seqs!$A:$B,2,0),AO213,1),"")</f>
        <v>S</v>
      </c>
      <c r="AO213" s="3">
        <v>240</v>
      </c>
      <c r="AP213" s="3" t="str">
        <f>IFERROR(MID(VLOOKUP($B213,Seqs!$A:$B,2,0),AQ213,1),"")</f>
        <v>H</v>
      </c>
      <c r="AQ213" s="3">
        <v>278</v>
      </c>
      <c r="AR213" s="3" t="str">
        <f>IFERROR(MID(VLOOKUP($B213,Seqs!$A:$B,2,0),AS213,1),"")</f>
        <v>G</v>
      </c>
      <c r="AS213" s="3">
        <v>284</v>
      </c>
      <c r="AT213" s="3" t="str">
        <f>IFERROR(MID(VLOOKUP($B213,Seqs!$A:$B,2,0),AU213,1),"")</f>
        <v>M</v>
      </c>
      <c r="AU213" s="3">
        <v>309</v>
      </c>
      <c r="AV213" s="3" t="str">
        <f>IFERROR(MID(VLOOKUP($B213,Seqs!$A:$B,2,0),AW213,1),"")</f>
        <v>N</v>
      </c>
      <c r="AW213" s="3">
        <v>310</v>
      </c>
      <c r="AX213" s="3" t="str">
        <f>IFERROR(MID(VLOOKUP($B213,Seqs!$A:$B,2,0),AY213,1),"")</f>
        <v>C</v>
      </c>
      <c r="AY213" s="3">
        <v>322</v>
      </c>
      <c r="AZ213" s="77" t="str">
        <f>VLOOKUP(B213,Classification!A:D,2,0)</f>
        <v>A</v>
      </c>
      <c r="BA213" s="94" t="str">
        <f>VLOOKUP(B213,Classification!A:D,4,0)</f>
        <v>Opsins</v>
      </c>
      <c r="BB213" s="27" t="b">
        <f t="shared" si="560"/>
        <v>1</v>
      </c>
      <c r="BC213" s="23">
        <f t="shared" si="561"/>
        <v>250</v>
      </c>
      <c r="BD213" s="2" t="s">
        <v>23</v>
      </c>
      <c r="BE213" s="3" t="s">
        <v>1297</v>
      </c>
      <c r="BF213" s="119">
        <v>2.7</v>
      </c>
      <c r="BG213" s="49" t="s">
        <v>1</v>
      </c>
      <c r="BH213" s="49" t="s">
        <v>1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 t="shared" si="562"/>
        <v>33</v>
      </c>
      <c r="BW213" s="71">
        <f t="shared" si="563"/>
        <v>66</v>
      </c>
      <c r="BX213" s="72">
        <f t="shared" si="564"/>
        <v>73</v>
      </c>
      <c r="BY213" s="71">
        <f t="shared" si="565"/>
        <v>102</v>
      </c>
      <c r="BZ213" s="72">
        <f t="shared" si="566"/>
        <v>107</v>
      </c>
      <c r="CA213" s="71" t="str">
        <f t="shared" si="567"/>
        <v>-</v>
      </c>
      <c r="CB213" s="72">
        <f t="shared" si="568"/>
        <v>149</v>
      </c>
      <c r="CC213" s="71">
        <f t="shared" si="569"/>
        <v>187</v>
      </c>
      <c r="CD213" s="72">
        <f t="shared" si="570"/>
        <v>199</v>
      </c>
      <c r="CE213" s="71">
        <f t="shared" si="571"/>
        <v>240</v>
      </c>
      <c r="CF213" s="72">
        <f t="shared" si="572"/>
        <v>284</v>
      </c>
      <c r="CG213" s="71">
        <f t="shared" si="573"/>
        <v>310</v>
      </c>
      <c r="CH213" s="70">
        <f t="shared" si="574"/>
        <v>64</v>
      </c>
      <c r="CI213" s="71">
        <f t="shared" si="575"/>
        <v>69</v>
      </c>
      <c r="CJ213" s="72">
        <f t="shared" si="576"/>
        <v>101</v>
      </c>
      <c r="CK213" s="72">
        <f t="shared" si="577"/>
        <v>106</v>
      </c>
      <c r="CL213" s="72">
        <f t="shared" si="578"/>
        <v>141</v>
      </c>
      <c r="CM213" s="72" t="str">
        <f t="shared" si="579"/>
        <v>-</v>
      </c>
      <c r="CN213" s="72">
        <f t="shared" si="580"/>
        <v>173</v>
      </c>
      <c r="CO213" s="72">
        <f t="shared" si="581"/>
        <v>189</v>
      </c>
      <c r="CP213" s="72">
        <f t="shared" si="582"/>
        <v>236</v>
      </c>
      <c r="CQ213" s="72">
        <f t="shared" si="583"/>
        <v>278</v>
      </c>
      <c r="CR213" s="72">
        <f t="shared" si="584"/>
        <v>309</v>
      </c>
      <c r="CS213" s="72">
        <f t="shared" si="585"/>
        <v>322</v>
      </c>
      <c r="CT213" s="23">
        <f t="shared" si="586"/>
        <v>4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559"/>
        <v>opsd_bovin_6FKB</v>
      </c>
      <c r="B214" s="3" t="s">
        <v>920</v>
      </c>
      <c r="C214" s="3" t="s">
        <v>1500</v>
      </c>
      <c r="D214" s="3" t="str">
        <f>IFERROR(MID(VLOOKUP($B214,Seqs!$A:$B,2,0),E214,1),"")</f>
        <v>E</v>
      </c>
      <c r="E214" s="3">
        <v>33</v>
      </c>
      <c r="F214" s="3" t="str">
        <f>IFERROR(MID(VLOOKUP($B214,Seqs!$A:$B,2,0),G214,1),"")</f>
        <v>Q</v>
      </c>
      <c r="G214" s="3">
        <v>64</v>
      </c>
      <c r="H214" s="3" t="str">
        <f>IFERROR(MID(VLOOKUP($B214,Seqs!$A:$B,2,0),I214,1),"")</f>
        <v>K</v>
      </c>
      <c r="I214" s="23">
        <v>66</v>
      </c>
      <c r="J214" s="3" t="str">
        <f>IFERROR(MID(VLOOKUP($B214,Seqs!$A:$B,2,0),K214,1),"")</f>
        <v>R</v>
      </c>
      <c r="K214" s="23">
        <v>69</v>
      </c>
      <c r="L214" s="3" t="str">
        <f>IFERROR(MID(VLOOKUP($B214,Seqs!$A:$B,2,0),M214,1),"")</f>
        <v>N</v>
      </c>
      <c r="M214" s="3">
        <v>73</v>
      </c>
      <c r="N214" s="3" t="str">
        <f>IFERROR(MID(VLOOKUP($B214,Seqs!$A:$B,2,0),O214,1),"")</f>
        <v>G</v>
      </c>
      <c r="O214" s="3">
        <v>101</v>
      </c>
      <c r="P214" s="3" t="str">
        <f>IFERROR(MID(VLOOKUP($B214,Seqs!$A:$B,2,0),Q214,1),"")</f>
        <v>Y</v>
      </c>
      <c r="Q214" s="3">
        <v>102</v>
      </c>
      <c r="R214" s="3" t="str">
        <f>IFERROR(MID(VLOOKUP($B214,Seqs!$A:$B,2,0),S214,1),"")</f>
        <v>G</v>
      </c>
      <c r="S214" s="3">
        <v>106</v>
      </c>
      <c r="T214" s="3" t="str">
        <f>IFERROR(MID(VLOOKUP($B214,Seqs!$A:$B,2,0),U214,1),"")</f>
        <v>P</v>
      </c>
      <c r="U214" s="3">
        <v>107</v>
      </c>
      <c r="V214" s="3" t="str">
        <f>IFERROR(MID(VLOOKUP($B214,Seqs!$A:$B,2,0),W214,1),"")</f>
        <v>K</v>
      </c>
      <c r="W214" s="3">
        <v>141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G</v>
      </c>
      <c r="AC214" s="3">
        <v>149</v>
      </c>
      <c r="AD214" s="3" t="str">
        <f>IFERROR(MID(VLOOKUP($B214,Seqs!$A:$B,2,0),AE214,1),"")</f>
        <v>V</v>
      </c>
      <c r="AE214" s="3">
        <v>173</v>
      </c>
      <c r="AF214" s="3" t="str">
        <f>IFERROR(MID(VLOOKUP($B214,Seqs!$A:$B,2,0),AG214,1),"")</f>
        <v>C</v>
      </c>
      <c r="AG214" s="3">
        <v>187</v>
      </c>
      <c r="AH214" s="3" t="str">
        <f>IFERROR(MID(VLOOKUP($B214,Seqs!$A:$B,2,0),AI214,1),"")</f>
        <v>I</v>
      </c>
      <c r="AI214" s="3">
        <v>189</v>
      </c>
      <c r="AJ214" s="3" t="str">
        <f>IFERROR(MID(VLOOKUP($B214,Seqs!$A:$B,2,0),AK214,1),"")</f>
        <v>N</v>
      </c>
      <c r="AK214" s="3">
        <v>199</v>
      </c>
      <c r="AL214" s="3" t="str">
        <f>IFERROR(MID(VLOOKUP($B214,Seqs!$A:$B,2,0),AM214,1),"")</f>
        <v>Q</v>
      </c>
      <c r="AM214" s="3">
        <v>236</v>
      </c>
      <c r="AN214" s="3" t="str">
        <f>IFERROR(MID(VLOOKUP($B214,Seqs!$A:$B,2,0),AO214,1),"")</f>
        <v>S</v>
      </c>
      <c r="AO214" s="3">
        <v>240</v>
      </c>
      <c r="AP214" s="3" t="str">
        <f>IFERROR(MID(VLOOKUP($B214,Seqs!$A:$B,2,0),AQ214,1),"")</f>
        <v>H</v>
      </c>
      <c r="AQ214" s="3">
        <v>278</v>
      </c>
      <c r="AR214" s="3" t="str">
        <f>IFERROR(MID(VLOOKUP($B214,Seqs!$A:$B,2,0),AS214,1),"")</f>
        <v>G</v>
      </c>
      <c r="AS214" s="3">
        <v>284</v>
      </c>
      <c r="AT214" s="3" t="str">
        <f>IFERROR(MID(VLOOKUP($B214,Seqs!$A:$B,2,0),AU214,1),"")</f>
        <v>M</v>
      </c>
      <c r="AU214" s="3">
        <v>309</v>
      </c>
      <c r="AV214" s="3" t="str">
        <f>IFERROR(MID(VLOOKUP($B214,Seqs!$A:$B,2,0),AW214,1),"")</f>
        <v>N</v>
      </c>
      <c r="AW214" s="3">
        <v>310</v>
      </c>
      <c r="AX214" s="3" t="str">
        <f>IFERROR(MID(VLOOKUP($B214,Seqs!$A:$B,2,0),AY214,1),"")</f>
        <v>C</v>
      </c>
      <c r="AY214" s="3">
        <v>322</v>
      </c>
      <c r="AZ214" s="77" t="str">
        <f>VLOOKUP(B214,Classification!A:D,2,0)</f>
        <v>A</v>
      </c>
      <c r="BA214" s="94" t="str">
        <f>VLOOKUP(B214,Classification!A:D,4,0)</f>
        <v>Opsins</v>
      </c>
      <c r="BB214" s="27" t="b">
        <f t="shared" si="560"/>
        <v>1</v>
      </c>
      <c r="BC214" s="23">
        <f t="shared" si="561"/>
        <v>250</v>
      </c>
      <c r="BD214" s="2" t="s">
        <v>23</v>
      </c>
      <c r="BE214" s="3" t="s">
        <v>1297</v>
      </c>
      <c r="BF214" s="119">
        <v>3.03</v>
      </c>
      <c r="BG214" s="49" t="s">
        <v>1</v>
      </c>
      <c r="BH214" s="49" t="s">
        <v>1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 t="shared" si="562"/>
        <v>33</v>
      </c>
      <c r="BW214" s="71">
        <f t="shared" si="563"/>
        <v>66</v>
      </c>
      <c r="BX214" s="72">
        <f t="shared" si="564"/>
        <v>73</v>
      </c>
      <c r="BY214" s="71">
        <f t="shared" si="565"/>
        <v>102</v>
      </c>
      <c r="BZ214" s="72">
        <f t="shared" si="566"/>
        <v>107</v>
      </c>
      <c r="CA214" s="71" t="str">
        <f t="shared" si="567"/>
        <v>-</v>
      </c>
      <c r="CB214" s="72">
        <f t="shared" si="568"/>
        <v>149</v>
      </c>
      <c r="CC214" s="71">
        <f t="shared" si="569"/>
        <v>187</v>
      </c>
      <c r="CD214" s="72">
        <f t="shared" si="570"/>
        <v>199</v>
      </c>
      <c r="CE214" s="71">
        <f t="shared" si="571"/>
        <v>240</v>
      </c>
      <c r="CF214" s="72">
        <f t="shared" si="572"/>
        <v>284</v>
      </c>
      <c r="CG214" s="71">
        <f t="shared" si="573"/>
        <v>310</v>
      </c>
      <c r="CH214" s="70">
        <f t="shared" si="574"/>
        <v>64</v>
      </c>
      <c r="CI214" s="71">
        <f t="shared" si="575"/>
        <v>69</v>
      </c>
      <c r="CJ214" s="72">
        <f t="shared" si="576"/>
        <v>101</v>
      </c>
      <c r="CK214" s="72">
        <f t="shared" si="577"/>
        <v>106</v>
      </c>
      <c r="CL214" s="72">
        <f t="shared" si="578"/>
        <v>141</v>
      </c>
      <c r="CM214" s="72" t="str">
        <f t="shared" si="579"/>
        <v>-</v>
      </c>
      <c r="CN214" s="72">
        <f t="shared" si="580"/>
        <v>173</v>
      </c>
      <c r="CO214" s="72">
        <f t="shared" si="581"/>
        <v>189</v>
      </c>
      <c r="CP214" s="72">
        <f t="shared" si="582"/>
        <v>236</v>
      </c>
      <c r="CQ214" s="72">
        <f t="shared" si="583"/>
        <v>278</v>
      </c>
      <c r="CR214" s="72">
        <f t="shared" si="584"/>
        <v>309</v>
      </c>
      <c r="CS214" s="72">
        <f t="shared" si="585"/>
        <v>322</v>
      </c>
      <c r="CT214" s="23">
        <f t="shared" si="586"/>
        <v>4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559"/>
        <v>opsd_bovin_6FKC</v>
      </c>
      <c r="B215" s="3" t="s">
        <v>920</v>
      </c>
      <c r="C215" s="3" t="s">
        <v>1501</v>
      </c>
      <c r="D215" s="3" t="str">
        <f>IFERROR(MID(VLOOKUP($B215,Seqs!$A:$B,2,0),E215,1),"")</f>
        <v>E</v>
      </c>
      <c r="E215" s="3">
        <v>33</v>
      </c>
      <c r="F215" s="3" t="str">
        <f>IFERROR(MID(VLOOKUP($B215,Seqs!$A:$B,2,0),G215,1),"")</f>
        <v>Q</v>
      </c>
      <c r="G215" s="3">
        <v>64</v>
      </c>
      <c r="H215" s="3" t="str">
        <f>IFERROR(MID(VLOOKUP($B215,Seqs!$A:$B,2,0),I215,1),"")</f>
        <v>K</v>
      </c>
      <c r="I215" s="23">
        <v>66</v>
      </c>
      <c r="J215" s="3" t="str">
        <f>IFERROR(MID(VLOOKUP($B215,Seqs!$A:$B,2,0),K215,1),"")</f>
        <v>R</v>
      </c>
      <c r="K215" s="23">
        <v>69</v>
      </c>
      <c r="L215" s="3" t="str">
        <f>IFERROR(MID(VLOOKUP($B215,Seqs!$A:$B,2,0),M215,1),"")</f>
        <v>N</v>
      </c>
      <c r="M215" s="3">
        <v>73</v>
      </c>
      <c r="N215" s="3" t="str">
        <f>IFERROR(MID(VLOOKUP($B215,Seqs!$A:$B,2,0),O215,1),"")</f>
        <v>G</v>
      </c>
      <c r="O215" s="3">
        <v>101</v>
      </c>
      <c r="P215" s="3" t="str">
        <f>IFERROR(MID(VLOOKUP($B215,Seqs!$A:$B,2,0),Q215,1),"")</f>
        <v>Y</v>
      </c>
      <c r="Q215" s="3">
        <v>102</v>
      </c>
      <c r="R215" s="3" t="str">
        <f>IFERROR(MID(VLOOKUP($B215,Seqs!$A:$B,2,0),S215,1),"")</f>
        <v>G</v>
      </c>
      <c r="S215" s="3">
        <v>106</v>
      </c>
      <c r="T215" s="3" t="str">
        <f>IFERROR(MID(VLOOKUP($B215,Seqs!$A:$B,2,0),U215,1),"")</f>
        <v>P</v>
      </c>
      <c r="U215" s="3">
        <v>107</v>
      </c>
      <c r="V215" s="3" t="str">
        <f>IFERROR(MID(VLOOKUP($B215,Seqs!$A:$B,2,0),W215,1),"")</f>
        <v>K</v>
      </c>
      <c r="W215" s="3">
        <v>141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G</v>
      </c>
      <c r="AC215" s="3">
        <v>149</v>
      </c>
      <c r="AD215" s="3" t="str">
        <f>IFERROR(MID(VLOOKUP($B215,Seqs!$A:$B,2,0),AE215,1),"")</f>
        <v>V</v>
      </c>
      <c r="AE215" s="3">
        <v>173</v>
      </c>
      <c r="AF215" s="3" t="str">
        <f>IFERROR(MID(VLOOKUP($B215,Seqs!$A:$B,2,0),AG215,1),"")</f>
        <v>C</v>
      </c>
      <c r="AG215" s="3">
        <v>187</v>
      </c>
      <c r="AH215" s="3" t="str">
        <f>IFERROR(MID(VLOOKUP($B215,Seqs!$A:$B,2,0),AI215,1),"")</f>
        <v>I</v>
      </c>
      <c r="AI215" s="3">
        <v>189</v>
      </c>
      <c r="AJ215" s="3" t="str">
        <f>IFERROR(MID(VLOOKUP($B215,Seqs!$A:$B,2,0),AK215,1),"")</f>
        <v>N</v>
      </c>
      <c r="AK215" s="3">
        <v>199</v>
      </c>
      <c r="AL215" s="3" t="str">
        <f>IFERROR(MID(VLOOKUP($B215,Seqs!$A:$B,2,0),AM215,1),"")</f>
        <v>Q</v>
      </c>
      <c r="AM215" s="3">
        <v>236</v>
      </c>
      <c r="AN215" s="3" t="str">
        <f>IFERROR(MID(VLOOKUP($B215,Seqs!$A:$B,2,0),AO215,1),"")</f>
        <v>S</v>
      </c>
      <c r="AO215" s="3">
        <v>240</v>
      </c>
      <c r="AP215" s="3" t="str">
        <f>IFERROR(MID(VLOOKUP($B215,Seqs!$A:$B,2,0),AQ215,1),"")</f>
        <v>H</v>
      </c>
      <c r="AQ215" s="3">
        <v>278</v>
      </c>
      <c r="AR215" s="3" t="str">
        <f>IFERROR(MID(VLOOKUP($B215,Seqs!$A:$B,2,0),AS215,1),"")</f>
        <v>G</v>
      </c>
      <c r="AS215" s="3">
        <v>284</v>
      </c>
      <c r="AT215" s="3" t="str">
        <f>IFERROR(MID(VLOOKUP($B215,Seqs!$A:$B,2,0),AU215,1),"")</f>
        <v>M</v>
      </c>
      <c r="AU215" s="3">
        <v>309</v>
      </c>
      <c r="AV215" s="3" t="str">
        <f>IFERROR(MID(VLOOKUP($B215,Seqs!$A:$B,2,0),AW215,1),"")</f>
        <v>N</v>
      </c>
      <c r="AW215" s="3">
        <v>310</v>
      </c>
      <c r="AX215" s="3" t="str">
        <f>IFERROR(MID(VLOOKUP($B215,Seqs!$A:$B,2,0),AY215,1),"")</f>
        <v>C</v>
      </c>
      <c r="AY215" s="3">
        <v>322</v>
      </c>
      <c r="AZ215" s="77" t="str">
        <f>VLOOKUP(B215,Classification!A:D,2,0)</f>
        <v>A</v>
      </c>
      <c r="BA215" s="94" t="str">
        <f>VLOOKUP(B215,Classification!A:D,4,0)</f>
        <v>Opsins</v>
      </c>
      <c r="BB215" s="27" t="b">
        <f t="shared" si="560"/>
        <v>1</v>
      </c>
      <c r="BC215" s="23">
        <f t="shared" si="561"/>
        <v>250</v>
      </c>
      <c r="BD215" s="2" t="s">
        <v>23</v>
      </c>
      <c r="BE215" s="3" t="s">
        <v>1297</v>
      </c>
      <c r="BF215" s="119">
        <v>2.46</v>
      </c>
      <c r="BG215" s="49" t="s">
        <v>1</v>
      </c>
      <c r="BH215" s="49" t="s">
        <v>1</v>
      </c>
      <c r="BI215" s="1"/>
      <c r="BJ215" s="70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0">
        <f t="shared" si="562"/>
        <v>33</v>
      </c>
      <c r="BW215" s="71">
        <f t="shared" si="563"/>
        <v>66</v>
      </c>
      <c r="BX215" s="72">
        <f t="shared" si="564"/>
        <v>73</v>
      </c>
      <c r="BY215" s="71">
        <f t="shared" si="565"/>
        <v>102</v>
      </c>
      <c r="BZ215" s="72">
        <f t="shared" si="566"/>
        <v>107</v>
      </c>
      <c r="CA215" s="71" t="str">
        <f t="shared" si="567"/>
        <v>-</v>
      </c>
      <c r="CB215" s="72">
        <f t="shared" si="568"/>
        <v>149</v>
      </c>
      <c r="CC215" s="71">
        <f t="shared" si="569"/>
        <v>187</v>
      </c>
      <c r="CD215" s="72">
        <f t="shared" si="570"/>
        <v>199</v>
      </c>
      <c r="CE215" s="71">
        <f t="shared" si="571"/>
        <v>240</v>
      </c>
      <c r="CF215" s="72">
        <f t="shared" si="572"/>
        <v>284</v>
      </c>
      <c r="CG215" s="71">
        <f t="shared" si="573"/>
        <v>310</v>
      </c>
      <c r="CH215" s="70">
        <f t="shared" si="574"/>
        <v>64</v>
      </c>
      <c r="CI215" s="71">
        <f t="shared" si="575"/>
        <v>69</v>
      </c>
      <c r="CJ215" s="72">
        <f t="shared" si="576"/>
        <v>101</v>
      </c>
      <c r="CK215" s="72">
        <f t="shared" si="577"/>
        <v>106</v>
      </c>
      <c r="CL215" s="72">
        <f t="shared" si="578"/>
        <v>141</v>
      </c>
      <c r="CM215" s="72" t="str">
        <f t="shared" si="579"/>
        <v>-</v>
      </c>
      <c r="CN215" s="72">
        <f t="shared" si="580"/>
        <v>173</v>
      </c>
      <c r="CO215" s="72">
        <f t="shared" si="581"/>
        <v>189</v>
      </c>
      <c r="CP215" s="72">
        <f t="shared" si="582"/>
        <v>236</v>
      </c>
      <c r="CQ215" s="72">
        <f t="shared" si="583"/>
        <v>278</v>
      </c>
      <c r="CR215" s="72">
        <f t="shared" si="584"/>
        <v>309</v>
      </c>
      <c r="CS215" s="72">
        <f t="shared" si="585"/>
        <v>322</v>
      </c>
      <c r="CT215" s="23">
        <f t="shared" si="586"/>
        <v>4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si="559"/>
        <v>opsd_bovin_6FKD</v>
      </c>
      <c r="B216" s="3" t="s">
        <v>920</v>
      </c>
      <c r="C216" s="3" t="s">
        <v>1502</v>
      </c>
      <c r="D216" s="3" t="str">
        <f>IFERROR(MID(VLOOKUP($B216,Seqs!$A:$B,2,0),E216,1),"")</f>
        <v>E</v>
      </c>
      <c r="E216" s="3">
        <v>33</v>
      </c>
      <c r="F216" s="3" t="str">
        <f>IFERROR(MID(VLOOKUP($B216,Seqs!$A:$B,2,0),G216,1),"")</f>
        <v>Q</v>
      </c>
      <c r="G216" s="3">
        <v>64</v>
      </c>
      <c r="H216" s="3" t="str">
        <f>IFERROR(MID(VLOOKUP($B216,Seqs!$A:$B,2,0),I216,1),"")</f>
        <v>K</v>
      </c>
      <c r="I216" s="23">
        <v>66</v>
      </c>
      <c r="J216" s="3" t="str">
        <f>IFERROR(MID(VLOOKUP($B216,Seqs!$A:$B,2,0),K216,1),"")</f>
        <v>R</v>
      </c>
      <c r="K216" s="23">
        <v>69</v>
      </c>
      <c r="L216" s="3" t="str">
        <f>IFERROR(MID(VLOOKUP($B216,Seqs!$A:$B,2,0),M216,1),"")</f>
        <v>N</v>
      </c>
      <c r="M216" s="3">
        <v>73</v>
      </c>
      <c r="N216" s="3" t="str">
        <f>IFERROR(MID(VLOOKUP($B216,Seqs!$A:$B,2,0),O216,1),"")</f>
        <v>G</v>
      </c>
      <c r="O216" s="3">
        <v>101</v>
      </c>
      <c r="P216" s="3" t="str">
        <f>IFERROR(MID(VLOOKUP($B216,Seqs!$A:$B,2,0),Q216,1),"")</f>
        <v>Y</v>
      </c>
      <c r="Q216" s="3">
        <v>102</v>
      </c>
      <c r="R216" s="3" t="str">
        <f>IFERROR(MID(VLOOKUP($B216,Seqs!$A:$B,2,0),S216,1),"")</f>
        <v>G</v>
      </c>
      <c r="S216" s="3">
        <v>106</v>
      </c>
      <c r="T216" s="3" t="str">
        <f>IFERROR(MID(VLOOKUP($B216,Seqs!$A:$B,2,0),U216,1),"")</f>
        <v>P</v>
      </c>
      <c r="U216" s="3">
        <v>107</v>
      </c>
      <c r="V216" s="3" t="str">
        <f>IFERROR(MID(VLOOKUP($B216,Seqs!$A:$B,2,0),W216,1),"")</f>
        <v>K</v>
      </c>
      <c r="W216" s="3">
        <v>141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G</v>
      </c>
      <c r="AC216" s="3">
        <v>149</v>
      </c>
      <c r="AD216" s="3" t="str">
        <f>IFERROR(MID(VLOOKUP($B216,Seqs!$A:$B,2,0),AE216,1),"")</f>
        <v>V</v>
      </c>
      <c r="AE216" s="3">
        <v>173</v>
      </c>
      <c r="AF216" s="3" t="str">
        <f>IFERROR(MID(VLOOKUP($B216,Seqs!$A:$B,2,0),AG216,1),"")</f>
        <v>C</v>
      </c>
      <c r="AG216" s="3">
        <v>187</v>
      </c>
      <c r="AH216" s="3" t="str">
        <f>IFERROR(MID(VLOOKUP($B216,Seqs!$A:$B,2,0),AI216,1),"")</f>
        <v>I</v>
      </c>
      <c r="AI216" s="3">
        <v>189</v>
      </c>
      <c r="AJ216" s="3" t="str">
        <f>IFERROR(MID(VLOOKUP($B216,Seqs!$A:$B,2,0),AK216,1),"")</f>
        <v>N</v>
      </c>
      <c r="AK216" s="3">
        <v>199</v>
      </c>
      <c r="AL216" s="3" t="str">
        <f>IFERROR(MID(VLOOKUP($B216,Seqs!$A:$B,2,0),AM216,1),"")</f>
        <v>Q</v>
      </c>
      <c r="AM216" s="3">
        <v>236</v>
      </c>
      <c r="AN216" s="3" t="str">
        <f>IFERROR(MID(VLOOKUP($B216,Seqs!$A:$B,2,0),AO216,1),"")</f>
        <v>S</v>
      </c>
      <c r="AO216" s="3">
        <v>240</v>
      </c>
      <c r="AP216" s="3" t="str">
        <f>IFERROR(MID(VLOOKUP($B216,Seqs!$A:$B,2,0),AQ216,1),"")</f>
        <v>H</v>
      </c>
      <c r="AQ216" s="3">
        <v>278</v>
      </c>
      <c r="AR216" s="3" t="str">
        <f>IFERROR(MID(VLOOKUP($B216,Seqs!$A:$B,2,0),AS216,1),"")</f>
        <v>G</v>
      </c>
      <c r="AS216" s="3">
        <v>284</v>
      </c>
      <c r="AT216" s="3" t="str">
        <f>IFERROR(MID(VLOOKUP($B216,Seqs!$A:$B,2,0),AU216,1),"")</f>
        <v>M</v>
      </c>
      <c r="AU216" s="3">
        <v>309</v>
      </c>
      <c r="AV216" s="3" t="str">
        <f>IFERROR(MID(VLOOKUP($B216,Seqs!$A:$B,2,0),AW216,1),"")</f>
        <v>N</v>
      </c>
      <c r="AW216" s="3">
        <v>310</v>
      </c>
      <c r="AX216" s="3" t="str">
        <f>IFERROR(MID(VLOOKUP($B216,Seqs!$A:$B,2,0),AY216,1),"")</f>
        <v>C</v>
      </c>
      <c r="AY216" s="3">
        <v>322</v>
      </c>
      <c r="AZ216" s="77" t="str">
        <f>VLOOKUP(B216,Classification!A:D,2,0)</f>
        <v>A</v>
      </c>
      <c r="BA216" s="94" t="str">
        <f>VLOOKUP(B216,Classification!A:D,4,0)</f>
        <v>Opsins</v>
      </c>
      <c r="BB216" s="27" t="b">
        <f t="shared" si="560"/>
        <v>1</v>
      </c>
      <c r="BC216" s="23">
        <f t="shared" si="561"/>
        <v>250</v>
      </c>
      <c r="BD216" s="2" t="s">
        <v>23</v>
      </c>
      <c r="BE216" s="3" t="s">
        <v>1297</v>
      </c>
      <c r="BF216" s="119">
        <v>2.4900000000000002</v>
      </c>
      <c r="BG216" s="49" t="s">
        <v>1</v>
      </c>
      <c r="BH216" s="49" t="s">
        <v>1</v>
      </c>
      <c r="BI216" s="1"/>
      <c r="BJ216" s="70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0">
        <f t="shared" si="562"/>
        <v>33</v>
      </c>
      <c r="BW216" s="71">
        <f t="shared" si="563"/>
        <v>66</v>
      </c>
      <c r="BX216" s="72">
        <f t="shared" si="564"/>
        <v>73</v>
      </c>
      <c r="BY216" s="71">
        <f t="shared" si="565"/>
        <v>102</v>
      </c>
      <c r="BZ216" s="72">
        <f t="shared" si="566"/>
        <v>107</v>
      </c>
      <c r="CA216" s="71" t="str">
        <f t="shared" si="567"/>
        <v>-</v>
      </c>
      <c r="CB216" s="72">
        <f t="shared" si="568"/>
        <v>149</v>
      </c>
      <c r="CC216" s="71">
        <f t="shared" si="569"/>
        <v>187</v>
      </c>
      <c r="CD216" s="72">
        <f t="shared" si="570"/>
        <v>199</v>
      </c>
      <c r="CE216" s="71">
        <f t="shared" si="571"/>
        <v>240</v>
      </c>
      <c r="CF216" s="72">
        <f t="shared" si="572"/>
        <v>284</v>
      </c>
      <c r="CG216" s="71">
        <f t="shared" si="573"/>
        <v>310</v>
      </c>
      <c r="CH216" s="70">
        <f t="shared" si="574"/>
        <v>64</v>
      </c>
      <c r="CI216" s="71">
        <f t="shared" si="575"/>
        <v>69</v>
      </c>
      <c r="CJ216" s="72">
        <f t="shared" si="576"/>
        <v>101</v>
      </c>
      <c r="CK216" s="72">
        <f t="shared" si="577"/>
        <v>106</v>
      </c>
      <c r="CL216" s="72">
        <f t="shared" si="578"/>
        <v>141</v>
      </c>
      <c r="CM216" s="72" t="str">
        <f t="shared" si="579"/>
        <v>-</v>
      </c>
      <c r="CN216" s="72">
        <f t="shared" si="580"/>
        <v>173</v>
      </c>
      <c r="CO216" s="72">
        <f t="shared" si="581"/>
        <v>189</v>
      </c>
      <c r="CP216" s="72">
        <f t="shared" si="582"/>
        <v>236</v>
      </c>
      <c r="CQ216" s="72">
        <f t="shared" si="583"/>
        <v>278</v>
      </c>
      <c r="CR216" s="72">
        <f t="shared" si="584"/>
        <v>309</v>
      </c>
      <c r="CS216" s="72">
        <f t="shared" si="585"/>
        <v>322</v>
      </c>
      <c r="CT216" s="23">
        <f t="shared" si="586"/>
        <v>4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s="12" customFormat="1" x14ac:dyDescent="0.2">
      <c r="A217" s="9" t="str">
        <f t="shared" ref="A217" si="587">CONCATENATE(B217,"_",C217)</f>
        <v>opsd_bovin_6FUF</v>
      </c>
      <c r="B217" s="9" t="s">
        <v>920</v>
      </c>
      <c r="C217" s="9" t="s">
        <v>1539</v>
      </c>
      <c r="D217" s="9" t="str">
        <f>IFERROR(MID(VLOOKUP($B217,Seqs!$A:$B,2,0),E217,1),"")</f>
        <v>E</v>
      </c>
      <c r="E217" s="9">
        <v>33</v>
      </c>
      <c r="F217" s="9" t="str">
        <f>IFERROR(MID(VLOOKUP($B217,Seqs!$A:$B,2,0),G217,1),"")</f>
        <v>H</v>
      </c>
      <c r="G217" s="9">
        <v>65</v>
      </c>
      <c r="H217" s="9" t="str">
        <f>IFERROR(MID(VLOOKUP($B217,Seqs!$A:$B,2,0),I217,1),"")</f>
        <v>K</v>
      </c>
      <c r="I217" s="109">
        <v>66</v>
      </c>
      <c r="J217" s="9" t="str">
        <f>IFERROR(MID(VLOOKUP($B217,Seqs!$A:$B,2,0),K217,1),"")</f>
        <v>R</v>
      </c>
      <c r="K217" s="109">
        <v>69</v>
      </c>
      <c r="L217" s="9" t="str">
        <f>IFERROR(MID(VLOOKUP($B217,Seqs!$A:$B,2,0),M217,1),"")</f>
        <v>N</v>
      </c>
      <c r="M217" s="9">
        <v>73</v>
      </c>
      <c r="N217" s="9" t="str">
        <f>IFERROR(MID(VLOOKUP($B217,Seqs!$A:$B,2,0),O217,1),"")</f>
        <v>G</v>
      </c>
      <c r="O217" s="9">
        <v>101</v>
      </c>
      <c r="P217" s="9" t="str">
        <f>IFERROR(MID(VLOOKUP($B217,Seqs!$A:$B,2,0),Q217,1),"")</f>
        <v>Y</v>
      </c>
      <c r="Q217" s="9">
        <v>102</v>
      </c>
      <c r="R217" s="9" t="str">
        <f>IFERROR(MID(VLOOKUP($B217,Seqs!$A:$B,2,0),S217,1),"")</f>
        <v>G</v>
      </c>
      <c r="S217" s="9">
        <v>106</v>
      </c>
      <c r="T217" s="9" t="str">
        <f>IFERROR(MID(VLOOKUP($B217,Seqs!$A:$B,2,0),U217,1),"")</f>
        <v>P</v>
      </c>
      <c r="U217" s="9">
        <v>107</v>
      </c>
      <c r="V217" s="9" t="str">
        <f>IFERROR(MID(VLOOKUP($B217,Seqs!$A:$B,2,0),W217,1),"")</f>
        <v>K</v>
      </c>
      <c r="W217" s="9">
        <v>141</v>
      </c>
      <c r="X217" s="9" t="str">
        <f>IFERROR(MID(VLOOKUP($B217,Seqs!$A:$B,2,0),Y217,1),"")</f>
        <v/>
      </c>
      <c r="Y217" s="9" t="s">
        <v>23</v>
      </c>
      <c r="Z217" s="9" t="str">
        <f>IFERROR(MID(VLOOKUP($B217,Seqs!$A:$B,2,0),AA217,1),"")</f>
        <v/>
      </c>
      <c r="AA217" s="9" t="s">
        <v>23</v>
      </c>
      <c r="AB217" s="9" t="str">
        <f>IFERROR(MID(VLOOKUP($B217,Seqs!$A:$B,2,0),AC217,1),"")</f>
        <v>G</v>
      </c>
      <c r="AC217" s="9">
        <v>149</v>
      </c>
      <c r="AD217" s="9" t="str">
        <f>IFERROR(MID(VLOOKUP($B217,Seqs!$A:$B,2,0),AE217,1),"")</f>
        <v>V</v>
      </c>
      <c r="AE217" s="9">
        <v>173</v>
      </c>
      <c r="AF217" s="9" t="str">
        <f>IFERROR(MID(VLOOKUP($B217,Seqs!$A:$B,2,0),AG217,1),"")</f>
        <v>C</v>
      </c>
      <c r="AG217" s="9">
        <v>187</v>
      </c>
      <c r="AH217" s="9" t="str">
        <f>IFERROR(MID(VLOOKUP($B217,Seqs!$A:$B,2,0),AI217,1),"")</f>
        <v>I</v>
      </c>
      <c r="AI217" s="9">
        <v>189</v>
      </c>
      <c r="AJ217" s="9" t="str">
        <f>IFERROR(MID(VLOOKUP($B217,Seqs!$A:$B,2,0),AK217,1),"")</f>
        <v>N</v>
      </c>
      <c r="AK217" s="9">
        <v>199</v>
      </c>
      <c r="AL217" s="9" t="str">
        <f>IFERROR(MID(VLOOKUP($B217,Seqs!$A:$B,2,0),AM217,1),"")</f>
        <v>Q</v>
      </c>
      <c r="AM217" s="9">
        <v>237</v>
      </c>
      <c r="AN217" s="9" t="str">
        <f>IFERROR(MID(VLOOKUP($B217,Seqs!$A:$B,2,0),AO217,1),"")</f>
        <v>S</v>
      </c>
      <c r="AO217" s="9">
        <v>240</v>
      </c>
      <c r="AP217" s="9" t="str">
        <f>IFERROR(MID(VLOOKUP($B217,Seqs!$A:$B,2,0),AQ217,1),"")</f>
        <v>H</v>
      </c>
      <c r="AQ217" s="9">
        <v>278</v>
      </c>
      <c r="AR217" s="9" t="str">
        <f>IFERROR(MID(VLOOKUP($B217,Seqs!$A:$B,2,0),AS217,1),"")</f>
        <v>T</v>
      </c>
      <c r="AS217" s="9">
        <v>289</v>
      </c>
      <c r="AT217" s="9" t="str">
        <f>IFERROR(MID(VLOOKUP($B217,Seqs!$A:$B,2,0),AU217,1),"")</f>
        <v>M</v>
      </c>
      <c r="AU217" s="9">
        <v>309</v>
      </c>
      <c r="AV217" s="9" t="str">
        <f>IFERROR(MID(VLOOKUP($B217,Seqs!$A:$B,2,0),AW217,1),"")</f>
        <v>N</v>
      </c>
      <c r="AW217" s="9">
        <v>310</v>
      </c>
      <c r="AX217" s="9" t="str">
        <f>IFERROR(MID(VLOOKUP($B217,Seqs!$A:$B,2,0),AY217,1),"")</f>
        <v>R</v>
      </c>
      <c r="AY217" s="9">
        <v>314</v>
      </c>
      <c r="AZ217" s="110" t="str">
        <f>VLOOKUP(B217,Classification!A:D,2,0)</f>
        <v>A</v>
      </c>
      <c r="BA217" s="98" t="str">
        <f>VLOOKUP(B217,Classification!A:D,4,0)</f>
        <v>Opsins</v>
      </c>
      <c r="BB217" s="36" t="b">
        <f t="shared" ref="BB217" si="588"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109">
        <f t="shared" ref="BC217" si="589">_xlfn.AGGREGATE(9,6,CH217:CS217)-_xlfn.AGGREGATE(9,6,BV217:CG217)+12</f>
        <v>239</v>
      </c>
      <c r="BD217" s="40" t="s">
        <v>23</v>
      </c>
      <c r="BE217" s="9" t="s">
        <v>1297</v>
      </c>
      <c r="BF217" s="120">
        <v>3.12</v>
      </c>
      <c r="BG217" s="51" t="s">
        <v>1</v>
      </c>
      <c r="BH217" s="51" t="s">
        <v>1</v>
      </c>
      <c r="BJ217" s="111" t="s">
        <v>1293</v>
      </c>
      <c r="BK217" s="112" t="s">
        <v>1293</v>
      </c>
      <c r="BL217" s="112" t="s">
        <v>1293</v>
      </c>
      <c r="BM217" s="112" t="s">
        <v>1293</v>
      </c>
      <c r="BN217" s="112" t="s">
        <v>1293</v>
      </c>
      <c r="BO217" s="112" t="s">
        <v>1293</v>
      </c>
      <c r="BP217" s="112" t="s">
        <v>1293</v>
      </c>
      <c r="BQ217" s="112" t="s">
        <v>1293</v>
      </c>
      <c r="BR217" s="112" t="s">
        <v>1293</v>
      </c>
      <c r="BS217" s="112" t="s">
        <v>1293</v>
      </c>
      <c r="BT217" s="112" t="s">
        <v>1293</v>
      </c>
      <c r="BU217" s="112" t="s">
        <v>1293</v>
      </c>
      <c r="BV217" s="111">
        <f t="shared" ref="BV217" si="590">E217</f>
        <v>33</v>
      </c>
      <c r="BW217" s="113">
        <f t="shared" ref="BW217" si="591">I217</f>
        <v>66</v>
      </c>
      <c r="BX217" s="114">
        <f t="shared" ref="BX217" si="592">M217</f>
        <v>73</v>
      </c>
      <c r="BY217" s="113">
        <f t="shared" ref="BY217" si="593">Q217</f>
        <v>102</v>
      </c>
      <c r="BZ217" s="114">
        <f t="shared" ref="BZ217" si="594">U217</f>
        <v>107</v>
      </c>
      <c r="CA217" s="113" t="str">
        <f t="shared" ref="CA217" si="595">Y217</f>
        <v>-</v>
      </c>
      <c r="CB217" s="114">
        <f t="shared" ref="CB217" si="596">AC217</f>
        <v>149</v>
      </c>
      <c r="CC217" s="113">
        <f t="shared" ref="CC217" si="597">AG217</f>
        <v>187</v>
      </c>
      <c r="CD217" s="114">
        <f t="shared" ref="CD217" si="598">AK217</f>
        <v>199</v>
      </c>
      <c r="CE217" s="113">
        <f t="shared" ref="CE217" si="599">AO217</f>
        <v>240</v>
      </c>
      <c r="CF217" s="114">
        <f t="shared" ref="CF217" si="600">AS217</f>
        <v>289</v>
      </c>
      <c r="CG217" s="113">
        <f t="shared" ref="CG217" si="601">AW217</f>
        <v>310</v>
      </c>
      <c r="CH217" s="111">
        <f t="shared" ref="CH217" si="602">G217</f>
        <v>65</v>
      </c>
      <c r="CI217" s="113">
        <f t="shared" ref="CI217" si="603">K217</f>
        <v>69</v>
      </c>
      <c r="CJ217" s="114">
        <f t="shared" ref="CJ217" si="604">O217</f>
        <v>101</v>
      </c>
      <c r="CK217" s="114">
        <f t="shared" ref="CK217" si="605">S217</f>
        <v>106</v>
      </c>
      <c r="CL217" s="114">
        <f t="shared" ref="CL217" si="606">W217</f>
        <v>141</v>
      </c>
      <c r="CM217" s="114" t="str">
        <f t="shared" ref="CM217" si="607">AA217</f>
        <v>-</v>
      </c>
      <c r="CN217" s="114">
        <f t="shared" ref="CN217" si="608">AE217</f>
        <v>173</v>
      </c>
      <c r="CO217" s="114">
        <f t="shared" ref="CO217" si="609">AI217</f>
        <v>189</v>
      </c>
      <c r="CP217" s="114">
        <f t="shared" ref="CP217" si="610">AM217</f>
        <v>237</v>
      </c>
      <c r="CQ217" s="114">
        <f t="shared" ref="CQ217" si="611">AQ217</f>
        <v>278</v>
      </c>
      <c r="CR217" s="114">
        <f t="shared" ref="CR217" si="612">AU217</f>
        <v>309</v>
      </c>
      <c r="CS217" s="114">
        <f t="shared" ref="CS217" si="613">AY217</f>
        <v>314</v>
      </c>
      <c r="CT217" s="109">
        <f t="shared" ref="CT217" si="614">M217-K217</f>
        <v>4</v>
      </c>
    </row>
    <row r="218" spans="1:1030" x14ac:dyDescent="0.2">
      <c r="A218" s="3" t="str">
        <f t="shared" si="557"/>
        <v>opsd_human__wt</v>
      </c>
      <c r="B218" s="3" t="s">
        <v>339</v>
      </c>
      <c r="C218" s="3" t="s">
        <v>100</v>
      </c>
      <c r="D218" s="3" t="str">
        <f>IFERROR(MID(VLOOKUP($B218,Seqs!$A:$B,2,0),E218,1),"")</f>
        <v>P</v>
      </c>
      <c r="E218" s="3">
        <v>34</v>
      </c>
      <c r="F218" s="3" t="str">
        <f>IFERROR(MID(VLOOKUP($B218,Seqs!$A:$B,2,0),G218,1),"")</f>
        <v>H</v>
      </c>
      <c r="G218" s="3">
        <v>65</v>
      </c>
      <c r="H218" s="3" t="str">
        <f>IFERROR(MID(VLOOKUP($B218,Seqs!$A:$B,2,0),I218,1),"")</f>
        <v>K</v>
      </c>
      <c r="I218" s="23">
        <v>66</v>
      </c>
      <c r="J218" s="3" t="str">
        <f>IFERROR(MID(VLOOKUP($B218,Seqs!$A:$B,2,0),K218,1),"")</f>
        <v>R</v>
      </c>
      <c r="K218" s="23">
        <v>69</v>
      </c>
      <c r="L218" s="3" t="str">
        <f>IFERROR(MID(VLOOKUP($B218,Seqs!$A:$B,2,0),M218,1),"")</f>
        <v>T</v>
      </c>
      <c r="M218" s="3">
        <v>70</v>
      </c>
      <c r="N218" s="3" t="str">
        <f>IFERROR(MID(VLOOKUP($B218,Seqs!$A:$B,2,0),O218,1),"")</f>
        <v>H</v>
      </c>
      <c r="O218" s="3">
        <v>100</v>
      </c>
      <c r="P218" s="3" t="str">
        <f>IFERROR(MID(VLOOKUP($B218,Seqs!$A:$B,2,0),Q218,1),"")</f>
        <v>Y</v>
      </c>
      <c r="Q218" s="3">
        <v>102</v>
      </c>
      <c r="R218" s="3" t="str">
        <f>IFERROR(MID(VLOOKUP($B218,Seqs!$A:$B,2,0),S218,1),"")</f>
        <v>F</v>
      </c>
      <c r="S218" s="3">
        <v>105</v>
      </c>
      <c r="T218" s="3" t="str">
        <f>IFERROR(MID(VLOOKUP($B218,Seqs!$A:$B,2,0),U218,1),"")</f>
        <v>G</v>
      </c>
      <c r="U218" s="3">
        <v>106</v>
      </c>
      <c r="V218" s="3" t="str">
        <f>IFERROR(MID(VLOOKUP($B218,Seqs!$A:$B,2,0),W218,1),"")</f>
        <v>K</v>
      </c>
      <c r="W218" s="3">
        <v>141</v>
      </c>
      <c r="X218" s="3" t="str">
        <f>IFERROR(MID(VLOOKUP($B218,Seqs!$A:$B,2,0),Y218,1),"")</f>
        <v>P</v>
      </c>
      <c r="Y218" s="3">
        <v>142</v>
      </c>
      <c r="Z218" s="3" t="str">
        <f>IFERROR(MID(VLOOKUP($B218,Seqs!$A:$B,2,0),AA218,1),"")</f>
        <v>F</v>
      </c>
      <c r="AA218" s="3">
        <v>148</v>
      </c>
      <c r="AB218" s="3" t="str">
        <f>IFERROR(MID(VLOOKUP($B218,Seqs!$A:$B,2,0),AC218,1),"")</f>
        <v>G</v>
      </c>
      <c r="AC218" s="9">
        <v>149</v>
      </c>
      <c r="AD218" s="3" t="str">
        <f>IFERROR(MID(VLOOKUP($B218,Seqs!$A:$B,2,0),AE218,1),"")</f>
        <v>A</v>
      </c>
      <c r="AE218" s="3">
        <v>173</v>
      </c>
      <c r="AF218" s="3" t="str">
        <f>IFERROR(MID(VLOOKUP($B218,Seqs!$A:$B,2,0),AG218,1),"")</f>
        <v>C</v>
      </c>
      <c r="AG218" s="3">
        <v>187</v>
      </c>
      <c r="AH218" s="3" t="str">
        <f>IFERROR(MID(VLOOKUP($B218,Seqs!$A:$B,2,0),AI218,1),"")</f>
        <v>I</v>
      </c>
      <c r="AI218" s="3">
        <v>189</v>
      </c>
      <c r="AJ218" s="3" t="str">
        <f>IFERROR(MID(VLOOKUP($B218,Seqs!$A:$B,2,0),AK218,1),"")</f>
        <v>N</v>
      </c>
      <c r="AK218" s="3">
        <v>199</v>
      </c>
      <c r="AL218" s="3" t="str">
        <f>IFERROR(MID(VLOOKUP($B218,Seqs!$A:$B,2,0),AM218,1),"")</f>
        <v>Q</v>
      </c>
      <c r="AM218" s="3">
        <v>237</v>
      </c>
      <c r="AN218" s="3" t="str">
        <f>IFERROR(MID(VLOOKUP($B218,Seqs!$A:$B,2,0),AO218,1),"")</f>
        <v>A</v>
      </c>
      <c r="AO218" s="3">
        <v>241</v>
      </c>
      <c r="AP218" s="3" t="str">
        <f>IFERROR(MID(VLOOKUP($B218,Seqs!$A:$B,2,0),AQ218,1),"")</f>
        <v>H</v>
      </c>
      <c r="AQ218" s="3">
        <v>278</v>
      </c>
      <c r="AR218" s="3" t="str">
        <f>IFERROR(MID(VLOOKUP($B218,Seqs!$A:$B,2,0),AS218,1),"")</f>
        <v>G</v>
      </c>
      <c r="AS218" s="3">
        <v>284</v>
      </c>
      <c r="AT218" s="3" t="str">
        <f>IFERROR(MID(VLOOKUP($B218,Seqs!$A:$B,2,0),AU218,1),"")</f>
        <v>M</v>
      </c>
      <c r="AU218" s="3">
        <v>309</v>
      </c>
      <c r="AV218" s="3" t="str">
        <f>IFERROR(MID(VLOOKUP($B218,Seqs!$A:$B,2,0),AW218,1),"")</f>
        <v>N</v>
      </c>
      <c r="AW218" s="3">
        <v>310</v>
      </c>
      <c r="AX218" s="3" t="str">
        <f>IFERROR(MID(VLOOKUP($B218,Seqs!$A:$B,2,0),AY218,1),"")</f>
        <v>C</v>
      </c>
      <c r="AY218" s="3">
        <v>322</v>
      </c>
      <c r="AZ218" s="77" t="str">
        <f>VLOOKUP(B218,Classification!A:D,2,0)</f>
        <v>A</v>
      </c>
      <c r="BA218" s="94" t="str">
        <f>VLOOKUP(B218,Classification!A:D,4,0)</f>
        <v>Opsins</v>
      </c>
      <c r="BB218" s="27" t="b">
        <f t="shared" si="558"/>
        <v>1</v>
      </c>
      <c r="BC218" s="23">
        <f t="shared" si="531"/>
        <v>258</v>
      </c>
      <c r="BD218" s="56" t="s">
        <v>1379</v>
      </c>
      <c r="BE218" s="3" t="s">
        <v>23</v>
      </c>
      <c r="BF218" s="119" t="s">
        <v>23</v>
      </c>
      <c r="BG218" s="49" t="s">
        <v>1379</v>
      </c>
      <c r="BH218" s="49" t="s">
        <v>1384</v>
      </c>
      <c r="BI218" s="1"/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 t="shared" si="532"/>
        <v>34</v>
      </c>
      <c r="BW218" s="71">
        <f t="shared" si="533"/>
        <v>66</v>
      </c>
      <c r="BX218" s="72">
        <f t="shared" si="534"/>
        <v>70</v>
      </c>
      <c r="BY218" s="71">
        <f t="shared" si="535"/>
        <v>102</v>
      </c>
      <c r="BZ218" s="72">
        <f t="shared" si="536"/>
        <v>106</v>
      </c>
      <c r="CA218" s="71">
        <f t="shared" si="537"/>
        <v>142</v>
      </c>
      <c r="CB218" s="72">
        <f t="shared" si="538"/>
        <v>149</v>
      </c>
      <c r="CC218" s="71">
        <f t="shared" si="539"/>
        <v>187</v>
      </c>
      <c r="CD218" s="72">
        <f t="shared" si="540"/>
        <v>199</v>
      </c>
      <c r="CE218" s="71">
        <f t="shared" si="541"/>
        <v>241</v>
      </c>
      <c r="CF218" s="72">
        <f t="shared" si="542"/>
        <v>284</v>
      </c>
      <c r="CG218" s="71">
        <f t="shared" si="543"/>
        <v>310</v>
      </c>
      <c r="CH218" s="70">
        <f t="shared" si="544"/>
        <v>65</v>
      </c>
      <c r="CI218" s="71">
        <f t="shared" si="545"/>
        <v>69</v>
      </c>
      <c r="CJ218" s="72">
        <f t="shared" si="546"/>
        <v>100</v>
      </c>
      <c r="CK218" s="72">
        <f t="shared" si="547"/>
        <v>105</v>
      </c>
      <c r="CL218" s="72">
        <f t="shared" si="548"/>
        <v>141</v>
      </c>
      <c r="CM218" s="72">
        <f t="shared" si="549"/>
        <v>148</v>
      </c>
      <c r="CN218" s="72">
        <f t="shared" si="550"/>
        <v>173</v>
      </c>
      <c r="CO218" s="72">
        <f t="shared" si="551"/>
        <v>189</v>
      </c>
      <c r="CP218" s="72">
        <f t="shared" si="552"/>
        <v>237</v>
      </c>
      <c r="CQ218" s="72">
        <f t="shared" si="553"/>
        <v>278</v>
      </c>
      <c r="CR218" s="72">
        <f t="shared" si="554"/>
        <v>309</v>
      </c>
      <c r="CS218" s="72">
        <f t="shared" si="555"/>
        <v>322</v>
      </c>
      <c r="CT218" s="23">
        <f t="shared" si="556"/>
        <v>1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557"/>
        <v>opsd_human_4ZWJ</v>
      </c>
      <c r="B219" s="3" t="s">
        <v>339</v>
      </c>
      <c r="C219" s="3" t="s">
        <v>55</v>
      </c>
      <c r="D219" s="3" t="str">
        <f>IFERROR(MID(VLOOKUP($B219,Seqs!$A:$B,2,0),E219,1),"")</f>
        <v>P</v>
      </c>
      <c r="E219" s="3">
        <v>34</v>
      </c>
      <c r="F219" s="3" t="str">
        <f>IFERROR(MID(VLOOKUP($B219,Seqs!$A:$B,2,0),G219,1),"")</f>
        <v>H</v>
      </c>
      <c r="G219" s="3">
        <v>65</v>
      </c>
      <c r="H219" s="3" t="str">
        <f>IFERROR(MID(VLOOKUP($B219,Seqs!$A:$B,2,0),I219,1),"")</f>
        <v>K</v>
      </c>
      <c r="I219" s="23">
        <v>66</v>
      </c>
      <c r="J219" s="3" t="str">
        <f>IFERROR(MID(VLOOKUP($B219,Seqs!$A:$B,2,0),K219,1),"")</f>
        <v>R</v>
      </c>
      <c r="K219" s="23">
        <v>69</v>
      </c>
      <c r="L219" s="3" t="str">
        <f>IFERROR(MID(VLOOKUP($B219,Seqs!$A:$B,2,0),M219,1),"")</f>
        <v>T</v>
      </c>
      <c r="M219" s="3">
        <v>70</v>
      </c>
      <c r="N219" s="3" t="str">
        <f>IFERROR(MID(VLOOKUP($B219,Seqs!$A:$B,2,0),O219,1),"")</f>
        <v>H</v>
      </c>
      <c r="O219" s="3">
        <v>100</v>
      </c>
      <c r="P219" s="3" t="str">
        <f>IFERROR(MID(VLOOKUP($B219,Seqs!$A:$B,2,0),Q219,1),"")</f>
        <v>Y</v>
      </c>
      <c r="Q219" s="3">
        <v>102</v>
      </c>
      <c r="R219" s="3" t="str">
        <f>IFERROR(MID(VLOOKUP($B219,Seqs!$A:$B,2,0),S219,1),"")</f>
        <v>F</v>
      </c>
      <c r="S219" s="3">
        <v>105</v>
      </c>
      <c r="T219" s="3" t="str">
        <f>IFERROR(MID(VLOOKUP($B219,Seqs!$A:$B,2,0),U219,1),"")</f>
        <v>G</v>
      </c>
      <c r="U219" s="3">
        <v>106</v>
      </c>
      <c r="V219" s="3" t="str">
        <f>IFERROR(MID(VLOOKUP($B219,Seqs!$A:$B,2,0),W219,1),"")</f>
        <v>K</v>
      </c>
      <c r="W219" s="3">
        <v>141</v>
      </c>
      <c r="X219" s="3" t="str">
        <f>IFERROR(MID(VLOOKUP($B219,Seqs!$A:$B,2,0),Y219,1),"")</f>
        <v>P</v>
      </c>
      <c r="Y219" s="3">
        <v>142</v>
      </c>
      <c r="Z219" s="3" t="str">
        <f>IFERROR(MID(VLOOKUP($B219,Seqs!$A:$B,2,0),AA219,1),"")</f>
        <v>F</v>
      </c>
      <c r="AA219" s="3">
        <v>148</v>
      </c>
      <c r="AB219" s="3" t="str">
        <f>IFERROR(MID(VLOOKUP($B219,Seqs!$A:$B,2,0),AC219,1),"")</f>
        <v>G</v>
      </c>
      <c r="AC219" s="9">
        <v>149</v>
      </c>
      <c r="AD219" s="3" t="str">
        <f>IFERROR(MID(VLOOKUP($B219,Seqs!$A:$B,2,0),AE219,1),"")</f>
        <v>A</v>
      </c>
      <c r="AE219" s="3">
        <v>173</v>
      </c>
      <c r="AF219" s="3" t="str">
        <f>IFERROR(MID(VLOOKUP($B219,Seqs!$A:$B,2,0),AG219,1),"")</f>
        <v>C</v>
      </c>
      <c r="AG219" s="3">
        <v>187</v>
      </c>
      <c r="AH219" s="3" t="str">
        <f>IFERROR(MID(VLOOKUP($B219,Seqs!$A:$B,2,0),AI219,1),"")</f>
        <v>I</v>
      </c>
      <c r="AI219" s="3">
        <v>189</v>
      </c>
      <c r="AJ219" s="3" t="str">
        <f>IFERROR(MID(VLOOKUP($B219,Seqs!$A:$B,2,0),AK219,1),"")</f>
        <v>N</v>
      </c>
      <c r="AK219" s="3">
        <v>199</v>
      </c>
      <c r="AL219" s="3" t="str">
        <f>IFERROR(MID(VLOOKUP($B219,Seqs!$A:$B,2,0),AM219,1),"")</f>
        <v>Q</v>
      </c>
      <c r="AM219" s="3">
        <v>237</v>
      </c>
      <c r="AN219" s="3" t="str">
        <f>IFERROR(MID(VLOOKUP($B219,Seqs!$A:$B,2,0),AO219,1),"")</f>
        <v>A</v>
      </c>
      <c r="AO219" s="3">
        <v>241</v>
      </c>
      <c r="AP219" s="3" t="str">
        <f>IFERROR(MID(VLOOKUP($B219,Seqs!$A:$B,2,0),AQ219,1),"")</f>
        <v>H</v>
      </c>
      <c r="AQ219" s="3">
        <v>278</v>
      </c>
      <c r="AR219" s="3" t="str">
        <f>IFERROR(MID(VLOOKUP($B219,Seqs!$A:$B,2,0),AS219,1),"")</f>
        <v>G</v>
      </c>
      <c r="AS219" s="3">
        <v>284</v>
      </c>
      <c r="AT219" s="3" t="str">
        <f>IFERROR(MID(VLOOKUP($B219,Seqs!$A:$B,2,0),AU219,1),"")</f>
        <v>M</v>
      </c>
      <c r="AU219" s="3">
        <v>309</v>
      </c>
      <c r="AV219" s="3" t="str">
        <f>IFERROR(MID(VLOOKUP($B219,Seqs!$A:$B,2,0),AW219,1),"")</f>
        <v>N</v>
      </c>
      <c r="AW219" s="3">
        <v>310</v>
      </c>
      <c r="AX219" s="3" t="str">
        <f>IFERROR(MID(VLOOKUP($B219,Seqs!$A:$B,2,0),AY219,1),"")</f>
        <v>C</v>
      </c>
      <c r="AY219" s="3">
        <v>322</v>
      </c>
      <c r="AZ219" s="77" t="str">
        <f>VLOOKUP(B219,Classification!A:D,2,0)</f>
        <v>A</v>
      </c>
      <c r="BA219" s="94" t="str">
        <f>VLOOKUP(B219,Classification!A:D,4,0)</f>
        <v>Opsins</v>
      </c>
      <c r="BB219" s="27" t="b">
        <f t="shared" si="558"/>
        <v>1</v>
      </c>
      <c r="BC219" s="23">
        <f t="shared" si="531"/>
        <v>258</v>
      </c>
      <c r="BD219" s="2" t="s">
        <v>1382</v>
      </c>
      <c r="BE219" s="3" t="s">
        <v>1297</v>
      </c>
      <c r="BF219" s="119">
        <v>3.3</v>
      </c>
      <c r="BG219" s="49" t="s">
        <v>1384</v>
      </c>
      <c r="BH219" s="49" t="s">
        <v>1384</v>
      </c>
      <c r="BI219" s="1"/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 t="shared" si="532"/>
        <v>34</v>
      </c>
      <c r="BW219" s="71">
        <f t="shared" si="533"/>
        <v>66</v>
      </c>
      <c r="BX219" s="72">
        <f t="shared" si="534"/>
        <v>70</v>
      </c>
      <c r="BY219" s="71">
        <f t="shared" si="535"/>
        <v>102</v>
      </c>
      <c r="BZ219" s="72">
        <f t="shared" si="536"/>
        <v>106</v>
      </c>
      <c r="CA219" s="71">
        <f t="shared" si="537"/>
        <v>142</v>
      </c>
      <c r="CB219" s="72">
        <f t="shared" si="538"/>
        <v>149</v>
      </c>
      <c r="CC219" s="71">
        <f t="shared" si="539"/>
        <v>187</v>
      </c>
      <c r="CD219" s="72">
        <f t="shared" si="540"/>
        <v>199</v>
      </c>
      <c r="CE219" s="71">
        <f t="shared" si="541"/>
        <v>241</v>
      </c>
      <c r="CF219" s="72">
        <f t="shared" si="542"/>
        <v>284</v>
      </c>
      <c r="CG219" s="71">
        <f t="shared" si="543"/>
        <v>310</v>
      </c>
      <c r="CH219" s="70">
        <f t="shared" si="544"/>
        <v>65</v>
      </c>
      <c r="CI219" s="71">
        <f t="shared" si="545"/>
        <v>69</v>
      </c>
      <c r="CJ219" s="72">
        <f t="shared" si="546"/>
        <v>100</v>
      </c>
      <c r="CK219" s="72">
        <f t="shared" si="547"/>
        <v>105</v>
      </c>
      <c r="CL219" s="72">
        <f t="shared" si="548"/>
        <v>141</v>
      </c>
      <c r="CM219" s="72">
        <f t="shared" si="549"/>
        <v>148</v>
      </c>
      <c r="CN219" s="72">
        <f t="shared" si="550"/>
        <v>173</v>
      </c>
      <c r="CO219" s="72">
        <f t="shared" si="551"/>
        <v>189</v>
      </c>
      <c r="CP219" s="72">
        <f t="shared" si="552"/>
        <v>237</v>
      </c>
      <c r="CQ219" s="72">
        <f t="shared" si="553"/>
        <v>278</v>
      </c>
      <c r="CR219" s="72">
        <f t="shared" si="554"/>
        <v>309</v>
      </c>
      <c r="CS219" s="72">
        <f t="shared" si="555"/>
        <v>322</v>
      </c>
      <c r="CT219" s="23">
        <f t="shared" si="556"/>
        <v>1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557"/>
        <v>opsd_human_5DGY</v>
      </c>
      <c r="B220" s="3" t="s">
        <v>339</v>
      </c>
      <c r="C220" s="3" t="s">
        <v>1445</v>
      </c>
      <c r="D220" s="3" t="str">
        <f>IFERROR(MID(VLOOKUP($B220,Seqs!$A:$B,2,0),E220,1),"")</f>
        <v>P</v>
      </c>
      <c r="E220" s="3">
        <v>34</v>
      </c>
      <c r="F220" s="3" t="str">
        <f>IFERROR(MID(VLOOKUP($B220,Seqs!$A:$B,2,0),G220,1),"")</f>
        <v>H</v>
      </c>
      <c r="G220" s="3">
        <v>65</v>
      </c>
      <c r="H220" s="3" t="str">
        <f>IFERROR(MID(VLOOKUP($B220,Seqs!$A:$B,2,0),I220,1),"")</f>
        <v>K</v>
      </c>
      <c r="I220" s="23">
        <v>66</v>
      </c>
      <c r="J220" s="3" t="str">
        <f>IFERROR(MID(VLOOKUP($B220,Seqs!$A:$B,2,0),K220,1),"")</f>
        <v>R</v>
      </c>
      <c r="K220" s="23">
        <v>69</v>
      </c>
      <c r="L220" s="3" t="str">
        <f>IFERROR(MID(VLOOKUP($B220,Seqs!$A:$B,2,0),M220,1),"")</f>
        <v>T</v>
      </c>
      <c r="M220" s="3">
        <v>70</v>
      </c>
      <c r="N220" s="3" t="str">
        <f>IFERROR(MID(VLOOKUP($B220,Seqs!$A:$B,2,0),O220,1),"")</f>
        <v>H</v>
      </c>
      <c r="O220" s="3">
        <v>100</v>
      </c>
      <c r="P220" s="3" t="str">
        <f>IFERROR(MID(VLOOKUP($B220,Seqs!$A:$B,2,0),Q220,1),"")</f>
        <v>Y</v>
      </c>
      <c r="Q220" s="3">
        <v>102</v>
      </c>
      <c r="R220" s="3" t="str">
        <f>IFERROR(MID(VLOOKUP($B220,Seqs!$A:$B,2,0),S220,1),"")</f>
        <v>F</v>
      </c>
      <c r="S220" s="3">
        <v>105</v>
      </c>
      <c r="T220" s="3" t="str">
        <f>IFERROR(MID(VLOOKUP($B220,Seqs!$A:$B,2,0),U220,1),"")</f>
        <v>G</v>
      </c>
      <c r="U220" s="3">
        <v>106</v>
      </c>
      <c r="V220" s="3" t="str">
        <f>IFERROR(MID(VLOOKUP($B220,Seqs!$A:$B,2,0),W220,1),"")</f>
        <v>K</v>
      </c>
      <c r="W220" s="3">
        <v>141</v>
      </c>
      <c r="X220" s="3" t="str">
        <f>IFERROR(MID(VLOOKUP($B220,Seqs!$A:$B,2,0),Y220,1),"")</f>
        <v>P</v>
      </c>
      <c r="Y220" s="3">
        <v>142</v>
      </c>
      <c r="Z220" s="3" t="str">
        <f>IFERROR(MID(VLOOKUP($B220,Seqs!$A:$B,2,0),AA220,1),"")</f>
        <v>F</v>
      </c>
      <c r="AA220" s="3">
        <v>148</v>
      </c>
      <c r="AB220" s="3" t="str">
        <f>IFERROR(MID(VLOOKUP($B220,Seqs!$A:$B,2,0),AC220,1),"")</f>
        <v>G</v>
      </c>
      <c r="AC220" s="3">
        <v>149</v>
      </c>
      <c r="AD220" s="3" t="str">
        <f>IFERROR(MID(VLOOKUP($B220,Seqs!$A:$B,2,0),AE220,1),"")</f>
        <v>A</v>
      </c>
      <c r="AE220" s="3">
        <v>173</v>
      </c>
      <c r="AF220" s="3" t="str">
        <f>IFERROR(MID(VLOOKUP($B220,Seqs!$A:$B,2,0),AG220,1),"")</f>
        <v>C</v>
      </c>
      <c r="AG220" s="3">
        <v>187</v>
      </c>
      <c r="AH220" s="3" t="str">
        <f>IFERROR(MID(VLOOKUP($B220,Seqs!$A:$B,2,0),AI220,1),"")</f>
        <v>I</v>
      </c>
      <c r="AI220" s="3">
        <v>189</v>
      </c>
      <c r="AJ220" s="3" t="str">
        <f>IFERROR(MID(VLOOKUP($B220,Seqs!$A:$B,2,0),AK220,1),"")</f>
        <v>N</v>
      </c>
      <c r="AK220" s="3">
        <v>199</v>
      </c>
      <c r="AL220" s="3" t="str">
        <f>IFERROR(MID(VLOOKUP($B220,Seqs!$A:$B,2,0),AM220,1),"")</f>
        <v>Q</v>
      </c>
      <c r="AM220" s="3">
        <v>237</v>
      </c>
      <c r="AN220" s="3" t="str">
        <f>IFERROR(MID(VLOOKUP($B220,Seqs!$A:$B,2,0),AO220,1),"")</f>
        <v>A</v>
      </c>
      <c r="AO220" s="3">
        <v>241</v>
      </c>
      <c r="AP220" s="3" t="str">
        <f>IFERROR(MID(VLOOKUP($B220,Seqs!$A:$B,2,0),AQ220,1),"")</f>
        <v>H</v>
      </c>
      <c r="AQ220" s="3">
        <v>278</v>
      </c>
      <c r="AR220" s="3" t="str">
        <f>IFERROR(MID(VLOOKUP($B220,Seqs!$A:$B,2,0),AS220,1),"")</f>
        <v>G</v>
      </c>
      <c r="AS220" s="3">
        <v>284</v>
      </c>
      <c r="AT220" s="3" t="str">
        <f>IFERROR(MID(VLOOKUP($B220,Seqs!$A:$B,2,0),AU220,1),"")</f>
        <v>M</v>
      </c>
      <c r="AU220" s="3">
        <v>309</v>
      </c>
      <c r="AV220" s="3" t="str">
        <f>IFERROR(MID(VLOOKUP($B220,Seqs!$A:$B,2,0),AW220,1),"")</f>
        <v>N</v>
      </c>
      <c r="AW220" s="3">
        <v>310</v>
      </c>
      <c r="AX220" s="3" t="str">
        <f>IFERROR(MID(VLOOKUP($B220,Seqs!$A:$B,2,0),AY220,1),"")</f>
        <v>C</v>
      </c>
      <c r="AY220" s="3">
        <v>322</v>
      </c>
      <c r="AZ220" s="77" t="str">
        <f>VLOOKUP(B220,Classification!A:D,2,0)</f>
        <v>A</v>
      </c>
      <c r="BA220" s="94" t="str">
        <f>VLOOKUP(B220,Classification!A:D,4,0)</f>
        <v>Opsins</v>
      </c>
      <c r="BB220" s="27" t="b">
        <f t="shared" si="558"/>
        <v>1</v>
      </c>
      <c r="BC220" s="23">
        <f t="shared" si="531"/>
        <v>258</v>
      </c>
      <c r="BD220" s="2" t="s">
        <v>23</v>
      </c>
      <c r="BE220" s="3" t="s">
        <v>1297</v>
      </c>
      <c r="BF220" s="119">
        <v>7.7</v>
      </c>
      <c r="BG220" s="49" t="s">
        <v>1444</v>
      </c>
      <c r="BH220" s="49" t="s">
        <v>1444</v>
      </c>
      <c r="BI220" s="1"/>
      <c r="BJ220" s="70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0">
        <f t="shared" si="532"/>
        <v>34</v>
      </c>
      <c r="BW220" s="71">
        <f t="shared" si="533"/>
        <v>66</v>
      </c>
      <c r="BX220" s="72">
        <f t="shared" si="534"/>
        <v>70</v>
      </c>
      <c r="BY220" s="71">
        <f t="shared" si="535"/>
        <v>102</v>
      </c>
      <c r="BZ220" s="72">
        <f t="shared" si="536"/>
        <v>106</v>
      </c>
      <c r="CA220" s="71">
        <f t="shared" si="537"/>
        <v>142</v>
      </c>
      <c r="CB220" s="72">
        <f t="shared" si="538"/>
        <v>149</v>
      </c>
      <c r="CC220" s="71">
        <f t="shared" si="539"/>
        <v>187</v>
      </c>
      <c r="CD220" s="72">
        <f t="shared" si="540"/>
        <v>199</v>
      </c>
      <c r="CE220" s="71">
        <f t="shared" si="541"/>
        <v>241</v>
      </c>
      <c r="CF220" s="72">
        <f t="shared" si="542"/>
        <v>284</v>
      </c>
      <c r="CG220" s="71">
        <f t="shared" si="543"/>
        <v>310</v>
      </c>
      <c r="CH220" s="70">
        <f t="shared" si="544"/>
        <v>65</v>
      </c>
      <c r="CI220" s="71">
        <f t="shared" si="545"/>
        <v>69</v>
      </c>
      <c r="CJ220" s="72">
        <f t="shared" si="546"/>
        <v>100</v>
      </c>
      <c r="CK220" s="72">
        <f t="shared" si="547"/>
        <v>105</v>
      </c>
      <c r="CL220" s="72">
        <f t="shared" si="548"/>
        <v>141</v>
      </c>
      <c r="CM220" s="72">
        <f t="shared" si="549"/>
        <v>148</v>
      </c>
      <c r="CN220" s="72">
        <f t="shared" si="550"/>
        <v>173</v>
      </c>
      <c r="CO220" s="72">
        <f t="shared" si="551"/>
        <v>189</v>
      </c>
      <c r="CP220" s="72">
        <f t="shared" si="552"/>
        <v>237</v>
      </c>
      <c r="CQ220" s="72">
        <f t="shared" si="553"/>
        <v>278</v>
      </c>
      <c r="CR220" s="72">
        <f t="shared" si="554"/>
        <v>309</v>
      </c>
      <c r="CS220" s="72">
        <f t="shared" si="555"/>
        <v>322</v>
      </c>
      <c r="CT220" s="23">
        <f t="shared" si="556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>CONCATENATE(B221,"_",C221)</f>
        <v>opsd_human_5W0P</v>
      </c>
      <c r="B221" s="3" t="s">
        <v>339</v>
      </c>
      <c r="C221" s="3" t="s">
        <v>1443</v>
      </c>
      <c r="D221" s="3" t="str">
        <f>IFERROR(MID(VLOOKUP($B221,Seqs!$A:$B,2,0),E221,1),"")</f>
        <v>P</v>
      </c>
      <c r="E221" s="3">
        <v>34</v>
      </c>
      <c r="F221" s="3" t="str">
        <f>IFERROR(MID(VLOOKUP($B221,Seqs!$A:$B,2,0),G221,1),"")</f>
        <v>H</v>
      </c>
      <c r="G221" s="3">
        <v>65</v>
      </c>
      <c r="H221" s="3" t="str">
        <f>IFERROR(MID(VLOOKUP($B221,Seqs!$A:$B,2,0),I221,1),"")</f>
        <v>K</v>
      </c>
      <c r="I221" s="23">
        <v>66</v>
      </c>
      <c r="J221" s="3" t="str">
        <f>IFERROR(MID(VLOOKUP($B221,Seqs!$A:$B,2,0),K221,1),"")</f>
        <v>R</v>
      </c>
      <c r="K221" s="23">
        <v>69</v>
      </c>
      <c r="L221" s="3" t="str">
        <f>IFERROR(MID(VLOOKUP($B221,Seqs!$A:$B,2,0),M221,1),"")</f>
        <v>T</v>
      </c>
      <c r="M221" s="3">
        <v>70</v>
      </c>
      <c r="N221" s="3" t="str">
        <f>IFERROR(MID(VLOOKUP($B221,Seqs!$A:$B,2,0),O221,1),"")</f>
        <v>H</v>
      </c>
      <c r="O221" s="3">
        <v>100</v>
      </c>
      <c r="P221" s="3" t="str">
        <f>IFERROR(MID(VLOOKUP($B221,Seqs!$A:$B,2,0),Q221,1),"")</f>
        <v>Y</v>
      </c>
      <c r="Q221" s="3">
        <v>102</v>
      </c>
      <c r="R221" s="3" t="str">
        <f>IFERROR(MID(VLOOKUP($B221,Seqs!$A:$B,2,0),S221,1),"")</f>
        <v>F</v>
      </c>
      <c r="S221" s="3">
        <v>105</v>
      </c>
      <c r="T221" s="3" t="str">
        <f>IFERROR(MID(VLOOKUP($B221,Seqs!$A:$B,2,0),U221,1),"")</f>
        <v>G</v>
      </c>
      <c r="U221" s="3">
        <v>106</v>
      </c>
      <c r="V221" s="3" t="str">
        <f>IFERROR(MID(VLOOKUP($B221,Seqs!$A:$B,2,0),W221,1),"")</f>
        <v>K</v>
      </c>
      <c r="W221" s="3">
        <v>141</v>
      </c>
      <c r="X221" s="3" t="str">
        <f>IFERROR(MID(VLOOKUP($B221,Seqs!$A:$B,2,0),Y221,1),"")</f>
        <v>P</v>
      </c>
      <c r="Y221" s="3">
        <v>142</v>
      </c>
      <c r="Z221" s="3" t="str">
        <f>IFERROR(MID(VLOOKUP($B221,Seqs!$A:$B,2,0),AA221,1),"")</f>
        <v>F</v>
      </c>
      <c r="AA221" s="3">
        <v>148</v>
      </c>
      <c r="AB221" s="3" t="str">
        <f>IFERROR(MID(VLOOKUP($B221,Seqs!$A:$B,2,0),AC221,1),"")</f>
        <v>G</v>
      </c>
      <c r="AC221" s="3">
        <v>149</v>
      </c>
      <c r="AD221" s="3" t="str">
        <f>IFERROR(MID(VLOOKUP($B221,Seqs!$A:$B,2,0),AE221,1),"")</f>
        <v>A</v>
      </c>
      <c r="AE221" s="3">
        <v>173</v>
      </c>
      <c r="AF221" s="3" t="str">
        <f>IFERROR(MID(VLOOKUP($B221,Seqs!$A:$B,2,0),AG221,1),"")</f>
        <v>C</v>
      </c>
      <c r="AG221" s="3">
        <v>187</v>
      </c>
      <c r="AH221" s="3" t="str">
        <f>IFERROR(MID(VLOOKUP($B221,Seqs!$A:$B,2,0),AI221,1),"")</f>
        <v>I</v>
      </c>
      <c r="AI221" s="3">
        <v>189</v>
      </c>
      <c r="AJ221" s="3" t="str">
        <f>IFERROR(MID(VLOOKUP($B221,Seqs!$A:$B,2,0),AK221,1),"")</f>
        <v>N</v>
      </c>
      <c r="AK221" s="3">
        <v>199</v>
      </c>
      <c r="AL221" s="3" t="str">
        <f>IFERROR(MID(VLOOKUP($B221,Seqs!$A:$B,2,0),AM221,1),"")</f>
        <v>Q</v>
      </c>
      <c r="AM221" s="3">
        <v>237</v>
      </c>
      <c r="AN221" s="3" t="str">
        <f>IFERROR(MID(VLOOKUP($B221,Seqs!$A:$B,2,0),AO221,1),"")</f>
        <v>A</v>
      </c>
      <c r="AO221" s="3">
        <v>241</v>
      </c>
      <c r="AP221" s="3" t="str">
        <f>IFERROR(MID(VLOOKUP($B221,Seqs!$A:$B,2,0),AQ221,1),"")</f>
        <v>H</v>
      </c>
      <c r="AQ221" s="3">
        <v>278</v>
      </c>
      <c r="AR221" s="3" t="str">
        <f>IFERROR(MID(VLOOKUP($B221,Seqs!$A:$B,2,0),AS221,1),"")</f>
        <v>G</v>
      </c>
      <c r="AS221" s="3">
        <v>284</v>
      </c>
      <c r="AT221" s="3" t="str">
        <f>IFERROR(MID(VLOOKUP($B221,Seqs!$A:$B,2,0),AU221,1),"")</f>
        <v>M</v>
      </c>
      <c r="AU221" s="3">
        <v>309</v>
      </c>
      <c r="AV221" s="3" t="str">
        <f>IFERROR(MID(VLOOKUP($B221,Seqs!$A:$B,2,0),AW221,1),"")</f>
        <v>N</v>
      </c>
      <c r="AW221" s="3">
        <v>310</v>
      </c>
      <c r="AX221" s="3" t="str">
        <f>IFERROR(MID(VLOOKUP($B221,Seqs!$A:$B,2,0),AY221,1),"")</f>
        <v>C</v>
      </c>
      <c r="AY221" s="3">
        <v>322</v>
      </c>
      <c r="AZ221" s="77" t="str">
        <f>VLOOKUP(B221,Classification!A:D,2,0)</f>
        <v>A</v>
      </c>
      <c r="BA221" s="94" t="str">
        <f>VLOOKUP(B221,Classification!A:D,4,0)</f>
        <v>Opsins</v>
      </c>
      <c r="BB221" s="27" t="b">
        <f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>_xlfn.AGGREGATE(9,6,CH221:CS221)-_xlfn.AGGREGATE(9,6,BV221:CG221)+12</f>
        <v>258</v>
      </c>
      <c r="BD221" s="2" t="s">
        <v>23</v>
      </c>
      <c r="BE221" s="3" t="s">
        <v>1297</v>
      </c>
      <c r="BF221" s="119">
        <v>3.01</v>
      </c>
      <c r="BG221" s="49" t="s">
        <v>1444</v>
      </c>
      <c r="BH221" s="49" t="s">
        <v>1444</v>
      </c>
      <c r="BI221" s="1"/>
      <c r="BJ221" s="70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0">
        <f>E221</f>
        <v>34</v>
      </c>
      <c r="BW221" s="71">
        <f>I221</f>
        <v>66</v>
      </c>
      <c r="BX221" s="72">
        <f>M221</f>
        <v>70</v>
      </c>
      <c r="BY221" s="71">
        <f>Q221</f>
        <v>102</v>
      </c>
      <c r="BZ221" s="72">
        <f>U221</f>
        <v>106</v>
      </c>
      <c r="CA221" s="71">
        <f>Y221</f>
        <v>142</v>
      </c>
      <c r="CB221" s="72">
        <f>AC221</f>
        <v>149</v>
      </c>
      <c r="CC221" s="71">
        <f>AG221</f>
        <v>187</v>
      </c>
      <c r="CD221" s="72">
        <f>AK221</f>
        <v>199</v>
      </c>
      <c r="CE221" s="71">
        <f>AO221</f>
        <v>241</v>
      </c>
      <c r="CF221" s="72">
        <f>AS221</f>
        <v>284</v>
      </c>
      <c r="CG221" s="71">
        <f>AW221</f>
        <v>310</v>
      </c>
      <c r="CH221" s="70">
        <f>G221</f>
        <v>65</v>
      </c>
      <c r="CI221" s="71">
        <f>K221</f>
        <v>69</v>
      </c>
      <c r="CJ221" s="72">
        <f>O221</f>
        <v>100</v>
      </c>
      <c r="CK221" s="72">
        <f>S221</f>
        <v>105</v>
      </c>
      <c r="CL221" s="72">
        <f>W221</f>
        <v>141</v>
      </c>
      <c r="CM221" s="72">
        <f>AA221</f>
        <v>148</v>
      </c>
      <c r="CN221" s="72">
        <f>AE221</f>
        <v>173</v>
      </c>
      <c r="CO221" s="72">
        <f>AI221</f>
        <v>189</v>
      </c>
      <c r="CP221" s="72">
        <f>AM221</f>
        <v>237</v>
      </c>
      <c r="CQ221" s="72">
        <f>AQ221</f>
        <v>278</v>
      </c>
      <c r="CR221" s="72">
        <f>AU221</f>
        <v>309</v>
      </c>
      <c r="CS221" s="72">
        <f>AY221</f>
        <v>322</v>
      </c>
      <c r="CT221" s="23">
        <f>M221-K221</f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s="12" customFormat="1" x14ac:dyDescent="0.2">
      <c r="A222" s="9" t="str">
        <f>CONCATENATE(B222,"_",C222)</f>
        <v>opsd_human_6CMO</v>
      </c>
      <c r="B222" s="9" t="s">
        <v>339</v>
      </c>
      <c r="C222" s="9" t="s">
        <v>1518</v>
      </c>
      <c r="D222" s="9" t="str">
        <f>IFERROR(MID(VLOOKUP($B222,Seqs!$A:$B,2,0),E222,1),"")</f>
        <v>E</v>
      </c>
      <c r="E222" s="9">
        <v>33</v>
      </c>
      <c r="F222" s="9" t="str">
        <f>IFERROR(MID(VLOOKUP($B222,Seqs!$A:$B,2,0),G222,1),"")</f>
        <v>H</v>
      </c>
      <c r="G222" s="9">
        <v>65</v>
      </c>
      <c r="H222" s="9" t="str">
        <f>IFERROR(MID(VLOOKUP($B222,Seqs!$A:$B,2,0),I222,1),"")</f>
        <v>K</v>
      </c>
      <c r="I222" s="109">
        <v>66</v>
      </c>
      <c r="J222" s="9" t="str">
        <f>IFERROR(MID(VLOOKUP($B222,Seqs!$A:$B,2,0),K222,1),"")</f>
        <v>R</v>
      </c>
      <c r="K222" s="109">
        <v>69</v>
      </c>
      <c r="L222" s="9" t="str">
        <f>IFERROR(MID(VLOOKUP($B222,Seqs!$A:$B,2,0),M222,1),"")</f>
        <v>T</v>
      </c>
      <c r="M222" s="9">
        <v>70</v>
      </c>
      <c r="N222" s="9" t="str">
        <f>IFERROR(MID(VLOOKUP($B222,Seqs!$A:$B,2,0),O222,1),"")</f>
        <v>G</v>
      </c>
      <c r="O222" s="9">
        <v>101</v>
      </c>
      <c r="P222" s="9" t="str">
        <f>IFERROR(MID(VLOOKUP($B222,Seqs!$A:$B,2,0),Q222,1),"")</f>
        <v>Y</v>
      </c>
      <c r="Q222" s="9">
        <v>102</v>
      </c>
      <c r="R222" s="9" t="str">
        <f>IFERROR(MID(VLOOKUP($B222,Seqs!$A:$B,2,0),S222,1),"")</f>
        <v>F</v>
      </c>
      <c r="S222" s="9">
        <v>105</v>
      </c>
      <c r="T222" s="9" t="str">
        <f>IFERROR(MID(VLOOKUP($B222,Seqs!$A:$B,2,0),U222,1),"")</f>
        <v>G</v>
      </c>
      <c r="U222" s="9">
        <v>106</v>
      </c>
      <c r="V222" s="9" t="str">
        <f>IFERROR(MID(VLOOKUP($B222,Seqs!$A:$B,2,0),W222,1),"")</f>
        <v>K</v>
      </c>
      <c r="W222" s="9">
        <v>141</v>
      </c>
      <c r="X222" s="9" t="str">
        <f>IFERROR(MID(VLOOKUP($B222,Seqs!$A:$B,2,0),Y222,1),"")</f>
        <v/>
      </c>
      <c r="Y222" s="9" t="s">
        <v>23</v>
      </c>
      <c r="Z222" s="9" t="str">
        <f>IFERROR(MID(VLOOKUP($B222,Seqs!$A:$B,2,0),AA222,1),"")</f>
        <v/>
      </c>
      <c r="AA222" s="9" t="s">
        <v>23</v>
      </c>
      <c r="AB222" s="9" t="str">
        <f>IFERROR(MID(VLOOKUP($B222,Seqs!$A:$B,2,0),AC222,1),"")</f>
        <v>E</v>
      </c>
      <c r="AC222" s="9">
        <v>150</v>
      </c>
      <c r="AD222" s="9" t="str">
        <f>IFERROR(MID(VLOOKUP($B222,Seqs!$A:$B,2,0),AE222,1),"")</f>
        <v>A</v>
      </c>
      <c r="AE222" s="9">
        <v>173</v>
      </c>
      <c r="AF222" s="9" t="str">
        <f>IFERROR(MID(VLOOKUP($B222,Seqs!$A:$B,2,0),AG222,1),"")</f>
        <v>C</v>
      </c>
      <c r="AG222" s="9">
        <v>187</v>
      </c>
      <c r="AH222" s="9" t="str">
        <f>IFERROR(MID(VLOOKUP($B222,Seqs!$A:$B,2,0),AI222,1),"")</f>
        <v>I</v>
      </c>
      <c r="AI222" s="9">
        <v>189</v>
      </c>
      <c r="AJ222" s="9" t="str">
        <f>IFERROR(MID(VLOOKUP($B222,Seqs!$A:$B,2,0),AK222,1),"")</f>
        <v>N</v>
      </c>
      <c r="AK222" s="9">
        <v>200</v>
      </c>
      <c r="AL222" s="9" t="str">
        <f>IFERROR(MID(VLOOKUP($B222,Seqs!$A:$B,2,0),AM222,1),"")</f>
        <v>Q</v>
      </c>
      <c r="AM222" s="9">
        <v>238</v>
      </c>
      <c r="AN222" s="9" t="str">
        <f>IFERROR(MID(VLOOKUP($B222,Seqs!$A:$B,2,0),AO222,1),"")</f>
        <v>S</v>
      </c>
      <c r="AO222" s="9">
        <v>240</v>
      </c>
      <c r="AP222" s="9" t="str">
        <f>IFERROR(MID(VLOOKUP($B222,Seqs!$A:$B,2,0),AQ222,1),"")</f>
        <v>H</v>
      </c>
      <c r="AQ222" s="9">
        <v>278</v>
      </c>
      <c r="AR222" s="9" t="str">
        <f>IFERROR(MID(VLOOKUP($B222,Seqs!$A:$B,2,0),AS222,1),"")</f>
        <v>I</v>
      </c>
      <c r="AS222" s="9">
        <v>286</v>
      </c>
      <c r="AT222" s="9" t="str">
        <f>IFERROR(MID(VLOOKUP($B222,Seqs!$A:$B,2,0),AU222,1),"")</f>
        <v>M</v>
      </c>
      <c r="AU222" s="9">
        <v>309</v>
      </c>
      <c r="AV222" s="9" t="str">
        <f>IFERROR(MID(VLOOKUP($B222,Seqs!$A:$B,2,0),AW222,1),"")</f>
        <v>N</v>
      </c>
      <c r="AW222" s="9">
        <v>310</v>
      </c>
      <c r="AX222" s="9" t="str">
        <f>IFERROR(MID(VLOOKUP($B222,Seqs!$A:$B,2,0),AY222,1),"")</f>
        <v>C</v>
      </c>
      <c r="AY222" s="9">
        <v>323</v>
      </c>
      <c r="AZ222" s="110" t="str">
        <f>VLOOKUP(B222,Classification!A:D,2,0)</f>
        <v>A</v>
      </c>
      <c r="BA222" s="98" t="str">
        <f>VLOOKUP(B222,Classification!A:D,4,0)</f>
        <v>Opsins</v>
      </c>
      <c r="BB222" s="36" t="b">
        <f>AND(E222&lt;G222,OR(G222&lt;I222,I222="-"),OR(I222&lt;K222,I222="-"),OR(K222&lt;M222,K222="-"),M222&lt;O222,OR(O222&lt;Q222,Q222="-"),OR(Q222&lt;S222,Q222="-"),OR(S222&lt;U222,S222="-"),U222&lt;W222,OR(W222&lt;Y222,Y222="-"),OR(Y222&lt;AA222,Y222="-"),OR(AA222&lt;AC222,AA222="-"),AC222&lt;AE222,OR(AE222&lt;AG222,AG222="-"),OR(AG222&lt;AI222,AG222="-"),OR(AI222&lt;AK222,AI222="-"),AK222&lt;AM222,AM222&lt;AO222,AO222&lt;AQ222,AQ222&lt;AS222,AS222&lt;AU222,OR(AU222&lt;AW222,AW222="-"),OR(AW222&lt;AY222,AW222="-"))</f>
        <v>1</v>
      </c>
      <c r="BC222" s="109">
        <f>_xlfn.AGGREGATE(9,6,CH222:CS222)-_xlfn.AGGREGATE(9,6,BV222:CG222)+12</f>
        <v>253</v>
      </c>
      <c r="BD222" s="40" t="s">
        <v>23</v>
      </c>
      <c r="BE222" s="9" t="s">
        <v>1297</v>
      </c>
      <c r="BF222" s="120">
        <v>4.5</v>
      </c>
      <c r="BG222" s="51" t="s">
        <v>1444</v>
      </c>
      <c r="BH222" s="51" t="s">
        <v>1444</v>
      </c>
      <c r="BJ222" s="111" t="s">
        <v>1293</v>
      </c>
      <c r="BK222" s="112" t="s">
        <v>1293</v>
      </c>
      <c r="BL222" s="112" t="s">
        <v>1293</v>
      </c>
      <c r="BM222" s="112" t="s">
        <v>1293</v>
      </c>
      <c r="BN222" s="112" t="s">
        <v>1293</v>
      </c>
      <c r="BO222" s="112" t="s">
        <v>1293</v>
      </c>
      <c r="BP222" s="112" t="s">
        <v>1293</v>
      </c>
      <c r="BQ222" s="112" t="s">
        <v>1293</v>
      </c>
      <c r="BR222" s="112" t="s">
        <v>1293</v>
      </c>
      <c r="BS222" s="112" t="s">
        <v>1293</v>
      </c>
      <c r="BT222" s="112" t="s">
        <v>1293</v>
      </c>
      <c r="BU222" s="112" t="s">
        <v>1293</v>
      </c>
      <c r="BV222" s="111">
        <f>E222</f>
        <v>33</v>
      </c>
      <c r="BW222" s="113">
        <f>I222</f>
        <v>66</v>
      </c>
      <c r="BX222" s="114">
        <f>M222</f>
        <v>70</v>
      </c>
      <c r="BY222" s="113">
        <f>Q222</f>
        <v>102</v>
      </c>
      <c r="BZ222" s="114">
        <f>U222</f>
        <v>106</v>
      </c>
      <c r="CA222" s="113" t="str">
        <f>Y222</f>
        <v>-</v>
      </c>
      <c r="CB222" s="114">
        <f>AC222</f>
        <v>150</v>
      </c>
      <c r="CC222" s="113">
        <f>AG222</f>
        <v>187</v>
      </c>
      <c r="CD222" s="114">
        <f>AK222</f>
        <v>200</v>
      </c>
      <c r="CE222" s="113">
        <f>AO222</f>
        <v>240</v>
      </c>
      <c r="CF222" s="114">
        <f>AS222</f>
        <v>286</v>
      </c>
      <c r="CG222" s="113">
        <f>AW222</f>
        <v>310</v>
      </c>
      <c r="CH222" s="111">
        <f>G222</f>
        <v>65</v>
      </c>
      <c r="CI222" s="113">
        <f>K222</f>
        <v>69</v>
      </c>
      <c r="CJ222" s="114">
        <f>O222</f>
        <v>101</v>
      </c>
      <c r="CK222" s="114">
        <f>S222</f>
        <v>105</v>
      </c>
      <c r="CL222" s="114">
        <f>W222</f>
        <v>141</v>
      </c>
      <c r="CM222" s="114" t="str">
        <f>AA222</f>
        <v>-</v>
      </c>
      <c r="CN222" s="114">
        <f>AE222</f>
        <v>173</v>
      </c>
      <c r="CO222" s="114">
        <f>AI222</f>
        <v>189</v>
      </c>
      <c r="CP222" s="114">
        <f>AM222</f>
        <v>238</v>
      </c>
      <c r="CQ222" s="114">
        <f>AQ222</f>
        <v>278</v>
      </c>
      <c r="CR222" s="114">
        <f>AU222</f>
        <v>309</v>
      </c>
      <c r="CS222" s="114">
        <f>AY222</f>
        <v>323</v>
      </c>
      <c r="CT222" s="109">
        <f>M222-K222</f>
        <v>1</v>
      </c>
    </row>
    <row r="223" spans="1:1030" x14ac:dyDescent="0.2">
      <c r="A223" s="3" t="str">
        <f t="shared" si="557"/>
        <v>opsd_todpa__wt</v>
      </c>
      <c r="B223" s="3" t="s">
        <v>922</v>
      </c>
      <c r="C223" s="3" t="s">
        <v>100</v>
      </c>
      <c r="D223" s="3" t="str">
        <f>IFERROR(MID(VLOOKUP($B223,Seqs!$A:$B,2,0),E223,1),"")</f>
        <v>D</v>
      </c>
      <c r="E223" s="3">
        <v>31</v>
      </c>
      <c r="F223" s="3" t="str">
        <f>IFERROR(MID(VLOOKUP($B223,Seqs!$A:$B,2,0),G223,1),"")</f>
        <v>T</v>
      </c>
      <c r="G223" s="3">
        <v>62</v>
      </c>
      <c r="H223" s="3" t="str">
        <f>IFERROR(MID(VLOOKUP($B223,Seqs!$A:$B,2,0),I223,1),"")</f>
        <v>K</v>
      </c>
      <c r="I223" s="23">
        <v>63</v>
      </c>
      <c r="J223" s="3" t="str">
        <f>IFERROR(MID(VLOOKUP($B223,Seqs!$A:$B,2,0),K223,1),"")</f>
        <v>Q</v>
      </c>
      <c r="K223" s="23">
        <v>66</v>
      </c>
      <c r="L223" s="3" t="str">
        <f>IFERROR(MID(VLOOKUP($B223,Seqs!$A:$B,2,0),M223,1),"")</f>
        <v>T</v>
      </c>
      <c r="M223" s="3">
        <v>67</v>
      </c>
      <c r="N223" s="3" t="str">
        <f>IFERROR(MID(VLOOKUP($B223,Seqs!$A:$B,2,0),O223,1),"")</f>
        <v>K</v>
      </c>
      <c r="O223" s="3">
        <v>99</v>
      </c>
      <c r="P223" s="3" t="str">
        <f>IFERROR(MID(VLOOKUP($B223,Seqs!$A:$B,2,0),Q223,1),"")</f>
        <v>K</v>
      </c>
      <c r="Q223" s="3">
        <v>100</v>
      </c>
      <c r="R223" s="3" t="str">
        <f>IFERROR(MID(VLOOKUP($B223,Seqs!$A:$B,2,0),S223,1),"")</f>
        <v>F</v>
      </c>
      <c r="S223" s="3">
        <v>103</v>
      </c>
      <c r="T223" s="3" t="str">
        <f>IFERROR(MID(VLOOKUP($B223,Seqs!$A:$B,2,0),U223,1),"")</f>
        <v>G</v>
      </c>
      <c r="U223" s="3">
        <v>104</v>
      </c>
      <c r="V223" s="3" t="str">
        <f>IFERROR(MID(VLOOKUP($B223,Seqs!$A:$B,2,0),W223,1),"")</f>
        <v>R</v>
      </c>
      <c r="W223" s="3">
        <v>139</v>
      </c>
      <c r="X223" s="3" t="str">
        <f>IFERROR(MID(VLOOKUP($B223,Seqs!$A:$B,2,0),Y223,1),"")</f>
        <v>P</v>
      </c>
      <c r="Y223" s="3">
        <v>140</v>
      </c>
      <c r="Z223" s="3" t="str">
        <f>IFERROR(MID(VLOOKUP($B223,Seqs!$A:$B,2,0),AA223,1),"")</f>
        <v>M</v>
      </c>
      <c r="AA223" s="3">
        <v>147</v>
      </c>
      <c r="AB223" s="3" t="str">
        <f>IFERROR(MID(VLOOKUP($B223,Seqs!$A:$B,2,0),AC223,1),"")</f>
        <v>S</v>
      </c>
      <c r="AC223" s="9">
        <v>148</v>
      </c>
      <c r="AD223" s="3" t="str">
        <f>IFERROR(MID(VLOOKUP($B223,Seqs!$A:$B,2,0),AE223,1),"")</f>
        <v>F</v>
      </c>
      <c r="AE223" s="3">
        <v>172</v>
      </c>
      <c r="AF223" s="3" t="str">
        <f>IFERROR(MID(VLOOKUP($B223,Seqs!$A:$B,2,0),AG223,1),"")</f>
        <v>C</v>
      </c>
      <c r="AG223" s="3">
        <v>186</v>
      </c>
      <c r="AH223" s="3" t="str">
        <f>IFERROR(MID(VLOOKUP($B223,Seqs!$A:$B,2,0),AI223,1),"")</f>
        <v>F</v>
      </c>
      <c r="AI223" s="3">
        <v>188</v>
      </c>
      <c r="AJ223" s="3" t="str">
        <f>IFERROR(MID(VLOOKUP($B223,Seqs!$A:$B,2,0),AK223,1),"")</f>
        <v>D</v>
      </c>
      <c r="AK223" s="3">
        <v>194</v>
      </c>
      <c r="AL223" s="3" t="str">
        <f>IFERROR(MID(VLOOKUP($B223,Seqs!$A:$B,2,0),AM223,1),"")</f>
        <v>K</v>
      </c>
      <c r="AM223" s="3">
        <v>239</v>
      </c>
      <c r="AN223" s="3" t="str">
        <f>IFERROR(MID(VLOOKUP($B223,Seqs!$A:$B,2,0),AO223,1),"")</f>
        <v>K</v>
      </c>
      <c r="AO223" s="3">
        <v>244</v>
      </c>
      <c r="AP223" s="3" t="str">
        <f>IFERROR(MID(VLOOKUP($B223,Seqs!$A:$B,2,0),AQ223,1),"")</f>
        <v>G</v>
      </c>
      <c r="AQ223" s="3">
        <v>287</v>
      </c>
      <c r="AR223" s="3" t="str">
        <f>IFERROR(MID(VLOOKUP($B223,Seqs!$A:$B,2,0),AS223,1),"")</f>
        <v>T</v>
      </c>
      <c r="AS223" s="3">
        <v>293</v>
      </c>
      <c r="AT223" s="3" t="str">
        <f>IFERROR(MID(VLOOKUP($B223,Seqs!$A:$B,2,0),AU223,1),"")</f>
        <v>S</v>
      </c>
      <c r="AU223" s="3">
        <v>318</v>
      </c>
      <c r="AV223" s="3" t="str">
        <f>IFERROR(MID(VLOOKUP($B223,Seqs!$A:$B,2,0),AW223,1),"")</f>
        <v>H</v>
      </c>
      <c r="AW223" s="3">
        <v>319</v>
      </c>
      <c r="AX223" s="3" t="str">
        <f>IFERROR(MID(VLOOKUP($B223,Seqs!$A:$B,2,0),AY223,1),"")</f>
        <v>F</v>
      </c>
      <c r="AY223" s="3">
        <v>330</v>
      </c>
      <c r="AZ223" s="77" t="str">
        <f>VLOOKUP(B223,Classification!A:D,2,0)</f>
        <v>A</v>
      </c>
      <c r="BA223" s="94" t="str">
        <f>VLOOKUP(B223,Classification!A:D,4,0)</f>
        <v>Opsins</v>
      </c>
      <c r="BB223" s="27" t="b">
        <f t="shared" si="558"/>
        <v>1</v>
      </c>
      <c r="BC223" s="23">
        <f t="shared" si="531"/>
        <v>273</v>
      </c>
      <c r="BD223" s="56" t="s">
        <v>1379</v>
      </c>
      <c r="BE223" s="3" t="s">
        <v>23</v>
      </c>
      <c r="BF223" s="119" t="s">
        <v>23</v>
      </c>
      <c r="BG223" s="49" t="s">
        <v>1379</v>
      </c>
      <c r="BH223" s="49" t="s">
        <v>1384</v>
      </c>
      <c r="BI223" s="1"/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 t="shared" si="532"/>
        <v>31</v>
      </c>
      <c r="BW223" s="71">
        <f t="shared" si="533"/>
        <v>63</v>
      </c>
      <c r="BX223" s="72">
        <f t="shared" si="534"/>
        <v>67</v>
      </c>
      <c r="BY223" s="71">
        <f t="shared" si="535"/>
        <v>100</v>
      </c>
      <c r="BZ223" s="72">
        <f t="shared" si="536"/>
        <v>104</v>
      </c>
      <c r="CA223" s="71">
        <f t="shared" si="537"/>
        <v>140</v>
      </c>
      <c r="CB223" s="72">
        <f t="shared" si="538"/>
        <v>148</v>
      </c>
      <c r="CC223" s="71">
        <f t="shared" si="539"/>
        <v>186</v>
      </c>
      <c r="CD223" s="72">
        <f t="shared" si="540"/>
        <v>194</v>
      </c>
      <c r="CE223" s="71">
        <f t="shared" si="541"/>
        <v>244</v>
      </c>
      <c r="CF223" s="72">
        <f t="shared" si="542"/>
        <v>293</v>
      </c>
      <c r="CG223" s="71">
        <f t="shared" si="543"/>
        <v>319</v>
      </c>
      <c r="CH223" s="70">
        <f t="shared" si="544"/>
        <v>62</v>
      </c>
      <c r="CI223" s="71">
        <f t="shared" si="545"/>
        <v>66</v>
      </c>
      <c r="CJ223" s="72">
        <f t="shared" si="546"/>
        <v>99</v>
      </c>
      <c r="CK223" s="72">
        <f t="shared" si="547"/>
        <v>103</v>
      </c>
      <c r="CL223" s="72">
        <f t="shared" si="548"/>
        <v>139</v>
      </c>
      <c r="CM223" s="72">
        <f t="shared" si="549"/>
        <v>147</v>
      </c>
      <c r="CN223" s="72">
        <f t="shared" si="550"/>
        <v>172</v>
      </c>
      <c r="CO223" s="72">
        <f t="shared" si="551"/>
        <v>188</v>
      </c>
      <c r="CP223" s="72">
        <f t="shared" si="552"/>
        <v>239</v>
      </c>
      <c r="CQ223" s="72">
        <f t="shared" si="553"/>
        <v>287</v>
      </c>
      <c r="CR223" s="72">
        <f t="shared" si="554"/>
        <v>318</v>
      </c>
      <c r="CS223" s="72">
        <f t="shared" si="555"/>
        <v>330</v>
      </c>
      <c r="CT223" s="23">
        <f t="shared" si="556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557"/>
        <v>opsd_todpa_2Z73</v>
      </c>
      <c r="B224" s="3" t="s">
        <v>922</v>
      </c>
      <c r="C224" s="3" t="s">
        <v>97</v>
      </c>
      <c r="D224" s="3" t="str">
        <f>IFERROR(MID(VLOOKUP($B224,Seqs!$A:$B,2,0),E224,1),"")</f>
        <v>D</v>
      </c>
      <c r="E224" s="3">
        <v>31</v>
      </c>
      <c r="F224" s="3" t="str">
        <f>IFERROR(MID(VLOOKUP($B224,Seqs!$A:$B,2,0),G224,1),"")</f>
        <v>T</v>
      </c>
      <c r="G224" s="3">
        <v>62</v>
      </c>
      <c r="H224" s="3" t="str">
        <f>IFERROR(MID(VLOOKUP($B224,Seqs!$A:$B,2,0),I224,1),"")</f>
        <v>K</v>
      </c>
      <c r="I224" s="23">
        <v>63</v>
      </c>
      <c r="J224" s="3" t="str">
        <f>IFERROR(MID(VLOOKUP($B224,Seqs!$A:$B,2,0),K224,1),"")</f>
        <v>Q</v>
      </c>
      <c r="K224" s="23">
        <v>66</v>
      </c>
      <c r="L224" s="3" t="str">
        <f>IFERROR(MID(VLOOKUP($B224,Seqs!$A:$B,2,0),M224,1),"")</f>
        <v>T</v>
      </c>
      <c r="M224" s="3">
        <v>67</v>
      </c>
      <c r="N224" s="3" t="str">
        <f>IFERROR(MID(VLOOKUP($B224,Seqs!$A:$B,2,0),O224,1),"")</f>
        <v>K</v>
      </c>
      <c r="O224" s="3">
        <v>99</v>
      </c>
      <c r="P224" s="3" t="str">
        <f>IFERROR(MID(VLOOKUP($B224,Seqs!$A:$B,2,0),Q224,1),"")</f>
        <v>K</v>
      </c>
      <c r="Q224" s="3">
        <v>100</v>
      </c>
      <c r="R224" s="3" t="str">
        <f>IFERROR(MID(VLOOKUP($B224,Seqs!$A:$B,2,0),S224,1),"")</f>
        <v>F</v>
      </c>
      <c r="S224" s="3">
        <v>103</v>
      </c>
      <c r="T224" s="3" t="str">
        <f>IFERROR(MID(VLOOKUP($B224,Seqs!$A:$B,2,0),U224,1),"")</f>
        <v>G</v>
      </c>
      <c r="U224" s="3">
        <v>104</v>
      </c>
      <c r="V224" s="3" t="str">
        <f>IFERROR(MID(VLOOKUP($B224,Seqs!$A:$B,2,0),W224,1),"")</f>
        <v>R</v>
      </c>
      <c r="W224" s="3">
        <v>139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S</v>
      </c>
      <c r="AC224" s="9">
        <v>148</v>
      </c>
      <c r="AD224" s="3" t="str">
        <f>IFERROR(MID(VLOOKUP($B224,Seqs!$A:$B,2,0),AE224,1),"")</f>
        <v>F</v>
      </c>
      <c r="AE224" s="3">
        <v>172</v>
      </c>
      <c r="AF224" s="3" t="str">
        <f>IFERROR(MID(VLOOKUP($B224,Seqs!$A:$B,2,0),AG224,1),"")</f>
        <v>C</v>
      </c>
      <c r="AG224" s="3">
        <v>186</v>
      </c>
      <c r="AH224" s="3" t="str">
        <f>IFERROR(MID(VLOOKUP($B224,Seqs!$A:$B,2,0),AI224,1),"")</f>
        <v>F</v>
      </c>
      <c r="AI224" s="3">
        <v>188</v>
      </c>
      <c r="AJ224" s="3" t="str">
        <f>IFERROR(MID(VLOOKUP($B224,Seqs!$A:$B,2,0),AK224,1),"")</f>
        <v>D</v>
      </c>
      <c r="AK224" s="3">
        <v>194</v>
      </c>
      <c r="AL224" s="3" t="str">
        <f>IFERROR(MID(VLOOKUP($B224,Seqs!$A:$B,2,0),AM224,1),"")</f>
        <v>K</v>
      </c>
      <c r="AM224" s="3">
        <v>239</v>
      </c>
      <c r="AN224" s="3" t="str">
        <f>IFERROR(MID(VLOOKUP($B224,Seqs!$A:$B,2,0),AO224,1),"")</f>
        <v>K</v>
      </c>
      <c r="AO224" s="3">
        <v>244</v>
      </c>
      <c r="AP224" s="3" t="str">
        <f>IFERROR(MID(VLOOKUP($B224,Seqs!$A:$B,2,0),AQ224,1),"")</f>
        <v>G</v>
      </c>
      <c r="AQ224" s="3">
        <v>287</v>
      </c>
      <c r="AR224" s="3" t="str">
        <f>IFERROR(MID(VLOOKUP($B224,Seqs!$A:$B,2,0),AS224,1),"")</f>
        <v>T</v>
      </c>
      <c r="AS224" s="3">
        <v>293</v>
      </c>
      <c r="AT224" s="3" t="str">
        <f>IFERROR(MID(VLOOKUP($B224,Seqs!$A:$B,2,0),AU224,1),"")</f>
        <v>S</v>
      </c>
      <c r="AU224" s="3">
        <v>318</v>
      </c>
      <c r="AV224" s="3" t="str">
        <f>IFERROR(MID(VLOOKUP($B224,Seqs!$A:$B,2,0),AW224,1),"")</f>
        <v>H</v>
      </c>
      <c r="AW224" s="3">
        <v>319</v>
      </c>
      <c r="AX224" s="3" t="str">
        <f>IFERROR(MID(VLOOKUP($B224,Seqs!$A:$B,2,0),AY224,1),"")</f>
        <v>F</v>
      </c>
      <c r="AY224" s="3">
        <v>330</v>
      </c>
      <c r="AZ224" s="77" t="str">
        <f>VLOOKUP(B224,Classification!A:D,2,0)</f>
        <v>A</v>
      </c>
      <c r="BA224" s="94" t="str">
        <f>VLOOKUP(B224,Classification!A:D,4,0)</f>
        <v>Opsins</v>
      </c>
      <c r="BB224" s="27" t="b">
        <f t="shared" si="558"/>
        <v>1</v>
      </c>
      <c r="BC224" s="23">
        <f t="shared" si="531"/>
        <v>266</v>
      </c>
      <c r="BD224" s="2" t="s">
        <v>1383</v>
      </c>
      <c r="BE224" s="3" t="s">
        <v>1381</v>
      </c>
      <c r="BF224" s="119">
        <v>2.5</v>
      </c>
      <c r="BG224" s="49" t="s">
        <v>1384</v>
      </c>
      <c r="BH224" s="49" t="s">
        <v>1384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 t="shared" si="532"/>
        <v>31</v>
      </c>
      <c r="BW224" s="71">
        <f t="shared" si="533"/>
        <v>63</v>
      </c>
      <c r="BX224" s="72">
        <f t="shared" si="534"/>
        <v>67</v>
      </c>
      <c r="BY224" s="71">
        <f t="shared" si="535"/>
        <v>100</v>
      </c>
      <c r="BZ224" s="72">
        <f t="shared" si="536"/>
        <v>104</v>
      </c>
      <c r="CA224" s="71" t="str">
        <f t="shared" si="537"/>
        <v>-</v>
      </c>
      <c r="CB224" s="72">
        <f t="shared" si="538"/>
        <v>148</v>
      </c>
      <c r="CC224" s="71">
        <f t="shared" si="539"/>
        <v>186</v>
      </c>
      <c r="CD224" s="72">
        <f t="shared" si="540"/>
        <v>194</v>
      </c>
      <c r="CE224" s="71">
        <f t="shared" si="541"/>
        <v>244</v>
      </c>
      <c r="CF224" s="72">
        <f t="shared" si="542"/>
        <v>293</v>
      </c>
      <c r="CG224" s="71">
        <f t="shared" si="543"/>
        <v>319</v>
      </c>
      <c r="CH224" s="70">
        <f t="shared" si="544"/>
        <v>62</v>
      </c>
      <c r="CI224" s="71">
        <f t="shared" si="545"/>
        <v>66</v>
      </c>
      <c r="CJ224" s="72">
        <f t="shared" si="546"/>
        <v>99</v>
      </c>
      <c r="CK224" s="72">
        <f t="shared" si="547"/>
        <v>103</v>
      </c>
      <c r="CL224" s="72">
        <f t="shared" si="548"/>
        <v>139</v>
      </c>
      <c r="CM224" s="72" t="str">
        <f t="shared" si="549"/>
        <v>-</v>
      </c>
      <c r="CN224" s="72">
        <f t="shared" si="550"/>
        <v>172</v>
      </c>
      <c r="CO224" s="72">
        <f t="shared" si="551"/>
        <v>188</v>
      </c>
      <c r="CP224" s="72">
        <f t="shared" si="552"/>
        <v>239</v>
      </c>
      <c r="CQ224" s="72">
        <f t="shared" si="553"/>
        <v>287</v>
      </c>
      <c r="CR224" s="72">
        <f t="shared" si="554"/>
        <v>318</v>
      </c>
      <c r="CS224" s="72">
        <f t="shared" si="555"/>
        <v>330</v>
      </c>
      <c r="CT224" s="23">
        <f t="shared" si="556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2"/>
    </row>
    <row r="225" spans="1:1030" x14ac:dyDescent="0.2">
      <c r="A225" s="3" t="str">
        <f t="shared" si="557"/>
        <v>ox1r_human__wt</v>
      </c>
      <c r="B225" s="3" t="s">
        <v>1175</v>
      </c>
      <c r="C225" s="3" t="s">
        <v>100</v>
      </c>
      <c r="D225" s="3" t="str">
        <f>IFERROR(MID(VLOOKUP($B225,Seqs!$A:$B,2,0),E225,1),"")</f>
        <v>E</v>
      </c>
      <c r="E225" s="3">
        <v>46</v>
      </c>
      <c r="F225" s="3" t="str">
        <f>IFERROR(MID(VLOOKUP($B225,Seqs!$A:$B,2,0),G225,1),"")</f>
        <v>N</v>
      </c>
      <c r="G225" s="3">
        <v>74</v>
      </c>
      <c r="H225" s="3" t="str">
        <f>IFERROR(MID(VLOOKUP($B225,Seqs!$A:$B,2,0),I225,1),"")</f>
        <v>H</v>
      </c>
      <c r="I225" s="23">
        <v>75</v>
      </c>
      <c r="J225" s="3" t="str">
        <f>IFERROR(MID(VLOOKUP($B225,Seqs!$A:$B,2,0),K225,1),"")</f>
        <v>R</v>
      </c>
      <c r="K225" s="23">
        <v>78</v>
      </c>
      <c r="L225" s="3" t="str">
        <f>IFERROR(MID(VLOOKUP($B225,Seqs!$A:$B,2,0),M225,1),"")</f>
        <v>T</v>
      </c>
      <c r="M225" s="3">
        <v>79</v>
      </c>
      <c r="N225" s="3" t="str">
        <f>IFERROR(MID(VLOOKUP($B225,Seqs!$A:$B,2,0),O225,1),"")</f>
        <v>T</v>
      </c>
      <c r="O225" s="3">
        <v>109</v>
      </c>
      <c r="P225" s="3" t="str">
        <f>IFERROR(MID(VLOOKUP($B225,Seqs!$A:$B,2,0),Q225,1),"")</f>
        <v>S</v>
      </c>
      <c r="Q225" s="3">
        <v>111</v>
      </c>
      <c r="R225" s="3" t="str">
        <f>IFERROR(MID(VLOOKUP($B225,Seqs!$A:$B,2,0),S225,1),"")</f>
        <v>F</v>
      </c>
      <c r="S225" s="3">
        <v>114</v>
      </c>
      <c r="T225" s="3" t="str">
        <f>IFERROR(MID(VLOOKUP($B225,Seqs!$A:$B,2,0),U225,1),"")</f>
        <v>G</v>
      </c>
      <c r="U225" s="3">
        <v>115</v>
      </c>
      <c r="V225" s="3" t="str">
        <f>IFERROR(MID(VLOOKUP($B225,Seqs!$A:$B,2,0),W225,1),"")</f>
        <v>H</v>
      </c>
      <c r="W225" s="3">
        <v>150</v>
      </c>
      <c r="X225" s="3" t="str">
        <f>IFERROR(MID(VLOOKUP($B225,Seqs!$A:$B,2,0),Y225,1),"")</f>
        <v>P</v>
      </c>
      <c r="Y225" s="3">
        <v>151</v>
      </c>
      <c r="Z225" s="3" t="str">
        <f>IFERROR(MID(VLOOKUP($B225,Seqs!$A:$B,2,0),AA225,1),"")</f>
        <v>F</v>
      </c>
      <c r="AA225" s="73">
        <v>154</v>
      </c>
      <c r="AB225" s="3" t="str">
        <f>IFERROR(MID(VLOOKUP($B225,Seqs!$A:$B,2,0),AC225,1),"")</f>
        <v>T</v>
      </c>
      <c r="AC225" s="9">
        <v>157</v>
      </c>
      <c r="AD225" s="3" t="str">
        <f>IFERROR(MID(VLOOKUP($B225,Seqs!$A:$B,2,0),AE225,1),"")</f>
        <v>M</v>
      </c>
      <c r="AE225" s="3">
        <v>183</v>
      </c>
      <c r="AF225" s="3" t="str">
        <f>IFERROR(MID(VLOOKUP($B225,Seqs!$A:$B,2,0),AG225,1),"")</f>
        <v>C</v>
      </c>
      <c r="AG225" s="3">
        <v>202</v>
      </c>
      <c r="AH225" s="3" t="str">
        <f>IFERROR(MID(VLOOKUP($B225,Seqs!$A:$B,2,0),AI225,1),"")</f>
        <v>E</v>
      </c>
      <c r="AI225" s="3">
        <v>204</v>
      </c>
      <c r="AJ225" s="3" t="str">
        <f>IFERROR(MID(VLOOKUP($B225,Seqs!$A:$B,2,0),AK225,1),"")</f>
        <v>D</v>
      </c>
      <c r="AK225" s="3">
        <v>209</v>
      </c>
      <c r="AL225" s="3" t="str">
        <f>IFERROR(MID(VLOOKUP($B225,Seqs!$A:$B,2,0),AM225,1),"")</f>
        <v>P</v>
      </c>
      <c r="AM225" s="3">
        <v>248</v>
      </c>
      <c r="AN225" s="3" t="str">
        <f>IFERROR(MID(VLOOKUP($B225,Seqs!$A:$B,2,0),AO225,1),"")</f>
        <v>F</v>
      </c>
      <c r="AO225" s="3">
        <v>283</v>
      </c>
      <c r="AP225" s="3" t="str">
        <f>IFERROR(MID(VLOOKUP($B225,Seqs!$A:$B,2,0),AQ225,1),"")</f>
        <v>F</v>
      </c>
      <c r="AQ225" s="3">
        <v>324</v>
      </c>
      <c r="AR225" s="3" t="str">
        <f>IFERROR(MID(VLOOKUP($B225,Seqs!$A:$B,2,0),AS225,1),"")</f>
        <v>R</v>
      </c>
      <c r="AS225" s="3">
        <v>333</v>
      </c>
      <c r="AT225" s="3" t="str">
        <f>IFERROR(MID(VLOOKUP($B225,Seqs!$A:$B,2,0),AU225,1),"")</f>
        <v>L</v>
      </c>
      <c r="AU225" s="3">
        <v>361</v>
      </c>
      <c r="AV225" s="3" t="str">
        <f>IFERROR(MID(VLOOKUP($B225,Seqs!$A:$B,2,0),AW225,1),"")</f>
        <v>S</v>
      </c>
      <c r="AW225" s="3">
        <v>362</v>
      </c>
      <c r="AX225" s="3" t="str">
        <f>IFERROR(MID(VLOOKUP($B225,Seqs!$A:$B,2,0),AY225,1),"")</f>
        <v>F</v>
      </c>
      <c r="AY225" s="3">
        <v>373</v>
      </c>
      <c r="AZ225" s="77" t="str">
        <f>VLOOKUP(B225,Classification!A:D,2,0)</f>
        <v>A</v>
      </c>
      <c r="BA225" s="94" t="str">
        <f>VLOOKUP(B225,Classification!A:D,4,0)</f>
        <v>Orexin</v>
      </c>
      <c r="BB225" s="27" t="b">
        <f t="shared" si="558"/>
        <v>1</v>
      </c>
      <c r="BC225" s="23">
        <f t="shared" si="531"/>
        <v>261</v>
      </c>
      <c r="BD225" s="56" t="s">
        <v>1379</v>
      </c>
      <c r="BE225" s="3" t="s">
        <v>23</v>
      </c>
      <c r="BF225" s="119" t="s">
        <v>23</v>
      </c>
      <c r="BG225" s="49" t="s">
        <v>1379</v>
      </c>
      <c r="BH225" s="49" t="s">
        <v>1384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 t="shared" si="532"/>
        <v>46</v>
      </c>
      <c r="BW225" s="71">
        <f t="shared" si="533"/>
        <v>75</v>
      </c>
      <c r="BX225" s="72">
        <f t="shared" si="534"/>
        <v>79</v>
      </c>
      <c r="BY225" s="71">
        <f t="shared" si="535"/>
        <v>111</v>
      </c>
      <c r="BZ225" s="72">
        <f t="shared" si="536"/>
        <v>115</v>
      </c>
      <c r="CA225" s="71">
        <f t="shared" si="537"/>
        <v>151</v>
      </c>
      <c r="CB225" s="72">
        <f t="shared" si="538"/>
        <v>157</v>
      </c>
      <c r="CC225" s="71">
        <f t="shared" si="539"/>
        <v>202</v>
      </c>
      <c r="CD225" s="72">
        <f t="shared" si="540"/>
        <v>209</v>
      </c>
      <c r="CE225" s="71">
        <f t="shared" si="541"/>
        <v>283</v>
      </c>
      <c r="CF225" s="72">
        <f t="shared" si="542"/>
        <v>333</v>
      </c>
      <c r="CG225" s="71">
        <f t="shared" si="543"/>
        <v>362</v>
      </c>
      <c r="CH225" s="70">
        <f t="shared" si="544"/>
        <v>74</v>
      </c>
      <c r="CI225" s="71">
        <f t="shared" si="545"/>
        <v>78</v>
      </c>
      <c r="CJ225" s="72">
        <f t="shared" si="546"/>
        <v>109</v>
      </c>
      <c r="CK225" s="72">
        <f t="shared" si="547"/>
        <v>114</v>
      </c>
      <c r="CL225" s="72">
        <f t="shared" si="548"/>
        <v>150</v>
      </c>
      <c r="CM225" s="72">
        <f t="shared" si="549"/>
        <v>154</v>
      </c>
      <c r="CN225" s="72">
        <f t="shared" si="550"/>
        <v>183</v>
      </c>
      <c r="CO225" s="72">
        <f t="shared" si="551"/>
        <v>204</v>
      </c>
      <c r="CP225" s="72">
        <f t="shared" si="552"/>
        <v>248</v>
      </c>
      <c r="CQ225" s="72">
        <f t="shared" si="553"/>
        <v>324</v>
      </c>
      <c r="CR225" s="72">
        <f t="shared" si="554"/>
        <v>361</v>
      </c>
      <c r="CS225" s="72">
        <f t="shared" si="555"/>
        <v>373</v>
      </c>
      <c r="CT225" s="23">
        <f t="shared" si="556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 t="shared" si="557"/>
        <v>ox1r_human_4ZJ8</v>
      </c>
      <c r="B226" s="3" t="s">
        <v>1175</v>
      </c>
      <c r="C226" s="3" t="s">
        <v>90</v>
      </c>
      <c r="D226" s="3" t="str">
        <f>IFERROR(MID(VLOOKUP($B226,Seqs!$A:$B,2,0),E226,1),"")</f>
        <v>E</v>
      </c>
      <c r="E226" s="3">
        <v>46</v>
      </c>
      <c r="F226" s="3" t="str">
        <f>IFERROR(MID(VLOOKUP($B226,Seqs!$A:$B,2,0),G226,1),"")</f>
        <v>N</v>
      </c>
      <c r="G226" s="3">
        <v>74</v>
      </c>
      <c r="H226" s="3" t="str">
        <f>IFERROR(MID(VLOOKUP($B226,Seqs!$A:$B,2,0),I226,1),"")</f>
        <v>H</v>
      </c>
      <c r="I226" s="23">
        <v>75</v>
      </c>
      <c r="J226" s="3" t="str">
        <f>IFERROR(MID(VLOOKUP($B226,Seqs!$A:$B,2,0),K226,1),"")</f>
        <v>R</v>
      </c>
      <c r="K226" s="23">
        <v>78</v>
      </c>
      <c r="L226" s="3" t="str">
        <f>IFERROR(MID(VLOOKUP($B226,Seqs!$A:$B,2,0),M226,1),"")</f>
        <v>T</v>
      </c>
      <c r="M226" s="3">
        <v>79</v>
      </c>
      <c r="N226" s="3" t="str">
        <f>IFERROR(MID(VLOOKUP($B226,Seqs!$A:$B,2,0),O226,1),"")</f>
        <v>T</v>
      </c>
      <c r="O226" s="3">
        <v>109</v>
      </c>
      <c r="P226" s="3" t="str">
        <f>IFERROR(MID(VLOOKUP($B226,Seqs!$A:$B,2,0),Q226,1),"")</f>
        <v>S</v>
      </c>
      <c r="Q226" s="3">
        <v>111</v>
      </c>
      <c r="R226" s="3" t="str">
        <f>IFERROR(MID(VLOOKUP($B226,Seqs!$A:$B,2,0),S226,1),"")</f>
        <v>F</v>
      </c>
      <c r="S226" s="3">
        <v>114</v>
      </c>
      <c r="T226" s="3" t="str">
        <f>IFERROR(MID(VLOOKUP($B226,Seqs!$A:$B,2,0),U226,1),"")</f>
        <v>G</v>
      </c>
      <c r="U226" s="3">
        <v>115</v>
      </c>
      <c r="V226" s="3" t="str">
        <f>IFERROR(MID(VLOOKUP($B226,Seqs!$A:$B,2,0),W226,1),"")</f>
        <v>H</v>
      </c>
      <c r="W226" s="3">
        <v>150</v>
      </c>
      <c r="X226" s="3" t="str">
        <f>IFERROR(MID(VLOOKUP($B226,Seqs!$A:$B,2,0),Y226,1),"")</f>
        <v>P</v>
      </c>
      <c r="Y226" s="3">
        <v>151</v>
      </c>
      <c r="Z226" s="3" t="str">
        <f>IFERROR(MID(VLOOKUP($B226,Seqs!$A:$B,2,0),AA226,1),"")</f>
        <v>F</v>
      </c>
      <c r="AA226" s="3">
        <v>154</v>
      </c>
      <c r="AB226" s="3" t="str">
        <f>IFERROR(MID(VLOOKUP($B226,Seqs!$A:$B,2,0),AC226,1),"")</f>
        <v>T</v>
      </c>
      <c r="AC226" s="9">
        <v>157</v>
      </c>
      <c r="AD226" s="3" t="str">
        <f>IFERROR(MID(VLOOKUP($B226,Seqs!$A:$B,2,0),AE226,1),"")</f>
        <v>M</v>
      </c>
      <c r="AE226" s="3">
        <v>183</v>
      </c>
      <c r="AF226" s="3" t="str">
        <f>IFERROR(MID(VLOOKUP($B226,Seqs!$A:$B,2,0),AG226,1),"")</f>
        <v>C</v>
      </c>
      <c r="AG226" s="3">
        <v>202</v>
      </c>
      <c r="AH226" s="3" t="str">
        <f>IFERROR(MID(VLOOKUP($B226,Seqs!$A:$B,2,0),AI226,1),"")</f>
        <v>E</v>
      </c>
      <c r="AI226" s="3">
        <v>204</v>
      </c>
      <c r="AJ226" s="3" t="str">
        <f>IFERROR(MID(VLOOKUP($B226,Seqs!$A:$B,2,0),AK226,1),"")</f>
        <v>D</v>
      </c>
      <c r="AK226" s="3">
        <v>209</v>
      </c>
      <c r="AL226" s="3" t="str">
        <f>IFERROR(MID(VLOOKUP($B226,Seqs!$A:$B,2,0),AM226,1),"")</f>
        <v>L</v>
      </c>
      <c r="AM226" s="3">
        <v>242</v>
      </c>
      <c r="AN226" s="3" t="str">
        <f>IFERROR(MID(VLOOKUP($B226,Seqs!$A:$B,2,0),AO226,1),"")</f>
        <v>K</v>
      </c>
      <c r="AO226" s="3">
        <v>288</v>
      </c>
      <c r="AP226" s="3" t="str">
        <f>IFERROR(MID(VLOOKUP($B226,Seqs!$A:$B,2,0),AQ226,1),"")</f>
        <v>F</v>
      </c>
      <c r="AQ226" s="3">
        <v>324</v>
      </c>
      <c r="AR226" s="3" t="str">
        <f>IFERROR(MID(VLOOKUP($B226,Seqs!$A:$B,2,0),AS226,1),"")</f>
        <v>R</v>
      </c>
      <c r="AS226" s="3">
        <v>333</v>
      </c>
      <c r="AT226" s="3" t="str">
        <f>IFERROR(MID(VLOOKUP($B226,Seqs!$A:$B,2,0),AU226,1),"")</f>
        <v>L</v>
      </c>
      <c r="AU226" s="3">
        <v>361</v>
      </c>
      <c r="AV226" s="3" t="str">
        <f>IFERROR(MID(VLOOKUP($B226,Seqs!$A:$B,2,0),AW226,1),"")</f>
        <v>S</v>
      </c>
      <c r="AW226" s="3">
        <v>362</v>
      </c>
      <c r="AX226" s="3" t="str">
        <f>IFERROR(MID(VLOOKUP($B226,Seqs!$A:$B,2,0),AY226,1),"")</f>
        <v>F</v>
      </c>
      <c r="AY226" s="3">
        <v>373</v>
      </c>
      <c r="AZ226" s="77" t="str">
        <f>VLOOKUP(B226,Classification!A:D,2,0)</f>
        <v>A</v>
      </c>
      <c r="BA226" s="94" t="str">
        <f>VLOOKUP(B226,Classification!A:D,4,0)</f>
        <v>Orexin</v>
      </c>
      <c r="BB226" s="27" t="b">
        <f t="shared" si="558"/>
        <v>1</v>
      </c>
      <c r="BC226" s="23">
        <f t="shared" si="531"/>
        <v>250</v>
      </c>
      <c r="BD226" s="4" t="s">
        <v>1383</v>
      </c>
      <c r="BE226" s="3" t="s">
        <v>1381</v>
      </c>
      <c r="BF226" s="119">
        <v>2.75</v>
      </c>
      <c r="BG226" s="49" t="s">
        <v>1384</v>
      </c>
      <c r="BH226" s="49" t="s">
        <v>1384</v>
      </c>
      <c r="BI226" s="1"/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 t="shared" si="532"/>
        <v>46</v>
      </c>
      <c r="BW226" s="71">
        <f t="shared" si="533"/>
        <v>75</v>
      </c>
      <c r="BX226" s="72">
        <f t="shared" si="534"/>
        <v>79</v>
      </c>
      <c r="BY226" s="71">
        <f t="shared" si="535"/>
        <v>111</v>
      </c>
      <c r="BZ226" s="72">
        <f t="shared" si="536"/>
        <v>115</v>
      </c>
      <c r="CA226" s="71">
        <f t="shared" si="537"/>
        <v>151</v>
      </c>
      <c r="CB226" s="72">
        <f t="shared" si="538"/>
        <v>157</v>
      </c>
      <c r="CC226" s="71">
        <f t="shared" si="539"/>
        <v>202</v>
      </c>
      <c r="CD226" s="72">
        <f t="shared" si="540"/>
        <v>209</v>
      </c>
      <c r="CE226" s="71">
        <f t="shared" si="541"/>
        <v>288</v>
      </c>
      <c r="CF226" s="72">
        <f t="shared" si="542"/>
        <v>333</v>
      </c>
      <c r="CG226" s="71">
        <f t="shared" si="543"/>
        <v>362</v>
      </c>
      <c r="CH226" s="70">
        <f t="shared" si="544"/>
        <v>74</v>
      </c>
      <c r="CI226" s="71">
        <f t="shared" si="545"/>
        <v>78</v>
      </c>
      <c r="CJ226" s="72">
        <f t="shared" si="546"/>
        <v>109</v>
      </c>
      <c r="CK226" s="72">
        <f t="shared" si="547"/>
        <v>114</v>
      </c>
      <c r="CL226" s="72">
        <f t="shared" si="548"/>
        <v>150</v>
      </c>
      <c r="CM226" s="72">
        <f t="shared" si="549"/>
        <v>154</v>
      </c>
      <c r="CN226" s="72">
        <f t="shared" si="550"/>
        <v>183</v>
      </c>
      <c r="CO226" s="72">
        <f t="shared" si="551"/>
        <v>204</v>
      </c>
      <c r="CP226" s="72">
        <f t="shared" si="552"/>
        <v>242</v>
      </c>
      <c r="CQ226" s="72">
        <f t="shared" si="553"/>
        <v>324</v>
      </c>
      <c r="CR226" s="72">
        <f t="shared" si="554"/>
        <v>361</v>
      </c>
      <c r="CS226" s="72">
        <f t="shared" si="555"/>
        <v>373</v>
      </c>
      <c r="CT226" s="23">
        <f t="shared" si="556"/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2"/>
    </row>
    <row r="227" spans="1:1030" x14ac:dyDescent="0.2">
      <c r="A227" s="3" t="str">
        <f t="shared" si="557"/>
        <v>ox1r_human_4ZJC</v>
      </c>
      <c r="B227" s="3" t="s">
        <v>1175</v>
      </c>
      <c r="C227" s="3" t="s">
        <v>91</v>
      </c>
      <c r="D227" s="3" t="str">
        <f>IFERROR(MID(VLOOKUP($B227,Seqs!$A:$B,2,0),E227,1),"")</f>
        <v>E</v>
      </c>
      <c r="E227" s="3">
        <v>46</v>
      </c>
      <c r="F227" s="3" t="str">
        <f>IFERROR(MID(VLOOKUP($B227,Seqs!$A:$B,2,0),G227,1),"")</f>
        <v>N</v>
      </c>
      <c r="G227" s="3">
        <v>74</v>
      </c>
      <c r="H227" s="3" t="str">
        <f>IFERROR(MID(VLOOKUP($B227,Seqs!$A:$B,2,0),I227,1),"")</f>
        <v>H</v>
      </c>
      <c r="I227" s="23">
        <v>75</v>
      </c>
      <c r="J227" s="3" t="str">
        <f>IFERROR(MID(VLOOKUP($B227,Seqs!$A:$B,2,0),K227,1),"")</f>
        <v>R</v>
      </c>
      <c r="K227" s="23">
        <v>78</v>
      </c>
      <c r="L227" s="3" t="str">
        <f>IFERROR(MID(VLOOKUP($B227,Seqs!$A:$B,2,0),M227,1),"")</f>
        <v>T</v>
      </c>
      <c r="M227" s="3">
        <v>79</v>
      </c>
      <c r="N227" s="3" t="str">
        <f>IFERROR(MID(VLOOKUP($B227,Seqs!$A:$B,2,0),O227,1),"")</f>
        <v>T</v>
      </c>
      <c r="O227" s="3">
        <v>109</v>
      </c>
      <c r="P227" s="3" t="str">
        <f>IFERROR(MID(VLOOKUP($B227,Seqs!$A:$B,2,0),Q227,1),"")</f>
        <v>S</v>
      </c>
      <c r="Q227" s="3">
        <v>111</v>
      </c>
      <c r="R227" s="3" t="str">
        <f>IFERROR(MID(VLOOKUP($B227,Seqs!$A:$B,2,0),S227,1),"")</f>
        <v>F</v>
      </c>
      <c r="S227" s="3">
        <v>114</v>
      </c>
      <c r="T227" s="3" t="str">
        <f>IFERROR(MID(VLOOKUP($B227,Seqs!$A:$B,2,0),U227,1),"")</f>
        <v>G</v>
      </c>
      <c r="U227" s="3">
        <v>115</v>
      </c>
      <c r="V227" s="3" t="str">
        <f>IFERROR(MID(VLOOKUP($B227,Seqs!$A:$B,2,0),W227,1),"")</f>
        <v>H</v>
      </c>
      <c r="W227" s="3">
        <v>150</v>
      </c>
      <c r="X227" s="3" t="str">
        <f>IFERROR(MID(VLOOKUP($B227,Seqs!$A:$B,2,0),Y227,1),"")</f>
        <v>P</v>
      </c>
      <c r="Y227" s="3">
        <v>151</v>
      </c>
      <c r="Z227" s="3" t="str">
        <f>IFERROR(MID(VLOOKUP($B227,Seqs!$A:$B,2,0),AA227,1),"")</f>
        <v>F</v>
      </c>
      <c r="AA227" s="3">
        <v>154</v>
      </c>
      <c r="AB227" s="3" t="str">
        <f>IFERROR(MID(VLOOKUP($B227,Seqs!$A:$B,2,0),AC227,1),"")</f>
        <v>T</v>
      </c>
      <c r="AC227" s="9">
        <v>157</v>
      </c>
      <c r="AD227" s="3" t="str">
        <f>IFERROR(MID(VLOOKUP($B227,Seqs!$A:$B,2,0),AE227,1),"")</f>
        <v>M</v>
      </c>
      <c r="AE227" s="3">
        <v>183</v>
      </c>
      <c r="AF227" s="3" t="str">
        <f>IFERROR(MID(VLOOKUP($B227,Seqs!$A:$B,2,0),AG227,1),"")</f>
        <v>C</v>
      </c>
      <c r="AG227" s="3">
        <v>202</v>
      </c>
      <c r="AH227" s="3" t="str">
        <f>IFERROR(MID(VLOOKUP($B227,Seqs!$A:$B,2,0),AI227,1),"")</f>
        <v>E</v>
      </c>
      <c r="AI227" s="3">
        <v>204</v>
      </c>
      <c r="AJ227" s="3" t="str">
        <f>IFERROR(MID(VLOOKUP($B227,Seqs!$A:$B,2,0),AK227,1),"")</f>
        <v>D</v>
      </c>
      <c r="AK227" s="3">
        <v>209</v>
      </c>
      <c r="AL227" s="3" t="str">
        <f>IFERROR(MID(VLOOKUP($B227,Seqs!$A:$B,2,0),AM227,1),"")</f>
        <v>L</v>
      </c>
      <c r="AM227" s="3">
        <v>242</v>
      </c>
      <c r="AN227" s="3" t="str">
        <f>IFERROR(MID(VLOOKUP($B227,Seqs!$A:$B,2,0),AO227,1),"")</f>
        <v>K</v>
      </c>
      <c r="AO227" s="3">
        <v>288</v>
      </c>
      <c r="AP227" s="3" t="str">
        <f>IFERROR(MID(VLOOKUP($B227,Seqs!$A:$B,2,0),AQ227,1),"")</f>
        <v>F</v>
      </c>
      <c r="AQ227" s="3">
        <v>324</v>
      </c>
      <c r="AR227" s="3" t="str">
        <f>IFERROR(MID(VLOOKUP($B227,Seqs!$A:$B,2,0),AS227,1),"")</f>
        <v>R</v>
      </c>
      <c r="AS227" s="3">
        <v>333</v>
      </c>
      <c r="AT227" s="3" t="str">
        <f>IFERROR(MID(VLOOKUP($B227,Seqs!$A:$B,2,0),AU227,1),"")</f>
        <v>L</v>
      </c>
      <c r="AU227" s="3">
        <v>361</v>
      </c>
      <c r="AV227" s="3" t="str">
        <f>IFERROR(MID(VLOOKUP($B227,Seqs!$A:$B,2,0),AW227,1),"")</f>
        <v>S</v>
      </c>
      <c r="AW227" s="3">
        <v>362</v>
      </c>
      <c r="AX227" s="3" t="str">
        <f>IFERROR(MID(VLOOKUP($B227,Seqs!$A:$B,2,0),AY227,1),"")</f>
        <v>F</v>
      </c>
      <c r="AY227" s="3">
        <v>373</v>
      </c>
      <c r="AZ227" s="77" t="str">
        <f>VLOOKUP(B227,Classification!A:D,2,0)</f>
        <v>A</v>
      </c>
      <c r="BA227" s="94" t="str">
        <f>VLOOKUP(B227,Classification!A:D,4,0)</f>
        <v>Orexin</v>
      </c>
      <c r="BB227" s="27" t="b">
        <f t="shared" si="558"/>
        <v>1</v>
      </c>
      <c r="BC227" s="23">
        <f t="shared" si="531"/>
        <v>250</v>
      </c>
      <c r="BD227" s="2" t="s">
        <v>23</v>
      </c>
      <c r="BE227" s="3" t="s">
        <v>1381</v>
      </c>
      <c r="BF227" s="119">
        <v>2.83</v>
      </c>
      <c r="BG227" s="49" t="s">
        <v>1384</v>
      </c>
      <c r="BH227" s="49" t="s">
        <v>1384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 t="shared" si="532"/>
        <v>46</v>
      </c>
      <c r="BW227" s="71">
        <f t="shared" si="533"/>
        <v>75</v>
      </c>
      <c r="BX227" s="72">
        <f t="shared" si="534"/>
        <v>79</v>
      </c>
      <c r="BY227" s="71">
        <f t="shared" si="535"/>
        <v>111</v>
      </c>
      <c r="BZ227" s="72">
        <f t="shared" si="536"/>
        <v>115</v>
      </c>
      <c r="CA227" s="71">
        <f t="shared" si="537"/>
        <v>151</v>
      </c>
      <c r="CB227" s="72">
        <f t="shared" si="538"/>
        <v>157</v>
      </c>
      <c r="CC227" s="71">
        <f t="shared" si="539"/>
        <v>202</v>
      </c>
      <c r="CD227" s="72">
        <f t="shared" si="540"/>
        <v>209</v>
      </c>
      <c r="CE227" s="71">
        <f t="shared" si="541"/>
        <v>288</v>
      </c>
      <c r="CF227" s="72">
        <f t="shared" si="542"/>
        <v>333</v>
      </c>
      <c r="CG227" s="71">
        <f t="shared" si="543"/>
        <v>362</v>
      </c>
      <c r="CH227" s="70">
        <f t="shared" si="544"/>
        <v>74</v>
      </c>
      <c r="CI227" s="71">
        <f t="shared" si="545"/>
        <v>78</v>
      </c>
      <c r="CJ227" s="72">
        <f t="shared" si="546"/>
        <v>109</v>
      </c>
      <c r="CK227" s="72">
        <f t="shared" si="547"/>
        <v>114</v>
      </c>
      <c r="CL227" s="72">
        <f t="shared" si="548"/>
        <v>150</v>
      </c>
      <c r="CM227" s="72">
        <f t="shared" si="549"/>
        <v>154</v>
      </c>
      <c r="CN227" s="72">
        <f t="shared" si="550"/>
        <v>183</v>
      </c>
      <c r="CO227" s="72">
        <f t="shared" si="551"/>
        <v>204</v>
      </c>
      <c r="CP227" s="72">
        <f t="shared" si="552"/>
        <v>242</v>
      </c>
      <c r="CQ227" s="72">
        <f t="shared" si="553"/>
        <v>324</v>
      </c>
      <c r="CR227" s="72">
        <f t="shared" si="554"/>
        <v>361</v>
      </c>
      <c r="CS227" s="72">
        <f t="shared" si="555"/>
        <v>373</v>
      </c>
      <c r="CT227" s="23">
        <f t="shared" si="556"/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2"/>
    </row>
    <row r="228" spans="1:1030" x14ac:dyDescent="0.2">
      <c r="A228" s="3" t="str">
        <f t="shared" si="557"/>
        <v>ox2r_human__wt</v>
      </c>
      <c r="B228" s="3" t="s">
        <v>1176</v>
      </c>
      <c r="C228" s="3" t="s">
        <v>100</v>
      </c>
      <c r="D228" s="3" t="str">
        <f>IFERROR(MID(VLOOKUP($B228,Seqs!$A:$B,2,0),E228,1),"")</f>
        <v>Y</v>
      </c>
      <c r="E228" s="3">
        <v>53</v>
      </c>
      <c r="F228" s="3" t="str">
        <f>IFERROR(MID(VLOOKUP($B228,Seqs!$A:$B,2,0),G228,1),"")</f>
        <v>N</v>
      </c>
      <c r="G228" s="3">
        <v>82</v>
      </c>
      <c r="H228" s="3" t="str">
        <f>IFERROR(MID(VLOOKUP($B228,Seqs!$A:$B,2,0),I228,1),"")</f>
        <v>H</v>
      </c>
      <c r="I228" s="23">
        <v>83</v>
      </c>
      <c r="J228" s="3" t="str">
        <f>IFERROR(MID(VLOOKUP($B228,Seqs!$A:$B,2,0),K228,1),"")</f>
        <v>R</v>
      </c>
      <c r="K228" s="23">
        <v>86</v>
      </c>
      <c r="L228" s="3" t="str">
        <f>IFERROR(MID(VLOOKUP($B228,Seqs!$A:$B,2,0),M228,1),"")</f>
        <v>T</v>
      </c>
      <c r="M228" s="3">
        <v>87</v>
      </c>
      <c r="N228" s="3" t="str">
        <f>IFERROR(MID(VLOOKUP($B228,Seqs!$A:$B,2,0),O228,1),"")</f>
        <v>E</v>
      </c>
      <c r="O228" s="105">
        <v>118</v>
      </c>
      <c r="P228" s="3" t="str">
        <f>IFERROR(MID(VLOOKUP($B228,Seqs!$A:$B,2,0),Q228,1),"")</f>
        <v>T</v>
      </c>
      <c r="Q228" s="3">
        <v>119</v>
      </c>
      <c r="R228" s="3" t="str">
        <f>IFERROR(MID(VLOOKUP($B228,Seqs!$A:$B,2,0),S228,1),"")</f>
        <v>F</v>
      </c>
      <c r="S228" s="3">
        <v>122</v>
      </c>
      <c r="T228" s="3" t="str">
        <f>IFERROR(MID(VLOOKUP($B228,Seqs!$A:$B,2,0),U228,1),"")</f>
        <v>G</v>
      </c>
      <c r="U228" s="3">
        <v>123</v>
      </c>
      <c r="V228" s="3" t="str">
        <f>IFERROR(MID(VLOOKUP($B228,Seqs!$A:$B,2,0),W228,1),"")</f>
        <v>H</v>
      </c>
      <c r="W228" s="3">
        <v>158</v>
      </c>
      <c r="X228" s="3" t="str">
        <f>IFERROR(MID(VLOOKUP($B228,Seqs!$A:$B,2,0),Y228,1),"")</f>
        <v>P</v>
      </c>
      <c r="Y228" s="3">
        <v>159</v>
      </c>
      <c r="Z228" s="3" t="str">
        <f>IFERROR(MID(VLOOKUP($B228,Seqs!$A:$B,2,0),AA228,1),"")</f>
        <v>F</v>
      </c>
      <c r="AA228" s="73">
        <v>162</v>
      </c>
      <c r="AB228" s="3" t="str">
        <f>IFERROR(MID(VLOOKUP($B228,Seqs!$A:$B,2,0),AC228,1),"")</f>
        <v>T</v>
      </c>
      <c r="AC228" s="9">
        <v>165</v>
      </c>
      <c r="AD228" s="3" t="str">
        <f>IFERROR(MID(VLOOKUP($B228,Seqs!$A:$B,2,0),AE228,1),"")</f>
        <v>M</v>
      </c>
      <c r="AE228" s="3">
        <v>191</v>
      </c>
      <c r="AF228" s="3" t="str">
        <f>IFERROR(MID(VLOOKUP($B228,Seqs!$A:$B,2,0),AG228,1),"")</f>
        <v>C</v>
      </c>
      <c r="AG228" s="3">
        <v>210</v>
      </c>
      <c r="AH228" s="3" t="str">
        <f>IFERROR(MID(VLOOKUP($B228,Seqs!$A:$B,2,0),AI228,1),"")</f>
        <v>E</v>
      </c>
      <c r="AI228" s="3">
        <v>212</v>
      </c>
      <c r="AJ228" s="3" t="str">
        <f>IFERROR(MID(VLOOKUP($B228,Seqs!$A:$B,2,0),AK228,1),"")</f>
        <v>I</v>
      </c>
      <c r="AK228" s="105">
        <v>218</v>
      </c>
      <c r="AL228" s="3" t="str">
        <f>IFERROR(MID(VLOOKUP($B228,Seqs!$A:$B,2,0),AM228,1),"")</f>
        <v>P</v>
      </c>
      <c r="AM228" s="3">
        <v>256</v>
      </c>
      <c r="AN228" s="3" t="str">
        <f>IFERROR(MID(VLOOKUP($B228,Seqs!$A:$B,2,0),AO228,1),"")</f>
        <v>V</v>
      </c>
      <c r="AO228" s="3">
        <v>289</v>
      </c>
      <c r="AP228" s="3" t="str">
        <f>IFERROR(MID(VLOOKUP($B228,Seqs!$A:$B,2,0),AQ228,1),"")</f>
        <v>F</v>
      </c>
      <c r="AQ228" s="3">
        <v>330</v>
      </c>
      <c r="AR228" s="3" t="str">
        <f>IFERROR(MID(VLOOKUP($B228,Seqs!$A:$B,2,0),AS228,1),"")</f>
        <v>D</v>
      </c>
      <c r="AS228" s="105">
        <v>338</v>
      </c>
      <c r="AT228" s="3" t="str">
        <f>IFERROR(MID(VLOOKUP($B228,Seqs!$A:$B,2,0),AU228,1),"")</f>
        <v>L</v>
      </c>
      <c r="AU228" s="3">
        <v>367</v>
      </c>
      <c r="AV228" s="3" t="str">
        <f>IFERROR(MID(VLOOKUP($B228,Seqs!$A:$B,2,0),AW228,1),"")</f>
        <v>S</v>
      </c>
      <c r="AW228" s="3">
        <v>368</v>
      </c>
      <c r="AX228" s="3" t="str">
        <f>IFERROR(MID(VLOOKUP($B228,Seqs!$A:$B,2,0),AY228,1),"")</f>
        <v>F</v>
      </c>
      <c r="AY228" s="3">
        <v>379</v>
      </c>
      <c r="AZ228" s="77" t="str">
        <f>VLOOKUP(B228,Classification!A:D,2,0)</f>
        <v>A</v>
      </c>
      <c r="BA228" s="94" t="str">
        <f>VLOOKUP(B228,Classification!A:D,4,0)</f>
        <v>Orexin</v>
      </c>
      <c r="BB228" s="27" t="b">
        <f t="shared" si="558"/>
        <v>1</v>
      </c>
      <c r="BC228" s="23">
        <f t="shared" si="531"/>
        <v>263</v>
      </c>
      <c r="BD228" s="56" t="s">
        <v>1379</v>
      </c>
      <c r="BE228" s="3" t="s">
        <v>23</v>
      </c>
      <c r="BF228" s="119" t="s">
        <v>23</v>
      </c>
      <c r="BG228" s="49" t="s">
        <v>1379</v>
      </c>
      <c r="BH228" s="49" t="s">
        <v>1384</v>
      </c>
      <c r="BI228" s="1"/>
      <c r="BJ228" s="70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0">
        <f t="shared" si="532"/>
        <v>53</v>
      </c>
      <c r="BW228" s="71">
        <f t="shared" si="533"/>
        <v>83</v>
      </c>
      <c r="BX228" s="72">
        <f t="shared" si="534"/>
        <v>87</v>
      </c>
      <c r="BY228" s="71">
        <f t="shared" si="535"/>
        <v>119</v>
      </c>
      <c r="BZ228" s="72">
        <f t="shared" si="536"/>
        <v>123</v>
      </c>
      <c r="CA228" s="71">
        <f t="shared" si="537"/>
        <v>159</v>
      </c>
      <c r="CB228" s="72">
        <f t="shared" si="538"/>
        <v>165</v>
      </c>
      <c r="CC228" s="71">
        <f t="shared" si="539"/>
        <v>210</v>
      </c>
      <c r="CD228" s="72">
        <f t="shared" si="540"/>
        <v>218</v>
      </c>
      <c r="CE228" s="71">
        <f t="shared" si="541"/>
        <v>289</v>
      </c>
      <c r="CF228" s="72">
        <f t="shared" si="542"/>
        <v>338</v>
      </c>
      <c r="CG228" s="71">
        <f t="shared" si="543"/>
        <v>368</v>
      </c>
      <c r="CH228" s="70">
        <f t="shared" si="544"/>
        <v>82</v>
      </c>
      <c r="CI228" s="71">
        <f t="shared" si="545"/>
        <v>86</v>
      </c>
      <c r="CJ228" s="72">
        <f t="shared" si="546"/>
        <v>118</v>
      </c>
      <c r="CK228" s="72">
        <f t="shared" si="547"/>
        <v>122</v>
      </c>
      <c r="CL228" s="72">
        <f t="shared" si="548"/>
        <v>158</v>
      </c>
      <c r="CM228" s="72">
        <f t="shared" si="549"/>
        <v>162</v>
      </c>
      <c r="CN228" s="72">
        <f t="shared" si="550"/>
        <v>191</v>
      </c>
      <c r="CO228" s="72">
        <f t="shared" si="551"/>
        <v>212</v>
      </c>
      <c r="CP228" s="72">
        <f t="shared" si="552"/>
        <v>256</v>
      </c>
      <c r="CQ228" s="72">
        <f t="shared" si="553"/>
        <v>330</v>
      </c>
      <c r="CR228" s="72">
        <f t="shared" si="554"/>
        <v>367</v>
      </c>
      <c r="CS228" s="72">
        <f t="shared" si="555"/>
        <v>379</v>
      </c>
      <c r="CT228" s="23">
        <f t="shared" si="556"/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30" x14ac:dyDescent="0.2">
      <c r="A229" s="3" t="str">
        <f t="shared" si="557"/>
        <v>ox2r_human_4S0V</v>
      </c>
      <c r="B229" s="3" t="s">
        <v>1176</v>
      </c>
      <c r="C229" s="3" t="s">
        <v>92</v>
      </c>
      <c r="D229" s="3" t="str">
        <f>IFERROR(MID(VLOOKUP($B229,Seqs!$A:$B,2,0),E229,1),"")</f>
        <v>Y</v>
      </c>
      <c r="E229" s="3">
        <v>53</v>
      </c>
      <c r="F229" s="3" t="str">
        <f>IFERROR(MID(VLOOKUP($B229,Seqs!$A:$B,2,0),G229,1),"")</f>
        <v>N</v>
      </c>
      <c r="G229" s="3">
        <v>82</v>
      </c>
      <c r="H229" s="3" t="str">
        <f>IFERROR(MID(VLOOKUP($B229,Seqs!$A:$B,2,0),I229,1),"")</f>
        <v>H</v>
      </c>
      <c r="I229" s="23">
        <v>83</v>
      </c>
      <c r="J229" s="3" t="str">
        <f>IFERROR(MID(VLOOKUP($B229,Seqs!$A:$B,2,0),K229,1),"")</f>
        <v>R</v>
      </c>
      <c r="K229" s="23">
        <v>86</v>
      </c>
      <c r="L229" s="3" t="str">
        <f>IFERROR(MID(VLOOKUP($B229,Seqs!$A:$B,2,0),M229,1),"")</f>
        <v>T</v>
      </c>
      <c r="M229" s="3">
        <v>87</v>
      </c>
      <c r="N229" s="3" t="str">
        <f>IFERROR(MID(VLOOKUP($B229,Seqs!$A:$B,2,0),O229,1),"")</f>
        <v>E</v>
      </c>
      <c r="O229" s="105">
        <v>118</v>
      </c>
      <c r="P229" s="3" t="str">
        <f>IFERROR(MID(VLOOKUP($B229,Seqs!$A:$B,2,0),Q229,1),"")</f>
        <v>T</v>
      </c>
      <c r="Q229" s="3">
        <v>119</v>
      </c>
      <c r="R229" s="3" t="str">
        <f>IFERROR(MID(VLOOKUP($B229,Seqs!$A:$B,2,0),S229,1),"")</f>
        <v>F</v>
      </c>
      <c r="S229" s="3">
        <v>122</v>
      </c>
      <c r="T229" s="3" t="str">
        <f>IFERROR(MID(VLOOKUP($B229,Seqs!$A:$B,2,0),U229,1),"")</f>
        <v>G</v>
      </c>
      <c r="U229" s="3">
        <v>123</v>
      </c>
      <c r="V229" s="3" t="str">
        <f>IFERROR(MID(VLOOKUP($B229,Seqs!$A:$B,2,0),W229,1),"")</f>
        <v>H</v>
      </c>
      <c r="W229" s="3">
        <v>158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T</v>
      </c>
      <c r="AC229" s="9">
        <v>165</v>
      </c>
      <c r="AD229" s="3" t="str">
        <f>IFERROR(MID(VLOOKUP($B229,Seqs!$A:$B,2,0),AE229,1),"")</f>
        <v>M</v>
      </c>
      <c r="AE229" s="3">
        <v>191</v>
      </c>
      <c r="AF229" s="3" t="str">
        <f>IFERROR(MID(VLOOKUP($B229,Seqs!$A:$B,2,0),AG229,1),"")</f>
        <v>C</v>
      </c>
      <c r="AG229" s="3">
        <v>210</v>
      </c>
      <c r="AH229" s="3" t="str">
        <f>IFERROR(MID(VLOOKUP($B229,Seqs!$A:$B,2,0),AI229,1),"")</f>
        <v>E</v>
      </c>
      <c r="AI229" s="3">
        <v>212</v>
      </c>
      <c r="AJ229" s="3" t="str">
        <f>IFERROR(MID(VLOOKUP($B229,Seqs!$A:$B,2,0),AK229,1),"")</f>
        <v>I</v>
      </c>
      <c r="AK229" s="105">
        <v>218</v>
      </c>
      <c r="AL229" s="3" t="str">
        <f>IFERROR(MID(VLOOKUP($B229,Seqs!$A:$B,2,0),AM229,1),"")</f>
        <v>C</v>
      </c>
      <c r="AM229" s="105">
        <v>252</v>
      </c>
      <c r="AN229" s="3" t="str">
        <f>IFERROR(MID(VLOOKUP($B229,Seqs!$A:$B,2,0),AO229,1),"")</f>
        <v>K</v>
      </c>
      <c r="AO229" s="3">
        <v>294</v>
      </c>
      <c r="AP229" s="3" t="str">
        <f>IFERROR(MID(VLOOKUP($B229,Seqs!$A:$B,2,0),AQ229,1),"")</f>
        <v>F</v>
      </c>
      <c r="AQ229" s="3">
        <v>330</v>
      </c>
      <c r="AR229" s="3" t="str">
        <f>IFERROR(MID(VLOOKUP($B229,Seqs!$A:$B,2,0),AS229,1),"")</f>
        <v>R</v>
      </c>
      <c r="AS229" s="3">
        <v>339</v>
      </c>
      <c r="AT229" s="3" t="str">
        <f>IFERROR(MID(VLOOKUP($B229,Seqs!$A:$B,2,0),AU229,1),"")</f>
        <v>L</v>
      </c>
      <c r="AU229" s="3">
        <v>367</v>
      </c>
      <c r="AV229" s="3" t="str">
        <f>IFERROR(MID(VLOOKUP($B229,Seqs!$A:$B,2,0),AW229,1),"")</f>
        <v>S</v>
      </c>
      <c r="AW229" s="3">
        <v>368</v>
      </c>
      <c r="AX229" s="3" t="str">
        <f>IFERROR(MID(VLOOKUP($B229,Seqs!$A:$B,2,0),AY229,1),"")</f>
        <v>F</v>
      </c>
      <c r="AY229" s="3">
        <v>379</v>
      </c>
      <c r="AZ229" s="77" t="str">
        <f>VLOOKUP(B229,Classification!A:D,2,0)</f>
        <v>A</v>
      </c>
      <c r="BA229" s="94" t="str">
        <f>VLOOKUP(B229,Classification!A:D,4,0)</f>
        <v>Orexin</v>
      </c>
      <c r="BB229" s="27" t="b">
        <f t="shared" si="558"/>
        <v>1</v>
      </c>
      <c r="BC229" s="23">
        <f t="shared" si="531"/>
        <v>250</v>
      </c>
      <c r="BD229" s="2" t="s">
        <v>23</v>
      </c>
      <c r="BE229" s="3" t="s">
        <v>1381</v>
      </c>
      <c r="BF229" s="119">
        <v>2.5</v>
      </c>
      <c r="BG229" s="49" t="s">
        <v>1384</v>
      </c>
      <c r="BH229" s="49" t="s">
        <v>1384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 t="shared" si="532"/>
        <v>53</v>
      </c>
      <c r="BW229" s="71">
        <f t="shared" si="533"/>
        <v>83</v>
      </c>
      <c r="BX229" s="72">
        <f t="shared" si="534"/>
        <v>87</v>
      </c>
      <c r="BY229" s="71">
        <f t="shared" si="535"/>
        <v>119</v>
      </c>
      <c r="BZ229" s="72">
        <f t="shared" si="536"/>
        <v>123</v>
      </c>
      <c r="CA229" s="71" t="str">
        <f t="shared" si="537"/>
        <v>-</v>
      </c>
      <c r="CB229" s="72">
        <f t="shared" si="538"/>
        <v>165</v>
      </c>
      <c r="CC229" s="71">
        <f t="shared" si="539"/>
        <v>210</v>
      </c>
      <c r="CD229" s="72">
        <f t="shared" si="540"/>
        <v>218</v>
      </c>
      <c r="CE229" s="71">
        <f t="shared" si="541"/>
        <v>294</v>
      </c>
      <c r="CF229" s="72">
        <f t="shared" si="542"/>
        <v>339</v>
      </c>
      <c r="CG229" s="71">
        <f t="shared" si="543"/>
        <v>368</v>
      </c>
      <c r="CH229" s="70">
        <f t="shared" si="544"/>
        <v>82</v>
      </c>
      <c r="CI229" s="71">
        <f t="shared" si="545"/>
        <v>86</v>
      </c>
      <c r="CJ229" s="72">
        <f t="shared" si="546"/>
        <v>118</v>
      </c>
      <c r="CK229" s="72">
        <f t="shared" si="547"/>
        <v>122</v>
      </c>
      <c r="CL229" s="72">
        <f t="shared" si="548"/>
        <v>158</v>
      </c>
      <c r="CM229" s="72" t="str">
        <f t="shared" si="549"/>
        <v>-</v>
      </c>
      <c r="CN229" s="72">
        <f t="shared" si="550"/>
        <v>191</v>
      </c>
      <c r="CO229" s="72">
        <f t="shared" si="551"/>
        <v>212</v>
      </c>
      <c r="CP229" s="72">
        <f t="shared" si="552"/>
        <v>252</v>
      </c>
      <c r="CQ229" s="72">
        <f t="shared" si="553"/>
        <v>330</v>
      </c>
      <c r="CR229" s="72">
        <f t="shared" si="554"/>
        <v>367</v>
      </c>
      <c r="CS229" s="72">
        <f t="shared" si="555"/>
        <v>379</v>
      </c>
      <c r="CT229" s="23">
        <f t="shared" si="556"/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s="12" customFormat="1" x14ac:dyDescent="0.2">
      <c r="A230" s="9" t="str">
        <f>CONCATENATE(B230,"_",C230)</f>
        <v>ox2r_human_5WQC</v>
      </c>
      <c r="B230" s="9" t="s">
        <v>1176</v>
      </c>
      <c r="C230" s="9" t="s">
        <v>1459</v>
      </c>
      <c r="D230" s="9" t="str">
        <f>IFERROR(MID(VLOOKUP($B230,Seqs!$A:$B,2,0),E230,1),"")</f>
        <v>Y</v>
      </c>
      <c r="E230" s="9">
        <v>53</v>
      </c>
      <c r="F230" s="9" t="str">
        <f>IFERROR(MID(VLOOKUP($B230,Seqs!$A:$B,2,0),G230,1),"")</f>
        <v>N</v>
      </c>
      <c r="G230" s="9">
        <v>82</v>
      </c>
      <c r="H230" s="9" t="str">
        <f>IFERROR(MID(VLOOKUP($B230,Seqs!$A:$B,2,0),I230,1),"")</f>
        <v>H</v>
      </c>
      <c r="I230" s="109">
        <v>83</v>
      </c>
      <c r="J230" s="9" t="str">
        <f>IFERROR(MID(VLOOKUP($B230,Seqs!$A:$B,2,0),K230,1),"")</f>
        <v>R</v>
      </c>
      <c r="K230" s="109">
        <v>86</v>
      </c>
      <c r="L230" s="9" t="str">
        <f>IFERROR(MID(VLOOKUP($B230,Seqs!$A:$B,2,0),M230,1),"")</f>
        <v>T</v>
      </c>
      <c r="M230" s="9">
        <v>87</v>
      </c>
      <c r="N230" s="9" t="str">
        <f>IFERROR(MID(VLOOKUP($B230,Seqs!$A:$B,2,0),O230,1),"")</f>
        <v>E</v>
      </c>
      <c r="O230" s="9">
        <v>118</v>
      </c>
      <c r="P230" s="9" t="str">
        <f>IFERROR(MID(VLOOKUP($B230,Seqs!$A:$B,2,0),Q230,1),"")</f>
        <v>T</v>
      </c>
      <c r="Q230" s="9">
        <v>119</v>
      </c>
      <c r="R230" s="9" t="str">
        <f>IFERROR(MID(VLOOKUP($B230,Seqs!$A:$B,2,0),S230,1),"")</f>
        <v>F</v>
      </c>
      <c r="S230" s="9">
        <v>122</v>
      </c>
      <c r="T230" s="9" t="str">
        <f>IFERROR(MID(VLOOKUP($B230,Seqs!$A:$B,2,0),U230,1),"")</f>
        <v>G</v>
      </c>
      <c r="U230" s="9">
        <v>123</v>
      </c>
      <c r="V230" s="9" t="str">
        <f>IFERROR(MID(VLOOKUP($B230,Seqs!$A:$B,2,0),W230,1),"")</f>
        <v>H</v>
      </c>
      <c r="W230" s="9">
        <v>158</v>
      </c>
      <c r="X230" s="9" t="str">
        <f>IFERROR(MID(VLOOKUP($B230,Seqs!$A:$B,2,0),Y230,1),"")</f>
        <v/>
      </c>
      <c r="Y230" s="9" t="s">
        <v>23</v>
      </c>
      <c r="Z230" s="9" t="str">
        <f>IFERROR(MID(VLOOKUP($B230,Seqs!$A:$B,2,0),AA230,1),"")</f>
        <v/>
      </c>
      <c r="AA230" s="9" t="s">
        <v>23</v>
      </c>
      <c r="AB230" s="9" t="str">
        <f>IFERROR(MID(VLOOKUP($B230,Seqs!$A:$B,2,0),AC230,1),"")</f>
        <v>T</v>
      </c>
      <c r="AC230" s="9">
        <v>165</v>
      </c>
      <c r="AD230" s="9" t="str">
        <f>IFERROR(MID(VLOOKUP($B230,Seqs!$A:$B,2,0),AE230,1),"")</f>
        <v>M</v>
      </c>
      <c r="AE230" s="9">
        <v>191</v>
      </c>
      <c r="AF230" s="9" t="str">
        <f>IFERROR(MID(VLOOKUP($B230,Seqs!$A:$B,2,0),AG230,1),"")</f>
        <v>C</v>
      </c>
      <c r="AG230" s="9">
        <v>210</v>
      </c>
      <c r="AH230" s="9" t="str">
        <f>IFERROR(MID(VLOOKUP($B230,Seqs!$A:$B,2,0),AI230,1),"")</f>
        <v>E</v>
      </c>
      <c r="AI230" s="9">
        <v>212</v>
      </c>
      <c r="AJ230" s="9" t="str">
        <f>IFERROR(MID(VLOOKUP($B230,Seqs!$A:$B,2,0),AK230,1),"")</f>
        <v>I</v>
      </c>
      <c r="AK230" s="9">
        <v>218</v>
      </c>
      <c r="AL230" s="9" t="str">
        <f>IFERROR(MID(VLOOKUP($B230,Seqs!$A:$B,2,0),AM230,1),"")</f>
        <v>C</v>
      </c>
      <c r="AM230" s="9">
        <v>252</v>
      </c>
      <c r="AN230" s="9" t="str">
        <f>IFERROR(MID(VLOOKUP($B230,Seqs!$A:$B,2,0),AO230,1),"")</f>
        <v>K</v>
      </c>
      <c r="AO230" s="9">
        <v>294</v>
      </c>
      <c r="AP230" s="9" t="str">
        <f>IFERROR(MID(VLOOKUP($B230,Seqs!$A:$B,2,0),AQ230,1),"")</f>
        <v>F</v>
      </c>
      <c r="AQ230" s="9">
        <v>330</v>
      </c>
      <c r="AR230" s="9" t="str">
        <f>IFERROR(MID(VLOOKUP($B230,Seqs!$A:$B,2,0),AS230,1),"")</f>
        <v>D</v>
      </c>
      <c r="AS230" s="9">
        <v>338</v>
      </c>
      <c r="AT230" s="9" t="str">
        <f>IFERROR(MID(VLOOKUP($B230,Seqs!$A:$B,2,0),AU230,1),"")</f>
        <v>L</v>
      </c>
      <c r="AU230" s="9">
        <v>367</v>
      </c>
      <c r="AV230" s="9" t="str">
        <f>IFERROR(MID(VLOOKUP($B230,Seqs!$A:$B,2,0),AW230,1),"")</f>
        <v>S</v>
      </c>
      <c r="AW230" s="9">
        <v>368</v>
      </c>
      <c r="AX230" s="9" t="str">
        <f>IFERROR(MID(VLOOKUP($B230,Seqs!$A:$B,2,0),AY230,1),"")</f>
        <v>C</v>
      </c>
      <c r="AY230" s="9">
        <v>383</v>
      </c>
      <c r="AZ230" s="110" t="str">
        <f>VLOOKUP(B230,Classification!A:D,2,0)</f>
        <v>A</v>
      </c>
      <c r="BA230" s="98" t="str">
        <f>VLOOKUP(B230,Classification!A:D,4,0)</f>
        <v>Orexin</v>
      </c>
      <c r="BB230" s="36" t="b">
        <f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109">
        <f>_xlfn.AGGREGATE(9,6,CH230:CS230)-_xlfn.AGGREGATE(9,6,BV230:CG230)+12</f>
        <v>255</v>
      </c>
      <c r="BD230" s="40" t="s">
        <v>23</v>
      </c>
      <c r="BE230" s="9" t="s">
        <v>1381</v>
      </c>
      <c r="BF230" s="120">
        <v>1.96</v>
      </c>
      <c r="BG230" s="51" t="s">
        <v>1</v>
      </c>
      <c r="BH230" s="51" t="s">
        <v>1</v>
      </c>
      <c r="BJ230" s="111" t="s">
        <v>1293</v>
      </c>
      <c r="BK230" s="112" t="s">
        <v>1293</v>
      </c>
      <c r="BL230" s="112" t="s">
        <v>1293</v>
      </c>
      <c r="BM230" s="112" t="s">
        <v>1293</v>
      </c>
      <c r="BN230" s="112" t="s">
        <v>1293</v>
      </c>
      <c r="BO230" s="112" t="s">
        <v>1293</v>
      </c>
      <c r="BP230" s="112" t="s">
        <v>1293</v>
      </c>
      <c r="BQ230" s="112" t="s">
        <v>1293</v>
      </c>
      <c r="BR230" s="112" t="s">
        <v>1293</v>
      </c>
      <c r="BS230" s="112" t="s">
        <v>1293</v>
      </c>
      <c r="BT230" s="112" t="s">
        <v>1293</v>
      </c>
      <c r="BU230" s="112" t="s">
        <v>1293</v>
      </c>
      <c r="BV230" s="111">
        <f>E230</f>
        <v>53</v>
      </c>
      <c r="BW230" s="113">
        <f>I230</f>
        <v>83</v>
      </c>
      <c r="BX230" s="114">
        <f>M230</f>
        <v>87</v>
      </c>
      <c r="BY230" s="113">
        <f>Q230</f>
        <v>119</v>
      </c>
      <c r="BZ230" s="114">
        <f>U230</f>
        <v>123</v>
      </c>
      <c r="CA230" s="113" t="str">
        <f>Y230</f>
        <v>-</v>
      </c>
      <c r="CB230" s="114">
        <f>AC230</f>
        <v>165</v>
      </c>
      <c r="CC230" s="113">
        <f>AG230</f>
        <v>210</v>
      </c>
      <c r="CD230" s="114">
        <f>AK230</f>
        <v>218</v>
      </c>
      <c r="CE230" s="113">
        <f>AO230</f>
        <v>294</v>
      </c>
      <c r="CF230" s="114">
        <f>AS230</f>
        <v>338</v>
      </c>
      <c r="CG230" s="113">
        <f>AW230</f>
        <v>368</v>
      </c>
      <c r="CH230" s="111">
        <f>G230</f>
        <v>82</v>
      </c>
      <c r="CI230" s="113">
        <f>K230</f>
        <v>86</v>
      </c>
      <c r="CJ230" s="114">
        <f>O230</f>
        <v>118</v>
      </c>
      <c r="CK230" s="114">
        <f>S230</f>
        <v>122</v>
      </c>
      <c r="CL230" s="114">
        <f>W230</f>
        <v>158</v>
      </c>
      <c r="CM230" s="114" t="str">
        <f>AA230</f>
        <v>-</v>
      </c>
      <c r="CN230" s="114">
        <f>AE230</f>
        <v>191</v>
      </c>
      <c r="CO230" s="114">
        <f>AI230</f>
        <v>212</v>
      </c>
      <c r="CP230" s="114">
        <f>AM230</f>
        <v>252</v>
      </c>
      <c r="CQ230" s="114">
        <f>AQ230</f>
        <v>330</v>
      </c>
      <c r="CR230" s="114">
        <f>AU230</f>
        <v>367</v>
      </c>
      <c r="CS230" s="114">
        <f>AY230</f>
        <v>383</v>
      </c>
      <c r="CT230" s="109">
        <f>M230-K230</f>
        <v>1</v>
      </c>
    </row>
    <row r="231" spans="1:1030" s="12" customFormat="1" x14ac:dyDescent="0.2">
      <c r="A231" s="9" t="str">
        <f>CONCATENATE(B231,"_",C231)</f>
        <v>ox2r_human_5WS3</v>
      </c>
      <c r="B231" s="9" t="s">
        <v>1176</v>
      </c>
      <c r="C231" s="9" t="s">
        <v>1460</v>
      </c>
      <c r="D231" s="9" t="str">
        <f>IFERROR(MID(VLOOKUP($B231,Seqs!$A:$B,2,0),E231,1),"")</f>
        <v>Y</v>
      </c>
      <c r="E231" s="9">
        <v>53</v>
      </c>
      <c r="F231" s="9" t="str">
        <f>IFERROR(MID(VLOOKUP($B231,Seqs!$A:$B,2,0),G231,1),"")</f>
        <v>N</v>
      </c>
      <c r="G231" s="9">
        <v>82</v>
      </c>
      <c r="H231" s="9" t="str">
        <f>IFERROR(MID(VLOOKUP($B231,Seqs!$A:$B,2,0),I231,1),"")</f>
        <v>H</v>
      </c>
      <c r="I231" s="109">
        <v>83</v>
      </c>
      <c r="J231" s="9" t="str">
        <f>IFERROR(MID(VLOOKUP($B231,Seqs!$A:$B,2,0),K231,1),"")</f>
        <v>R</v>
      </c>
      <c r="K231" s="109">
        <v>86</v>
      </c>
      <c r="L231" s="9" t="str">
        <f>IFERROR(MID(VLOOKUP($B231,Seqs!$A:$B,2,0),M231,1),"")</f>
        <v>T</v>
      </c>
      <c r="M231" s="9">
        <v>87</v>
      </c>
      <c r="N231" s="9" t="str">
        <f>IFERROR(MID(VLOOKUP($B231,Seqs!$A:$B,2,0),O231,1),"")</f>
        <v>E</v>
      </c>
      <c r="O231" s="9">
        <v>118</v>
      </c>
      <c r="P231" s="9" t="str">
        <f>IFERROR(MID(VLOOKUP($B231,Seqs!$A:$B,2,0),Q231,1),"")</f>
        <v>T</v>
      </c>
      <c r="Q231" s="9">
        <v>119</v>
      </c>
      <c r="R231" s="9" t="str">
        <f>IFERROR(MID(VLOOKUP($B231,Seqs!$A:$B,2,0),S231,1),"")</f>
        <v>F</v>
      </c>
      <c r="S231" s="9">
        <v>122</v>
      </c>
      <c r="T231" s="9" t="str">
        <f>IFERROR(MID(VLOOKUP($B231,Seqs!$A:$B,2,0),U231,1),"")</f>
        <v>G</v>
      </c>
      <c r="U231" s="9">
        <v>123</v>
      </c>
      <c r="V231" s="9" t="str">
        <f>IFERROR(MID(VLOOKUP($B231,Seqs!$A:$B,2,0),W231,1),"")</f>
        <v>H</v>
      </c>
      <c r="W231" s="9">
        <v>158</v>
      </c>
      <c r="X231" s="9" t="str">
        <f>IFERROR(MID(VLOOKUP($B231,Seqs!$A:$B,2,0),Y231,1),"")</f>
        <v/>
      </c>
      <c r="Y231" s="9" t="s">
        <v>23</v>
      </c>
      <c r="Z231" s="9" t="str">
        <f>IFERROR(MID(VLOOKUP($B231,Seqs!$A:$B,2,0),AA231,1),"")</f>
        <v/>
      </c>
      <c r="AA231" s="9" t="s">
        <v>23</v>
      </c>
      <c r="AB231" s="9" t="str">
        <f>IFERROR(MID(VLOOKUP($B231,Seqs!$A:$B,2,0),AC231,1),"")</f>
        <v>T</v>
      </c>
      <c r="AC231" s="9">
        <v>165</v>
      </c>
      <c r="AD231" s="9" t="str">
        <f>IFERROR(MID(VLOOKUP($B231,Seqs!$A:$B,2,0),AE231,1),"")</f>
        <v>M</v>
      </c>
      <c r="AE231" s="9">
        <v>191</v>
      </c>
      <c r="AF231" s="9" t="str">
        <f>IFERROR(MID(VLOOKUP($B231,Seqs!$A:$B,2,0),AG231,1),"")</f>
        <v>C</v>
      </c>
      <c r="AG231" s="9">
        <v>210</v>
      </c>
      <c r="AH231" s="9" t="str">
        <f>IFERROR(MID(VLOOKUP($B231,Seqs!$A:$B,2,0),AI231,1),"")</f>
        <v>E</v>
      </c>
      <c r="AI231" s="9">
        <v>212</v>
      </c>
      <c r="AJ231" s="9" t="str">
        <f>IFERROR(MID(VLOOKUP($B231,Seqs!$A:$B,2,0),AK231,1),"")</f>
        <v>I</v>
      </c>
      <c r="AK231" s="9">
        <v>218</v>
      </c>
      <c r="AL231" s="9" t="str">
        <f>IFERROR(MID(VLOOKUP($B231,Seqs!$A:$B,2,0),AM231,1),"")</f>
        <v>C</v>
      </c>
      <c r="AM231" s="9">
        <v>252</v>
      </c>
      <c r="AN231" s="9" t="str">
        <f>IFERROR(MID(VLOOKUP($B231,Seqs!$A:$B,2,0),AO231,1),"")</f>
        <v>K</v>
      </c>
      <c r="AO231" s="9">
        <v>294</v>
      </c>
      <c r="AP231" s="9" t="str">
        <f>IFERROR(MID(VLOOKUP($B231,Seqs!$A:$B,2,0),AQ231,1),"")</f>
        <v>F</v>
      </c>
      <c r="AQ231" s="9">
        <v>330</v>
      </c>
      <c r="AR231" s="9" t="str">
        <f>IFERROR(MID(VLOOKUP($B231,Seqs!$A:$B,2,0),AS231,1),"")</f>
        <v>D</v>
      </c>
      <c r="AS231" s="9">
        <v>338</v>
      </c>
      <c r="AT231" s="9" t="str">
        <f>IFERROR(MID(VLOOKUP($B231,Seqs!$A:$B,2,0),AU231,1),"")</f>
        <v>L</v>
      </c>
      <c r="AU231" s="9">
        <v>367</v>
      </c>
      <c r="AV231" s="9" t="str">
        <f>IFERROR(MID(VLOOKUP($B231,Seqs!$A:$B,2,0),AW231,1),"")</f>
        <v>S</v>
      </c>
      <c r="AW231" s="9">
        <v>368</v>
      </c>
      <c r="AX231" s="9" t="str">
        <f>IFERROR(MID(VLOOKUP($B231,Seqs!$A:$B,2,0),AY231,1),"")</f>
        <v>C</v>
      </c>
      <c r="AY231" s="9">
        <v>383</v>
      </c>
      <c r="AZ231" s="110" t="str">
        <f>VLOOKUP(B231,Classification!A:D,2,0)</f>
        <v>A</v>
      </c>
      <c r="BA231" s="98" t="str">
        <f>VLOOKUP(B231,Classification!A:D,4,0)</f>
        <v>Orexin</v>
      </c>
      <c r="BB231" s="36" t="b">
        <f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109">
        <f>_xlfn.AGGREGATE(9,6,CH231:CS231)-_xlfn.AGGREGATE(9,6,BV231:CG231)+12</f>
        <v>255</v>
      </c>
      <c r="BD231" s="40" t="s">
        <v>1383</v>
      </c>
      <c r="BE231" s="9" t="s">
        <v>1381</v>
      </c>
      <c r="BF231" s="120">
        <v>2.2999999999999998</v>
      </c>
      <c r="BG231" s="51" t="s">
        <v>1</v>
      </c>
      <c r="BH231" s="51" t="s">
        <v>1</v>
      </c>
      <c r="BJ231" s="111" t="s">
        <v>1293</v>
      </c>
      <c r="BK231" s="112" t="s">
        <v>1293</v>
      </c>
      <c r="BL231" s="112" t="s">
        <v>1293</v>
      </c>
      <c r="BM231" s="112" t="s">
        <v>1293</v>
      </c>
      <c r="BN231" s="112" t="s">
        <v>1293</v>
      </c>
      <c r="BO231" s="112" t="s">
        <v>1293</v>
      </c>
      <c r="BP231" s="112" t="s">
        <v>1293</v>
      </c>
      <c r="BQ231" s="112" t="s">
        <v>1293</v>
      </c>
      <c r="BR231" s="112" t="s">
        <v>1293</v>
      </c>
      <c r="BS231" s="112" t="s">
        <v>1293</v>
      </c>
      <c r="BT231" s="112" t="s">
        <v>1293</v>
      </c>
      <c r="BU231" s="112" t="s">
        <v>1293</v>
      </c>
      <c r="BV231" s="111">
        <f>E231</f>
        <v>53</v>
      </c>
      <c r="BW231" s="113">
        <f>I231</f>
        <v>83</v>
      </c>
      <c r="BX231" s="114">
        <f>M231</f>
        <v>87</v>
      </c>
      <c r="BY231" s="113">
        <f>Q231</f>
        <v>119</v>
      </c>
      <c r="BZ231" s="114">
        <f>U231</f>
        <v>123</v>
      </c>
      <c r="CA231" s="113" t="str">
        <f>Y231</f>
        <v>-</v>
      </c>
      <c r="CB231" s="114">
        <f>AC231</f>
        <v>165</v>
      </c>
      <c r="CC231" s="113">
        <f>AG231</f>
        <v>210</v>
      </c>
      <c r="CD231" s="114">
        <f>AK231</f>
        <v>218</v>
      </c>
      <c r="CE231" s="113">
        <f>AO231</f>
        <v>294</v>
      </c>
      <c r="CF231" s="114">
        <f>AS231</f>
        <v>338</v>
      </c>
      <c r="CG231" s="113">
        <f>AW231</f>
        <v>368</v>
      </c>
      <c r="CH231" s="111">
        <f>G231</f>
        <v>82</v>
      </c>
      <c r="CI231" s="113">
        <f>K231</f>
        <v>86</v>
      </c>
      <c r="CJ231" s="114">
        <f>O231</f>
        <v>118</v>
      </c>
      <c r="CK231" s="114">
        <f>S231</f>
        <v>122</v>
      </c>
      <c r="CL231" s="114">
        <f>W231</f>
        <v>158</v>
      </c>
      <c r="CM231" s="114" t="str">
        <f>AA231</f>
        <v>-</v>
      </c>
      <c r="CN231" s="114">
        <f>AE231</f>
        <v>191</v>
      </c>
      <c r="CO231" s="114">
        <f>AI231</f>
        <v>212</v>
      </c>
      <c r="CP231" s="114">
        <f>AM231</f>
        <v>252</v>
      </c>
      <c r="CQ231" s="114">
        <f>AQ231</f>
        <v>330</v>
      </c>
      <c r="CR231" s="114">
        <f>AU231</f>
        <v>367</v>
      </c>
      <c r="CS231" s="114">
        <f>AY231</f>
        <v>383</v>
      </c>
      <c r="CT231" s="109">
        <f>M231-K231</f>
        <v>1</v>
      </c>
    </row>
    <row r="232" spans="1:1030" x14ac:dyDescent="0.2">
      <c r="A232" s="3" t="str">
        <f t="shared" si="557"/>
        <v>p2ry1_human__wt</v>
      </c>
      <c r="B232" s="3" t="s">
        <v>345</v>
      </c>
      <c r="C232" s="3" t="s">
        <v>100</v>
      </c>
      <c r="D232" s="3" t="str">
        <f>IFERROR(MID(VLOOKUP($B232,Seqs!$A:$B,2,0),E232,1),"")</f>
        <v>F</v>
      </c>
      <c r="E232" s="3">
        <v>49</v>
      </c>
      <c r="F232" s="3" t="str">
        <f>IFERROR(MID(VLOOKUP($B232,Seqs!$A:$B,2,0),G232,1),"")</f>
        <v>H</v>
      </c>
      <c r="G232" s="3">
        <v>79</v>
      </c>
      <c r="H232" s="3" t="str">
        <f>IFERROR(MID(VLOOKUP($B232,Seqs!$A:$B,2,0),I232,1),"")</f>
        <v/>
      </c>
      <c r="I232" s="23" t="s">
        <v>23</v>
      </c>
      <c r="J232" s="3" t="str">
        <f>IFERROR(MID(VLOOKUP($B232,Seqs!$A:$B,2,0),K232,1),"")</f>
        <v/>
      </c>
      <c r="K232" s="23" t="s">
        <v>23</v>
      </c>
      <c r="L232" s="3" t="str">
        <f>IFERROR(MID(VLOOKUP($B232,Seqs!$A:$B,2,0),M232,1),"")</f>
        <v>S</v>
      </c>
      <c r="M232" s="3">
        <v>84</v>
      </c>
      <c r="N232" s="3" t="str">
        <f>IFERROR(MID(VLOOKUP($B232,Seqs!$A:$B,2,0),O232,1),"")</f>
        <v>N</v>
      </c>
      <c r="O232" s="3">
        <v>113</v>
      </c>
      <c r="P232" s="3" t="str">
        <f>IFERROR(MID(VLOOKUP($B232,Seqs!$A:$B,2,0),Q232,1),"")</f>
        <v>D</v>
      </c>
      <c r="Q232" s="3">
        <v>116</v>
      </c>
      <c r="R232" s="3" t="str">
        <f>IFERROR(MID(VLOOKUP($B232,Seqs!$A:$B,2,0),S232,1),"")</f>
        <v>F</v>
      </c>
      <c r="S232" s="3">
        <v>119</v>
      </c>
      <c r="T232" s="3" t="str">
        <f>IFERROR(MID(VLOOKUP($B232,Seqs!$A:$B,2,0),U232,1),"")</f>
        <v>G</v>
      </c>
      <c r="U232" s="3">
        <v>120</v>
      </c>
      <c r="V232" s="3" t="str">
        <f>IFERROR(MID(VLOOKUP($B232,Seqs!$A:$B,2,0),W232,1),"")</f>
        <v>Y</v>
      </c>
      <c r="W232" s="3">
        <v>155</v>
      </c>
      <c r="X232" s="3" t="str">
        <f>IFERROR(MID(VLOOKUP($B232,Seqs!$A:$B,2,0),Y232,1),"")</f>
        <v>P</v>
      </c>
      <c r="Y232" s="3">
        <v>156</v>
      </c>
      <c r="Z232" s="3" t="str">
        <f>IFERROR(MID(VLOOKUP($B232,Seqs!$A:$B,2,0),AA232,1),"")</f>
        <v>L</v>
      </c>
      <c r="AA232" s="3">
        <v>163</v>
      </c>
      <c r="AB232" s="3" t="str">
        <f>IFERROR(MID(VLOOKUP($B232,Seqs!$A:$B,2,0),AC232,1),"")</f>
        <v>K</v>
      </c>
      <c r="AC232" s="9">
        <v>164</v>
      </c>
      <c r="AD232" s="3" t="str">
        <f>IFERROR(MID(VLOOKUP($B232,Seqs!$A:$B,2,0),AE232,1),"")</f>
        <v>S</v>
      </c>
      <c r="AE232" s="3">
        <v>190</v>
      </c>
      <c r="AF232" s="3" t="str">
        <f>IFERROR(MID(VLOOKUP($B232,Seqs!$A:$B,2,0),AG232,1),"")</f>
        <v>C</v>
      </c>
      <c r="AG232" s="3">
        <v>202</v>
      </c>
      <c r="AH232" s="3" t="str">
        <f>IFERROR(MID(VLOOKUP($B232,Seqs!$A:$B,2,0),AI232,1),"")</f>
        <v>D</v>
      </c>
      <c r="AI232" s="3">
        <v>204</v>
      </c>
      <c r="AJ232" s="3" t="str">
        <f>IFERROR(MID(VLOOKUP($B232,Seqs!$A:$B,2,0),AK232,1),"")</f>
        <v>L</v>
      </c>
      <c r="AK232" s="3">
        <v>211</v>
      </c>
      <c r="AL232" s="3" t="str">
        <f>IFERROR(MID(VLOOKUP($B232,Seqs!$A:$B,2,0),AM232,1),"")</f>
        <v>K</v>
      </c>
      <c r="AM232" s="3">
        <v>247</v>
      </c>
      <c r="AN232" s="3" t="str">
        <f>IFERROR(MID(VLOOKUP($B232,Seqs!$A:$B,2,0),AO232,1),"")</f>
        <v>P</v>
      </c>
      <c r="AO232" s="3">
        <v>253</v>
      </c>
      <c r="AP232" s="3" t="str">
        <f>IFERROR(MID(VLOOKUP($B232,Seqs!$A:$B,2,0),AQ232,1),"")</f>
        <v>D</v>
      </c>
      <c r="AQ232" s="3">
        <v>289</v>
      </c>
      <c r="AR232" s="3" t="str">
        <f>IFERROR(MID(VLOOKUP($B232,Seqs!$A:$B,2,0),AS232,1),"")</f>
        <v>M</v>
      </c>
      <c r="AS232" s="3">
        <v>295</v>
      </c>
      <c r="AT232" s="3" t="str">
        <f>IFERROR(MID(VLOOKUP($B232,Seqs!$A:$B,2,0),AU232,1),"")</f>
        <v>A</v>
      </c>
      <c r="AU232" s="3">
        <v>327</v>
      </c>
      <c r="AV232" s="3" t="str">
        <f>IFERROR(MID(VLOOKUP($B232,Seqs!$A:$B,2,0),AW232,1),"")</f>
        <v>G</v>
      </c>
      <c r="AW232" s="3">
        <v>328</v>
      </c>
      <c r="AX232" s="3" t="str">
        <f>IFERROR(MID(VLOOKUP($B232,Seqs!$A:$B,2,0),AY232,1),"")</f>
        <v>R</v>
      </c>
      <c r="AY232" s="3">
        <v>340</v>
      </c>
      <c r="AZ232" s="77" t="str">
        <f>VLOOKUP(B232,Classification!A:D,2,0)</f>
        <v>A</v>
      </c>
      <c r="BA232" s="94" t="str">
        <f>VLOOKUP(B232,Classification!A:D,4,0)</f>
        <v>P2Y</v>
      </c>
      <c r="BB232" s="27" t="b">
        <f t="shared" si="558"/>
        <v>1</v>
      </c>
      <c r="BC232" s="23">
        <f t="shared" si="531"/>
        <v>260</v>
      </c>
      <c r="BD232" s="56" t="s">
        <v>1379</v>
      </c>
      <c r="BE232" s="3" t="s">
        <v>23</v>
      </c>
      <c r="BF232" s="119" t="s">
        <v>23</v>
      </c>
      <c r="BG232" s="49" t="s">
        <v>1379</v>
      </c>
      <c r="BH232" s="49" t="s">
        <v>1384</v>
      </c>
      <c r="BI232" s="1"/>
      <c r="BJ232" s="70" t="s">
        <v>1293</v>
      </c>
      <c r="BK232" s="57" t="s">
        <v>1293</v>
      </c>
      <c r="BL232" s="57" t="s">
        <v>1293</v>
      </c>
      <c r="BM232" s="57" t="s">
        <v>1293</v>
      </c>
      <c r="BN232" s="57" t="s">
        <v>1293</v>
      </c>
      <c r="BO232" s="57" t="s">
        <v>1293</v>
      </c>
      <c r="BP232" s="57" t="s">
        <v>1293</v>
      </c>
      <c r="BQ232" s="57" t="s">
        <v>1293</v>
      </c>
      <c r="BR232" s="57" t="s">
        <v>1293</v>
      </c>
      <c r="BS232" s="57" t="s">
        <v>1293</v>
      </c>
      <c r="BT232" s="57" t="s">
        <v>1293</v>
      </c>
      <c r="BU232" s="57" t="s">
        <v>1293</v>
      </c>
      <c r="BV232" s="70">
        <f t="shared" si="532"/>
        <v>49</v>
      </c>
      <c r="BW232" s="71" t="str">
        <f t="shared" si="533"/>
        <v>-</v>
      </c>
      <c r="BX232" s="72">
        <f t="shared" si="534"/>
        <v>84</v>
      </c>
      <c r="BY232" s="71">
        <f t="shared" si="535"/>
        <v>116</v>
      </c>
      <c r="BZ232" s="72">
        <f t="shared" si="536"/>
        <v>120</v>
      </c>
      <c r="CA232" s="71">
        <f t="shared" si="537"/>
        <v>156</v>
      </c>
      <c r="CB232" s="72">
        <f t="shared" si="538"/>
        <v>164</v>
      </c>
      <c r="CC232" s="71">
        <f t="shared" si="539"/>
        <v>202</v>
      </c>
      <c r="CD232" s="72">
        <f t="shared" si="540"/>
        <v>211</v>
      </c>
      <c r="CE232" s="71">
        <f t="shared" si="541"/>
        <v>253</v>
      </c>
      <c r="CF232" s="72">
        <f t="shared" si="542"/>
        <v>295</v>
      </c>
      <c r="CG232" s="71">
        <f t="shared" si="543"/>
        <v>328</v>
      </c>
      <c r="CH232" s="70">
        <f t="shared" si="544"/>
        <v>79</v>
      </c>
      <c r="CI232" s="71" t="str">
        <f t="shared" si="545"/>
        <v>-</v>
      </c>
      <c r="CJ232" s="72">
        <f t="shared" si="546"/>
        <v>113</v>
      </c>
      <c r="CK232" s="72">
        <f t="shared" si="547"/>
        <v>119</v>
      </c>
      <c r="CL232" s="72">
        <f t="shared" si="548"/>
        <v>155</v>
      </c>
      <c r="CM232" s="72">
        <f t="shared" si="549"/>
        <v>163</v>
      </c>
      <c r="CN232" s="72">
        <f t="shared" si="550"/>
        <v>190</v>
      </c>
      <c r="CO232" s="72">
        <f t="shared" si="551"/>
        <v>204</v>
      </c>
      <c r="CP232" s="72">
        <f t="shared" si="552"/>
        <v>247</v>
      </c>
      <c r="CQ232" s="72">
        <f t="shared" si="553"/>
        <v>289</v>
      </c>
      <c r="CR232" s="72">
        <f t="shared" si="554"/>
        <v>327</v>
      </c>
      <c r="CS232" s="72">
        <f t="shared" si="555"/>
        <v>340</v>
      </c>
      <c r="CT232" s="23" t="e">
        <f t="shared" si="556"/>
        <v>#VALUE!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 t="shared" si="557"/>
        <v>p2ry1_human_4XNV</v>
      </c>
      <c r="B233" s="3" t="s">
        <v>345</v>
      </c>
      <c r="C233" s="3" t="s">
        <v>1152</v>
      </c>
      <c r="D233" s="3" t="str">
        <f>IFERROR(MID(VLOOKUP($B233,Seqs!$A:$B,2,0),E233,1),"")</f>
        <v>F</v>
      </c>
      <c r="E233" s="3">
        <v>49</v>
      </c>
      <c r="F233" s="3" t="str">
        <f>IFERROR(MID(VLOOKUP($B233,Seqs!$A:$B,2,0),G233,1),"")</f>
        <v>H</v>
      </c>
      <c r="G233" s="3">
        <v>79</v>
      </c>
      <c r="H233" s="3" t="str">
        <f>IFERROR(MID(VLOOKUP($B233,Seqs!$A:$B,2,0),I233,1),"")</f>
        <v/>
      </c>
      <c r="I233" s="23" t="s">
        <v>23</v>
      </c>
      <c r="J233" s="3" t="str">
        <f>IFERROR(MID(VLOOKUP($B233,Seqs!$A:$B,2,0),K233,1),"")</f>
        <v/>
      </c>
      <c r="K233" s="23" t="s">
        <v>23</v>
      </c>
      <c r="L233" s="3" t="str">
        <f>IFERROR(MID(VLOOKUP($B233,Seqs!$A:$B,2,0),M233,1),"")</f>
        <v>S</v>
      </c>
      <c r="M233" s="3">
        <v>84</v>
      </c>
      <c r="N233" s="3" t="str">
        <f>IFERROR(MID(VLOOKUP($B233,Seqs!$A:$B,2,0),O233,1),"")</f>
        <v>N</v>
      </c>
      <c r="O233" s="3">
        <v>113</v>
      </c>
      <c r="P233" s="3" t="str">
        <f>IFERROR(MID(VLOOKUP($B233,Seqs!$A:$B,2,0),Q233,1),"")</f>
        <v>D</v>
      </c>
      <c r="Q233" s="3">
        <v>116</v>
      </c>
      <c r="R233" s="3" t="str">
        <f>IFERROR(MID(VLOOKUP($B233,Seqs!$A:$B,2,0),S233,1),"")</f>
        <v>F</v>
      </c>
      <c r="S233" s="3">
        <v>119</v>
      </c>
      <c r="T233" s="3" t="str">
        <f>IFERROR(MID(VLOOKUP($B233,Seqs!$A:$B,2,0),U233,1),"")</f>
        <v>G</v>
      </c>
      <c r="U233" s="3">
        <v>120</v>
      </c>
      <c r="V233" s="3" t="str">
        <f>IFERROR(MID(VLOOKUP($B233,Seqs!$A:$B,2,0),W233,1),"")</f>
        <v>Y</v>
      </c>
      <c r="W233" s="3">
        <v>155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G</v>
      </c>
      <c r="AC233" s="9">
        <v>161</v>
      </c>
      <c r="AD233" s="3" t="str">
        <f>IFERROR(MID(VLOOKUP($B233,Seqs!$A:$B,2,0),AE233,1),"")</f>
        <v>S</v>
      </c>
      <c r="AE233" s="3">
        <v>190</v>
      </c>
      <c r="AF233" s="3" t="str">
        <f>IFERROR(MID(VLOOKUP($B233,Seqs!$A:$B,2,0),AG233,1),"")</f>
        <v>C</v>
      </c>
      <c r="AG233" s="3">
        <v>202</v>
      </c>
      <c r="AH233" s="3" t="str">
        <f>IFERROR(MID(VLOOKUP($B233,Seqs!$A:$B,2,0),AI233,1),"")</f>
        <v>D</v>
      </c>
      <c r="AI233" s="3">
        <v>204</v>
      </c>
      <c r="AJ233" s="3" t="str">
        <f>IFERROR(MID(VLOOKUP($B233,Seqs!$A:$B,2,0),AK233,1),"")</f>
        <v>L</v>
      </c>
      <c r="AK233" s="3">
        <v>211</v>
      </c>
      <c r="AL233" s="3" t="str">
        <f>IFERROR(MID(VLOOKUP($B233,Seqs!$A:$B,2,0),AM233,1),"")</f>
        <v>K</v>
      </c>
      <c r="AM233" s="3">
        <v>247</v>
      </c>
      <c r="AN233" s="3" t="str">
        <f>IFERROR(MID(VLOOKUP($B233,Seqs!$A:$B,2,0),AO233,1),"")</f>
        <v>P</v>
      </c>
      <c r="AO233" s="3">
        <v>253</v>
      </c>
      <c r="AP233" s="3" t="str">
        <f>IFERROR(MID(VLOOKUP($B233,Seqs!$A:$B,2,0),AQ233,1),"")</f>
        <v>D</v>
      </c>
      <c r="AQ233" s="3">
        <v>289</v>
      </c>
      <c r="AR233" s="3" t="str">
        <f>IFERROR(MID(VLOOKUP($B233,Seqs!$A:$B,2,0),AS233,1),"")</f>
        <v>M</v>
      </c>
      <c r="AS233" s="3">
        <v>295</v>
      </c>
      <c r="AT233" s="3" t="str">
        <f>IFERROR(MID(VLOOKUP($B233,Seqs!$A:$B,2,0),AU233,1),"")</f>
        <v>L</v>
      </c>
      <c r="AU233" s="3">
        <v>326</v>
      </c>
      <c r="AV233" s="3" t="str">
        <f>IFERROR(MID(VLOOKUP($B233,Seqs!$A:$B,2,0),AW233,1),"")</f>
        <v/>
      </c>
      <c r="AW233" s="3" t="s">
        <v>23</v>
      </c>
      <c r="AX233" s="3" t="str">
        <f>IFERROR(MID(VLOOKUP($B233,Seqs!$A:$B,2,0),AY233,1),"")</f>
        <v/>
      </c>
      <c r="AY233" s="3" t="s">
        <v>23</v>
      </c>
      <c r="AZ233" s="77" t="str">
        <f>VLOOKUP(B233,Classification!A:D,2,0)</f>
        <v>A</v>
      </c>
      <c r="BA233" s="94" t="str">
        <f>VLOOKUP(B233,Classification!A:D,4,0)</f>
        <v>P2Y</v>
      </c>
      <c r="BB233" s="27" t="b">
        <f t="shared" si="558"/>
        <v>1</v>
      </c>
      <c r="BC233" s="23">
        <f t="shared" si="531"/>
        <v>243</v>
      </c>
      <c r="BD233" s="4" t="s">
        <v>23</v>
      </c>
      <c r="BE233" s="3" t="s">
        <v>1439</v>
      </c>
      <c r="BF233" s="119">
        <v>2.2000000000000002</v>
      </c>
      <c r="BG233" s="49" t="s">
        <v>1384</v>
      </c>
      <c r="BH233" s="49" t="s">
        <v>1384</v>
      </c>
      <c r="BI233" s="3" t="s">
        <v>1169</v>
      </c>
      <c r="BJ233" s="70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0">
        <f t="shared" si="532"/>
        <v>49</v>
      </c>
      <c r="BW233" s="71" t="str">
        <f t="shared" si="533"/>
        <v>-</v>
      </c>
      <c r="BX233" s="72">
        <f t="shared" si="534"/>
        <v>84</v>
      </c>
      <c r="BY233" s="71">
        <f t="shared" si="535"/>
        <v>116</v>
      </c>
      <c r="BZ233" s="72">
        <f t="shared" si="536"/>
        <v>120</v>
      </c>
      <c r="CA233" s="71" t="str">
        <f t="shared" si="537"/>
        <v>-</v>
      </c>
      <c r="CB233" s="72">
        <f t="shared" si="538"/>
        <v>161</v>
      </c>
      <c r="CC233" s="71">
        <f t="shared" si="539"/>
        <v>202</v>
      </c>
      <c r="CD233" s="72">
        <f t="shared" si="540"/>
        <v>211</v>
      </c>
      <c r="CE233" s="71">
        <f t="shared" si="541"/>
        <v>253</v>
      </c>
      <c r="CF233" s="72">
        <f t="shared" si="542"/>
        <v>295</v>
      </c>
      <c r="CG233" s="71" t="str">
        <f t="shared" si="543"/>
        <v>-</v>
      </c>
      <c r="CH233" s="70">
        <f t="shared" si="544"/>
        <v>79</v>
      </c>
      <c r="CI233" s="71" t="str">
        <f t="shared" si="545"/>
        <v>-</v>
      </c>
      <c r="CJ233" s="72">
        <f t="shared" si="546"/>
        <v>113</v>
      </c>
      <c r="CK233" s="72">
        <f t="shared" si="547"/>
        <v>119</v>
      </c>
      <c r="CL233" s="72">
        <f t="shared" si="548"/>
        <v>155</v>
      </c>
      <c r="CM233" s="72" t="str">
        <f t="shared" si="549"/>
        <v>-</v>
      </c>
      <c r="CN233" s="72">
        <f t="shared" si="550"/>
        <v>190</v>
      </c>
      <c r="CO233" s="72">
        <f t="shared" si="551"/>
        <v>204</v>
      </c>
      <c r="CP233" s="72">
        <f t="shared" si="552"/>
        <v>247</v>
      </c>
      <c r="CQ233" s="72">
        <f t="shared" si="553"/>
        <v>289</v>
      </c>
      <c r="CR233" s="72">
        <f t="shared" si="554"/>
        <v>326</v>
      </c>
      <c r="CS233" s="72" t="str">
        <f t="shared" si="555"/>
        <v>-</v>
      </c>
      <c r="CT233" s="23" t="e">
        <f t="shared" si="556"/>
        <v>#VALUE!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 t="shared" si="557"/>
        <v>p2ry1_human_4XNW</v>
      </c>
      <c r="B234" s="3" t="s">
        <v>345</v>
      </c>
      <c r="C234" s="3" t="s">
        <v>1056</v>
      </c>
      <c r="D234" s="3" t="str">
        <f>IFERROR(MID(VLOOKUP($B234,Seqs!$A:$B,2,0),E234,1),"")</f>
        <v>F</v>
      </c>
      <c r="E234" s="3">
        <v>49</v>
      </c>
      <c r="F234" s="3" t="str">
        <f>IFERROR(MID(VLOOKUP($B234,Seqs!$A:$B,2,0),G234,1),"")</f>
        <v>H</v>
      </c>
      <c r="G234" s="3">
        <v>79</v>
      </c>
      <c r="H234" s="3" t="str">
        <f>IFERROR(MID(VLOOKUP($B234,Seqs!$A:$B,2,0),I234,1),"")</f>
        <v/>
      </c>
      <c r="I234" s="23" t="s">
        <v>23</v>
      </c>
      <c r="J234" s="3" t="str">
        <f>IFERROR(MID(VLOOKUP($B234,Seqs!$A:$B,2,0),K234,1),"")</f>
        <v/>
      </c>
      <c r="K234" s="23" t="s">
        <v>23</v>
      </c>
      <c r="L234" s="3" t="str">
        <f>IFERROR(MID(VLOOKUP($B234,Seqs!$A:$B,2,0),M234,1),"")</f>
        <v>S</v>
      </c>
      <c r="M234" s="3">
        <v>84</v>
      </c>
      <c r="N234" s="3" t="str">
        <f>IFERROR(MID(VLOOKUP($B234,Seqs!$A:$B,2,0),O234,1),"")</f>
        <v>N</v>
      </c>
      <c r="O234" s="3">
        <v>113</v>
      </c>
      <c r="P234" s="3" t="str">
        <f>IFERROR(MID(VLOOKUP($B234,Seqs!$A:$B,2,0),Q234,1),"")</f>
        <v>D</v>
      </c>
      <c r="Q234" s="3">
        <v>116</v>
      </c>
      <c r="R234" s="3" t="str">
        <f>IFERROR(MID(VLOOKUP($B234,Seqs!$A:$B,2,0),S234,1),"")</f>
        <v>F</v>
      </c>
      <c r="S234" s="3">
        <v>119</v>
      </c>
      <c r="T234" s="3" t="str">
        <f>IFERROR(MID(VLOOKUP($B234,Seqs!$A:$B,2,0),U234,1),"")</f>
        <v>G</v>
      </c>
      <c r="U234" s="3">
        <v>120</v>
      </c>
      <c r="V234" s="3" t="str">
        <f>IFERROR(MID(VLOOKUP($B234,Seqs!$A:$B,2,0),W234,1),"")</f>
        <v>Y</v>
      </c>
      <c r="W234" s="3">
        <v>155</v>
      </c>
      <c r="X234" s="3" t="str">
        <f>IFERROR(MID(VLOOKUP($B234,Seqs!$A:$B,2,0),Y234,1),"")</f>
        <v>P</v>
      </c>
      <c r="Y234" s="3">
        <v>156</v>
      </c>
      <c r="Z234" s="3" t="str">
        <f>IFERROR(MID(VLOOKUP($B234,Seqs!$A:$B,2,0),AA234,1),"")</f>
        <v>L</v>
      </c>
      <c r="AA234" s="3">
        <v>163</v>
      </c>
      <c r="AB234" s="3" t="str">
        <f>IFERROR(MID(VLOOKUP($B234,Seqs!$A:$B,2,0),AC234,1),"")</f>
        <v>K</v>
      </c>
      <c r="AC234" s="9">
        <v>164</v>
      </c>
      <c r="AD234" s="3" t="str">
        <f>IFERROR(MID(VLOOKUP($B234,Seqs!$A:$B,2,0),AE234,1),"")</f>
        <v>S</v>
      </c>
      <c r="AE234" s="3">
        <v>190</v>
      </c>
      <c r="AF234" s="3" t="str">
        <f>IFERROR(MID(VLOOKUP($B234,Seqs!$A:$B,2,0),AG234,1),"")</f>
        <v>C</v>
      </c>
      <c r="AG234" s="3">
        <v>202</v>
      </c>
      <c r="AH234" s="3" t="str">
        <f>IFERROR(MID(VLOOKUP($B234,Seqs!$A:$B,2,0),AI234,1),"")</f>
        <v>D</v>
      </c>
      <c r="AI234" s="3">
        <v>204</v>
      </c>
      <c r="AJ234" s="3" t="str">
        <f>IFERROR(MID(VLOOKUP($B234,Seqs!$A:$B,2,0),AK234,1),"")</f>
        <v>L</v>
      </c>
      <c r="AK234" s="3">
        <v>211</v>
      </c>
      <c r="AL234" s="3" t="str">
        <f>IFERROR(MID(VLOOKUP($B234,Seqs!$A:$B,2,0),AM234,1),"")</f>
        <v>K</v>
      </c>
      <c r="AM234" s="3">
        <v>247</v>
      </c>
      <c r="AN234" s="3" t="str">
        <f>IFERROR(MID(VLOOKUP($B234,Seqs!$A:$B,2,0),AO234,1),"")</f>
        <v>P</v>
      </c>
      <c r="AO234" s="3">
        <v>253</v>
      </c>
      <c r="AP234" s="3" t="str">
        <f>IFERROR(MID(VLOOKUP($B234,Seqs!$A:$B,2,0),AQ234,1),"")</f>
        <v>D</v>
      </c>
      <c r="AQ234" s="3">
        <v>289</v>
      </c>
      <c r="AR234" s="3" t="str">
        <f>IFERROR(MID(VLOOKUP($B234,Seqs!$A:$B,2,0),AS234,1),"")</f>
        <v>M</v>
      </c>
      <c r="AS234" s="3">
        <v>295</v>
      </c>
      <c r="AT234" s="3" t="str">
        <f>IFERROR(MID(VLOOKUP($B234,Seqs!$A:$B,2,0),AU234,1),"")</f>
        <v>L</v>
      </c>
      <c r="AU234" s="3">
        <v>326</v>
      </c>
      <c r="AV234" s="3" t="str">
        <f>IFERROR(MID(VLOOKUP($B234,Seqs!$A:$B,2,0),AW234,1),"")</f>
        <v/>
      </c>
      <c r="AW234" s="3" t="s">
        <v>23</v>
      </c>
      <c r="AX234" s="3" t="str">
        <f>IFERROR(MID(VLOOKUP($B234,Seqs!$A:$B,2,0),AY234,1),"")</f>
        <v/>
      </c>
      <c r="AY234" s="3" t="s">
        <v>23</v>
      </c>
      <c r="AZ234" s="77" t="str">
        <f>VLOOKUP(B234,Classification!A:D,2,0)</f>
        <v>A</v>
      </c>
      <c r="BA234" s="94" t="str">
        <f>VLOOKUP(B234,Classification!A:D,4,0)</f>
        <v>P2Y</v>
      </c>
      <c r="BB234" s="27" t="b">
        <f t="shared" si="558"/>
        <v>1</v>
      </c>
      <c r="BC234" s="23">
        <f t="shared" si="531"/>
        <v>247</v>
      </c>
      <c r="BD234" s="2" t="s">
        <v>1440</v>
      </c>
      <c r="BE234" s="3" t="s">
        <v>1439</v>
      </c>
      <c r="BF234" s="119">
        <v>2.7</v>
      </c>
      <c r="BG234" s="49" t="s">
        <v>1384</v>
      </c>
      <c r="BH234" s="49" t="s">
        <v>1384</v>
      </c>
      <c r="BI234" s="1"/>
      <c r="BJ234" s="70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0">
        <f t="shared" si="532"/>
        <v>49</v>
      </c>
      <c r="BW234" s="71" t="str">
        <f t="shared" si="533"/>
        <v>-</v>
      </c>
      <c r="BX234" s="72">
        <f t="shared" si="534"/>
        <v>84</v>
      </c>
      <c r="BY234" s="71">
        <f t="shared" si="535"/>
        <v>116</v>
      </c>
      <c r="BZ234" s="72">
        <f t="shared" si="536"/>
        <v>120</v>
      </c>
      <c r="CA234" s="71">
        <f t="shared" si="537"/>
        <v>156</v>
      </c>
      <c r="CB234" s="72">
        <f t="shared" si="538"/>
        <v>164</v>
      </c>
      <c r="CC234" s="71">
        <f t="shared" si="539"/>
        <v>202</v>
      </c>
      <c r="CD234" s="72">
        <f t="shared" si="540"/>
        <v>211</v>
      </c>
      <c r="CE234" s="71">
        <f t="shared" si="541"/>
        <v>253</v>
      </c>
      <c r="CF234" s="72">
        <f t="shared" si="542"/>
        <v>295</v>
      </c>
      <c r="CG234" s="71" t="str">
        <f t="shared" si="543"/>
        <v>-</v>
      </c>
      <c r="CH234" s="70">
        <f t="shared" si="544"/>
        <v>79</v>
      </c>
      <c r="CI234" s="71" t="str">
        <f t="shared" si="545"/>
        <v>-</v>
      </c>
      <c r="CJ234" s="72">
        <f t="shared" si="546"/>
        <v>113</v>
      </c>
      <c r="CK234" s="72">
        <f t="shared" si="547"/>
        <v>119</v>
      </c>
      <c r="CL234" s="72">
        <f t="shared" si="548"/>
        <v>155</v>
      </c>
      <c r="CM234" s="72">
        <f t="shared" si="549"/>
        <v>163</v>
      </c>
      <c r="CN234" s="72">
        <f t="shared" si="550"/>
        <v>190</v>
      </c>
      <c r="CO234" s="72">
        <f t="shared" si="551"/>
        <v>204</v>
      </c>
      <c r="CP234" s="72">
        <f t="shared" si="552"/>
        <v>247</v>
      </c>
      <c r="CQ234" s="72">
        <f t="shared" si="553"/>
        <v>289</v>
      </c>
      <c r="CR234" s="72">
        <f t="shared" si="554"/>
        <v>326</v>
      </c>
      <c r="CS234" s="72" t="str">
        <f t="shared" si="555"/>
        <v>-</v>
      </c>
      <c r="CT234" s="23" t="e">
        <f t="shared" si="556"/>
        <v>#VALUE!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557"/>
        <v>p2y12_human__wt</v>
      </c>
      <c r="B235" s="3" t="s">
        <v>352</v>
      </c>
      <c r="C235" s="3" t="s">
        <v>100</v>
      </c>
      <c r="D235" s="3" t="str">
        <f>IFERROR(MID(VLOOKUP($B235,Seqs!$A:$B,2,0),E235,1),"")</f>
        <v>Y</v>
      </c>
      <c r="E235" s="3">
        <v>21</v>
      </c>
      <c r="F235" s="3" t="str">
        <f>IFERROR(MID(VLOOKUP($B235,Seqs!$A:$B,2,0),G235,1),"")</f>
        <v>I</v>
      </c>
      <c r="G235" s="3">
        <v>53</v>
      </c>
      <c r="H235" s="3" t="str">
        <f>IFERROR(MID(VLOOKUP($B235,Seqs!$A:$B,2,0),I235,1),"")</f>
        <v/>
      </c>
      <c r="I235" s="23" t="s">
        <v>23</v>
      </c>
      <c r="J235" s="3" t="str">
        <f>IFERROR(MID(VLOOKUP($B235,Seqs!$A:$B,2,0),K235,1),"")</f>
        <v/>
      </c>
      <c r="K235" s="23" t="s">
        <v>23</v>
      </c>
      <c r="L235" s="3" t="str">
        <f>IFERROR(MID(VLOOKUP($B235,Seqs!$A:$B,2,0),M235,1),"")</f>
        <v>S</v>
      </c>
      <c r="M235" s="3">
        <v>57</v>
      </c>
      <c r="N235" s="3" t="str">
        <f>IFERROR(MID(VLOOKUP($B235,Seqs!$A:$B,2,0),O235,1),"")</f>
        <v>K</v>
      </c>
      <c r="O235" s="3">
        <v>86</v>
      </c>
      <c r="P235" s="3" t="str">
        <f>IFERROR(MID(VLOOKUP($B235,Seqs!$A:$B,2,0),Q235,1),"")</f>
        <v/>
      </c>
      <c r="Q235" s="3" t="s">
        <v>23</v>
      </c>
      <c r="R235" s="3" t="str">
        <f>IFERROR(MID(VLOOKUP($B235,Seqs!$A:$B,2,0),S235,1),"")</f>
        <v/>
      </c>
      <c r="S235" s="3" t="s">
        <v>23</v>
      </c>
      <c r="T235" s="3" t="str">
        <f>IFERROR(MID(VLOOKUP($B235,Seqs!$A:$B,2,0),U235,1),"")</f>
        <v>G</v>
      </c>
      <c r="U235" s="3">
        <v>90</v>
      </c>
      <c r="V235" s="3" t="str">
        <f>IFERROR(MID(VLOOKUP($B235,Seqs!$A:$B,2,0),W235,1),"")</f>
        <v>R</v>
      </c>
      <c r="W235" s="3">
        <v>128</v>
      </c>
      <c r="X235" s="3" t="str">
        <f>IFERROR(MID(VLOOKUP($B235,Seqs!$A:$B,2,0),Y235,1),"")</f>
        <v>P</v>
      </c>
      <c r="Y235" s="3">
        <v>129</v>
      </c>
      <c r="Z235" s="3" t="str">
        <f>IFERROR(MID(VLOOKUP($B235,Seqs!$A:$B,2,0),AA235,1),"")</f>
        <v>K</v>
      </c>
      <c r="AA235" s="73">
        <v>136</v>
      </c>
      <c r="AB235" s="3" t="str">
        <f>IFERROR(MID(VLOOKUP($B235,Seqs!$A:$B,2,0),AC235,1),"")</f>
        <v>N</v>
      </c>
      <c r="AC235" s="9">
        <v>137</v>
      </c>
      <c r="AD235" s="3" t="str">
        <f>IFERROR(MID(VLOOKUP($B235,Seqs!$A:$B,2,0),AE235,1),"")</f>
        <v>T</v>
      </c>
      <c r="AE235" s="3">
        <v>163</v>
      </c>
      <c r="AF235" s="3" t="str">
        <f>IFERROR(MID(VLOOKUP($B235,Seqs!$A:$B,2,0),AG235,1),"")</f>
        <v>C</v>
      </c>
      <c r="AG235" s="3">
        <v>175</v>
      </c>
      <c r="AH235" s="3" t="str">
        <f>IFERROR(MID(VLOOKUP($B235,Seqs!$A:$B,2,0),AI235,1),"")</f>
        <v>F</v>
      </c>
      <c r="AI235" s="3">
        <v>177</v>
      </c>
      <c r="AJ235" s="3" t="str">
        <f>IFERROR(MID(VLOOKUP($B235,Seqs!$A:$B,2,0),AK235,1),"")</f>
        <v>E</v>
      </c>
      <c r="AK235" s="3">
        <v>181</v>
      </c>
      <c r="AL235" s="3" t="str">
        <f>IFERROR(MID(VLOOKUP($B235,Seqs!$A:$B,2,0),AM235,1),"")</f>
        <v>T</v>
      </c>
      <c r="AM235" s="3">
        <v>223</v>
      </c>
      <c r="AN235" s="3" t="str">
        <f>IFERROR(MID(VLOOKUP($B235,Seqs!$A:$B,2,0),AO235,1),"")</f>
        <v>P</v>
      </c>
      <c r="AO235" s="3">
        <v>230</v>
      </c>
      <c r="AP235" s="3" t="str">
        <f>IFERROR(MID(VLOOKUP($B235,Seqs!$A:$B,2,0),AQ235,1),"")</f>
        <v>R</v>
      </c>
      <c r="AQ235" s="3">
        <v>265</v>
      </c>
      <c r="AR235" s="3" t="str">
        <f>IFERROR(MID(VLOOKUP($B235,Seqs!$A:$B,2,0),AS235,1),"")</f>
        <v>D</v>
      </c>
      <c r="AS235" s="3">
        <v>269</v>
      </c>
      <c r="AT235" s="3" t="str">
        <f>IFERROR(MID(VLOOKUP($B235,Seqs!$A:$B,2,0),AU235,1),"")</f>
        <v>L</v>
      </c>
      <c r="AU235" s="3">
        <v>301</v>
      </c>
      <c r="AV235" s="3" t="str">
        <f>IFERROR(MID(VLOOKUP($B235,Seqs!$A:$B,2,0),AW235,1),"")</f>
        <v>C</v>
      </c>
      <c r="AW235" s="3">
        <v>302</v>
      </c>
      <c r="AX235" s="3" t="str">
        <f>IFERROR(MID(VLOOKUP($B235,Seqs!$A:$B,2,0),AY235,1),"")</f>
        <v>M</v>
      </c>
      <c r="AY235" s="3">
        <v>312</v>
      </c>
      <c r="AZ235" s="77" t="str">
        <f>VLOOKUP(B235,Classification!A:D,2,0)</f>
        <v>A</v>
      </c>
      <c r="BA235" s="94" t="str">
        <f>VLOOKUP(B235,Classification!A:D,4,0)</f>
        <v>P2Y</v>
      </c>
      <c r="BB235" s="27" t="b">
        <f t="shared" si="558"/>
        <v>1</v>
      </c>
      <c r="BC235" s="23">
        <f t="shared" si="531"/>
        <v>265</v>
      </c>
      <c r="BD235" s="56" t="s">
        <v>1379</v>
      </c>
      <c r="BE235" s="3" t="s">
        <v>23</v>
      </c>
      <c r="BF235" s="119" t="s">
        <v>23</v>
      </c>
      <c r="BG235" s="49" t="s">
        <v>1379</v>
      </c>
      <c r="BH235" s="49" t="s">
        <v>1384</v>
      </c>
      <c r="BI235" s="1"/>
      <c r="BJ235" s="70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0">
        <f t="shared" si="532"/>
        <v>21</v>
      </c>
      <c r="BW235" s="71" t="str">
        <f t="shared" si="533"/>
        <v>-</v>
      </c>
      <c r="BX235" s="72">
        <f t="shared" si="534"/>
        <v>57</v>
      </c>
      <c r="BY235" s="71" t="str">
        <f t="shared" si="535"/>
        <v>-</v>
      </c>
      <c r="BZ235" s="72">
        <f t="shared" si="536"/>
        <v>90</v>
      </c>
      <c r="CA235" s="71">
        <f t="shared" si="537"/>
        <v>129</v>
      </c>
      <c r="CB235" s="72">
        <f t="shared" si="538"/>
        <v>137</v>
      </c>
      <c r="CC235" s="71">
        <f t="shared" si="539"/>
        <v>175</v>
      </c>
      <c r="CD235" s="72">
        <f t="shared" si="540"/>
        <v>181</v>
      </c>
      <c r="CE235" s="71">
        <f t="shared" si="541"/>
        <v>230</v>
      </c>
      <c r="CF235" s="72">
        <f t="shared" si="542"/>
        <v>269</v>
      </c>
      <c r="CG235" s="71">
        <f t="shared" si="543"/>
        <v>302</v>
      </c>
      <c r="CH235" s="70">
        <f t="shared" si="544"/>
        <v>53</v>
      </c>
      <c r="CI235" s="71" t="str">
        <f t="shared" si="545"/>
        <v>-</v>
      </c>
      <c r="CJ235" s="72">
        <f t="shared" si="546"/>
        <v>86</v>
      </c>
      <c r="CK235" s="72" t="str">
        <f t="shared" si="547"/>
        <v>-</v>
      </c>
      <c r="CL235" s="72">
        <f t="shared" si="548"/>
        <v>128</v>
      </c>
      <c r="CM235" s="72">
        <f t="shared" si="549"/>
        <v>136</v>
      </c>
      <c r="CN235" s="72">
        <f t="shared" si="550"/>
        <v>163</v>
      </c>
      <c r="CO235" s="72">
        <f t="shared" si="551"/>
        <v>177</v>
      </c>
      <c r="CP235" s="72">
        <f t="shared" si="552"/>
        <v>223</v>
      </c>
      <c r="CQ235" s="72">
        <f t="shared" si="553"/>
        <v>265</v>
      </c>
      <c r="CR235" s="72">
        <f t="shared" si="554"/>
        <v>301</v>
      </c>
      <c r="CS235" s="72">
        <f t="shared" si="555"/>
        <v>312</v>
      </c>
      <c r="CT235" s="23" t="e">
        <f t="shared" si="556"/>
        <v>#VALUE!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557"/>
        <v>p2y12_human_4NTJ</v>
      </c>
      <c r="B236" s="3" t="s">
        <v>352</v>
      </c>
      <c r="C236" s="3" t="s">
        <v>1049</v>
      </c>
      <c r="D236" s="3" t="str">
        <f>IFERROR(MID(VLOOKUP($B236,Seqs!$A:$B,2,0),E236,1),"")</f>
        <v>Y</v>
      </c>
      <c r="E236" s="3">
        <v>21</v>
      </c>
      <c r="F236" s="3" t="str">
        <f>IFERROR(MID(VLOOKUP($B236,Seqs!$A:$B,2,0),G236,1),"")</f>
        <v>I</v>
      </c>
      <c r="G236" s="3">
        <v>53</v>
      </c>
      <c r="H236" s="3" t="str">
        <f>IFERROR(MID(VLOOKUP($B236,Seqs!$A:$B,2,0),I236,1),"")</f>
        <v/>
      </c>
      <c r="I236" s="23" t="s">
        <v>23</v>
      </c>
      <c r="J236" s="3" t="str">
        <f>IFERROR(MID(VLOOKUP($B236,Seqs!$A:$B,2,0),K236,1),"")</f>
        <v/>
      </c>
      <c r="K236" s="23" t="s">
        <v>23</v>
      </c>
      <c r="L236" s="3" t="str">
        <f>IFERROR(MID(VLOOKUP($B236,Seqs!$A:$B,2,0),M236,1),"")</f>
        <v>S</v>
      </c>
      <c r="M236" s="3">
        <v>57</v>
      </c>
      <c r="N236" s="3" t="str">
        <f>IFERROR(MID(VLOOKUP($B236,Seqs!$A:$B,2,0),O236,1),"")</f>
        <v>K</v>
      </c>
      <c r="O236" s="3">
        <v>86</v>
      </c>
      <c r="P236" s="3" t="str">
        <f>IFERROR(MID(VLOOKUP($B236,Seqs!$A:$B,2,0),Q236,1),"")</f>
        <v/>
      </c>
      <c r="Q236" s="3" t="s">
        <v>23</v>
      </c>
      <c r="R236" s="3" t="str">
        <f>IFERROR(MID(VLOOKUP($B236,Seqs!$A:$B,2,0),S236,1),"")</f>
        <v/>
      </c>
      <c r="S236" s="3" t="s">
        <v>23</v>
      </c>
      <c r="T236" s="3" t="str">
        <f>IFERROR(MID(VLOOKUP($B236,Seqs!$A:$B,2,0),U236,1),"")</f>
        <v>L</v>
      </c>
      <c r="U236" s="3">
        <v>92</v>
      </c>
      <c r="V236" s="3" t="str">
        <f>IFERROR(MID(VLOOKUP($B236,Seqs!$A:$B,2,0),W236,1),"")</f>
        <v>R</v>
      </c>
      <c r="W236" s="3">
        <v>128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N</v>
      </c>
      <c r="AC236" s="9">
        <v>137</v>
      </c>
      <c r="AD236" s="3" t="str">
        <f>IFERROR(MID(VLOOKUP($B236,Seqs!$A:$B,2,0),AE236,1),"")</f>
        <v>L</v>
      </c>
      <c r="AE236" s="3">
        <v>162</v>
      </c>
      <c r="AF236" s="3" t="str">
        <f>IFERROR(MID(VLOOKUP($B236,Seqs!$A:$B,2,0),AG236,1),"")</f>
        <v>C</v>
      </c>
      <c r="AG236" s="3">
        <v>175</v>
      </c>
      <c r="AH236" s="3" t="str">
        <f>IFERROR(MID(VLOOKUP($B236,Seqs!$A:$B,2,0),AI236,1),"")</f>
        <v>F</v>
      </c>
      <c r="AI236" s="3">
        <v>177</v>
      </c>
      <c r="AJ236" s="3" t="str">
        <f>IFERROR(MID(VLOOKUP($B236,Seqs!$A:$B,2,0),AK236,1),"")</f>
        <v>E</v>
      </c>
      <c r="AK236" s="3">
        <v>181</v>
      </c>
      <c r="AL236" s="3" t="str">
        <f>IFERROR(MID(VLOOKUP($B236,Seqs!$A:$B,2,0),AM236,1),"")</f>
        <v>T</v>
      </c>
      <c r="AM236" s="3">
        <v>223</v>
      </c>
      <c r="AN236" s="3" t="str">
        <f>IFERROR(MID(VLOOKUP($B236,Seqs!$A:$B,2,0),AO236,1),"")</f>
        <v>I</v>
      </c>
      <c r="AO236" s="3">
        <v>240</v>
      </c>
      <c r="AP236" s="3" t="str">
        <f>IFERROR(MID(VLOOKUP($B236,Seqs!$A:$B,2,0),AQ236,1),"")</f>
        <v>L</v>
      </c>
      <c r="AQ236" s="3">
        <v>261</v>
      </c>
      <c r="AR236" s="3" t="str">
        <f>IFERROR(MID(VLOOKUP($B236,Seqs!$A:$B,2,0),AS236,1),"")</f>
        <v>D</v>
      </c>
      <c r="AS236" s="3">
        <v>269</v>
      </c>
      <c r="AT236" s="3" t="str">
        <f>IFERROR(MID(VLOOKUP($B236,Seqs!$A:$B,2,0),AU236,1),"")</f>
        <v>L</v>
      </c>
      <c r="AU236" s="3">
        <v>301</v>
      </c>
      <c r="AV236" s="3" t="str">
        <f>IFERROR(MID(VLOOKUP($B236,Seqs!$A:$B,2,0),AW236,1),"")</f>
        <v>C</v>
      </c>
      <c r="AW236" s="3">
        <v>302</v>
      </c>
      <c r="AX236" s="3" t="str">
        <f>IFERROR(MID(VLOOKUP($B236,Seqs!$A:$B,2,0),AY236,1),"")</f>
        <v>M</v>
      </c>
      <c r="AY236" s="3">
        <v>312</v>
      </c>
      <c r="AZ236" s="77" t="str">
        <f>VLOOKUP(B236,Classification!A:D,2,0)</f>
        <v>A</v>
      </c>
      <c r="BA236" s="94" t="str">
        <f>VLOOKUP(B236,Classification!A:D,4,0)</f>
        <v>P2Y</v>
      </c>
      <c r="BB236" s="27" t="b">
        <f t="shared" si="558"/>
        <v>1</v>
      </c>
      <c r="BC236" s="23">
        <f t="shared" si="531"/>
        <v>241</v>
      </c>
      <c r="BD236" s="2" t="s">
        <v>1440</v>
      </c>
      <c r="BE236" s="3" t="s">
        <v>1439</v>
      </c>
      <c r="BF236" s="119">
        <v>2.62</v>
      </c>
      <c r="BG236" s="49" t="s">
        <v>1384</v>
      </c>
      <c r="BH236" s="49" t="s">
        <v>1384</v>
      </c>
      <c r="BI236" s="3" t="s">
        <v>1171</v>
      </c>
      <c r="BJ236" s="70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0">
        <f t="shared" si="532"/>
        <v>21</v>
      </c>
      <c r="BW236" s="71" t="str">
        <f t="shared" si="533"/>
        <v>-</v>
      </c>
      <c r="BX236" s="72">
        <f t="shared" si="534"/>
        <v>57</v>
      </c>
      <c r="BY236" s="71" t="str">
        <f t="shared" si="535"/>
        <v>-</v>
      </c>
      <c r="BZ236" s="72">
        <f t="shared" si="536"/>
        <v>92</v>
      </c>
      <c r="CA236" s="71" t="str">
        <f t="shared" si="537"/>
        <v>-</v>
      </c>
      <c r="CB236" s="72">
        <f t="shared" si="538"/>
        <v>137</v>
      </c>
      <c r="CC236" s="71">
        <f t="shared" si="539"/>
        <v>175</v>
      </c>
      <c r="CD236" s="72">
        <f t="shared" si="540"/>
        <v>181</v>
      </c>
      <c r="CE236" s="71">
        <f t="shared" si="541"/>
        <v>240</v>
      </c>
      <c r="CF236" s="72">
        <f t="shared" si="542"/>
        <v>269</v>
      </c>
      <c r="CG236" s="71">
        <f t="shared" si="543"/>
        <v>302</v>
      </c>
      <c r="CH236" s="70">
        <f t="shared" si="544"/>
        <v>53</v>
      </c>
      <c r="CI236" s="71" t="str">
        <f t="shared" si="545"/>
        <v>-</v>
      </c>
      <c r="CJ236" s="72">
        <f t="shared" si="546"/>
        <v>86</v>
      </c>
      <c r="CK236" s="72" t="str">
        <f t="shared" si="547"/>
        <v>-</v>
      </c>
      <c r="CL236" s="72">
        <f t="shared" si="548"/>
        <v>128</v>
      </c>
      <c r="CM236" s="72" t="str">
        <f t="shared" si="549"/>
        <v>-</v>
      </c>
      <c r="CN236" s="72">
        <f t="shared" si="550"/>
        <v>162</v>
      </c>
      <c r="CO236" s="72">
        <f t="shared" si="551"/>
        <v>177</v>
      </c>
      <c r="CP236" s="72">
        <f t="shared" si="552"/>
        <v>223</v>
      </c>
      <c r="CQ236" s="72">
        <f t="shared" si="553"/>
        <v>261</v>
      </c>
      <c r="CR236" s="72">
        <f t="shared" si="554"/>
        <v>301</v>
      </c>
      <c r="CS236" s="72">
        <f t="shared" si="555"/>
        <v>312</v>
      </c>
      <c r="CT236" s="23" t="e">
        <f t="shared" si="556"/>
        <v>#VALUE!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557"/>
        <v>p2y12_human_4PXZ</v>
      </c>
      <c r="B237" s="3" t="s">
        <v>352</v>
      </c>
      <c r="C237" s="3" t="s">
        <v>1153</v>
      </c>
      <c r="D237" s="3" t="str">
        <f>IFERROR(MID(VLOOKUP($B237,Seqs!$A:$B,2,0),E237,1),"")</f>
        <v>I</v>
      </c>
      <c r="E237" s="3">
        <v>23</v>
      </c>
      <c r="F237" s="3" t="str">
        <f>IFERROR(MID(VLOOKUP($B237,Seqs!$A:$B,2,0),G237,1),"")</f>
        <v>I</v>
      </c>
      <c r="G237" s="3">
        <v>53</v>
      </c>
      <c r="H237" s="3" t="str">
        <f>IFERROR(MID(VLOOKUP($B237,Seqs!$A:$B,2,0),I237,1),"")</f>
        <v/>
      </c>
      <c r="I237" s="23" t="s">
        <v>23</v>
      </c>
      <c r="J237" s="3" t="str">
        <f>IFERROR(MID(VLOOKUP($B237,Seqs!$A:$B,2,0),K237,1),"")</f>
        <v/>
      </c>
      <c r="K237" s="23" t="s">
        <v>23</v>
      </c>
      <c r="L237" s="3" t="str">
        <f>IFERROR(MID(VLOOKUP($B237,Seqs!$A:$B,2,0),M237,1),"")</f>
        <v>S</v>
      </c>
      <c r="M237" s="3">
        <v>57</v>
      </c>
      <c r="N237" s="3" t="str">
        <f>IFERROR(MID(VLOOKUP($B237,Seqs!$A:$B,2,0),O237,1),"")</f>
        <v>K</v>
      </c>
      <c r="O237" s="3">
        <v>86</v>
      </c>
      <c r="P237" s="3" t="str">
        <f>IFERROR(MID(VLOOKUP($B237,Seqs!$A:$B,2,0),Q237,1),"")</f>
        <v/>
      </c>
      <c r="Q237" s="3" t="s">
        <v>23</v>
      </c>
      <c r="R237" s="3" t="str">
        <f>IFERROR(MID(VLOOKUP($B237,Seqs!$A:$B,2,0),S237,1),"")</f>
        <v/>
      </c>
      <c r="S237" s="3" t="s">
        <v>23</v>
      </c>
      <c r="T237" s="3" t="str">
        <f>IFERROR(MID(VLOOKUP($B237,Seqs!$A:$B,2,0),U237,1),"")</f>
        <v>G</v>
      </c>
      <c r="U237" s="3">
        <v>90</v>
      </c>
      <c r="V237" s="3" t="str">
        <f>IFERROR(MID(VLOOKUP($B237,Seqs!$A:$B,2,0),W237,1),"")</f>
        <v>R</v>
      </c>
      <c r="W237" s="3">
        <v>128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N</v>
      </c>
      <c r="AC237" s="9">
        <v>137</v>
      </c>
      <c r="AD237" s="3" t="str">
        <f>IFERROR(MID(VLOOKUP($B237,Seqs!$A:$B,2,0),AE237,1),"")</f>
        <v>T</v>
      </c>
      <c r="AE237" s="3">
        <v>163</v>
      </c>
      <c r="AF237" s="3" t="str">
        <f>IFERROR(MID(VLOOKUP($B237,Seqs!$A:$B,2,0),AG237,1),"")</f>
        <v>C</v>
      </c>
      <c r="AG237" s="3">
        <v>175</v>
      </c>
      <c r="AH237" s="3" t="str">
        <f>IFERROR(MID(VLOOKUP($B237,Seqs!$A:$B,2,0),AI237,1),"")</f>
        <v>F</v>
      </c>
      <c r="AI237" s="3">
        <v>177</v>
      </c>
      <c r="AJ237" s="3" t="str">
        <f>IFERROR(MID(VLOOKUP($B237,Seqs!$A:$B,2,0),AK237,1),"")</f>
        <v>E</v>
      </c>
      <c r="AK237" s="3">
        <v>181</v>
      </c>
      <c r="AL237" s="3" t="str">
        <f>IFERROR(MID(VLOOKUP($B237,Seqs!$A:$B,2,0),AM237,1),"")</f>
        <v>S</v>
      </c>
      <c r="AM237" s="3">
        <v>219</v>
      </c>
      <c r="AN237" s="3" t="str">
        <f>IFERROR(MID(VLOOKUP($B237,Seqs!$A:$B,2,0),AO237,1),"")</f>
        <v>V</v>
      </c>
      <c r="AO237" s="3">
        <v>236</v>
      </c>
      <c r="AP237" s="3" t="str">
        <f>IFERROR(MID(VLOOKUP($B237,Seqs!$A:$B,2,0),AQ237,1),"")</f>
        <v>R</v>
      </c>
      <c r="AQ237" s="3">
        <v>265</v>
      </c>
      <c r="AR237" s="3" t="str">
        <f>IFERROR(MID(VLOOKUP($B237,Seqs!$A:$B,2,0),AS237,1),"")</f>
        <v>D</v>
      </c>
      <c r="AS237" s="3">
        <v>269</v>
      </c>
      <c r="AT237" s="3" t="str">
        <f>IFERROR(MID(VLOOKUP($B237,Seqs!$A:$B,2,0),AU237,1),"")</f>
        <v>C</v>
      </c>
      <c r="AU237" s="3">
        <v>292</v>
      </c>
      <c r="AV237" s="3" t="str">
        <f>IFERROR(MID(VLOOKUP($B237,Seqs!$A:$B,2,0),AW237,1),"")</f>
        <v/>
      </c>
      <c r="AW237" s="3" t="s">
        <v>23</v>
      </c>
      <c r="AX237" s="3" t="str">
        <f>IFERROR(MID(VLOOKUP($B237,Seqs!$A:$B,2,0),AY237,1),"")</f>
        <v/>
      </c>
      <c r="AY237" s="3" t="s">
        <v>23</v>
      </c>
      <c r="AZ237" s="77" t="str">
        <f>VLOOKUP(B237,Classification!A:D,2,0)</f>
        <v>A</v>
      </c>
      <c r="BA237" s="94" t="str">
        <f>VLOOKUP(B237,Classification!A:D,4,0)</f>
        <v>P2Y</v>
      </c>
      <c r="BB237" s="27" t="b">
        <f t="shared" si="558"/>
        <v>1</v>
      </c>
      <c r="BC237" s="23">
        <f t="shared" si="531"/>
        <v>227</v>
      </c>
      <c r="BD237" s="4" t="s">
        <v>23</v>
      </c>
      <c r="BE237" s="3" t="s">
        <v>1439</v>
      </c>
      <c r="BF237" s="119">
        <v>2.5</v>
      </c>
      <c r="BG237" s="49" t="s">
        <v>1384</v>
      </c>
      <c r="BH237" s="49" t="s">
        <v>1384</v>
      </c>
      <c r="BI237" s="1"/>
      <c r="BJ237" s="70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0">
        <f t="shared" si="532"/>
        <v>23</v>
      </c>
      <c r="BW237" s="71" t="str">
        <f t="shared" si="533"/>
        <v>-</v>
      </c>
      <c r="BX237" s="72">
        <f t="shared" si="534"/>
        <v>57</v>
      </c>
      <c r="BY237" s="71" t="str">
        <f t="shared" si="535"/>
        <v>-</v>
      </c>
      <c r="BZ237" s="72">
        <f t="shared" si="536"/>
        <v>90</v>
      </c>
      <c r="CA237" s="71" t="str">
        <f t="shared" si="537"/>
        <v>-</v>
      </c>
      <c r="CB237" s="72">
        <f t="shared" si="538"/>
        <v>137</v>
      </c>
      <c r="CC237" s="71">
        <f t="shared" si="539"/>
        <v>175</v>
      </c>
      <c r="CD237" s="72">
        <f t="shared" si="540"/>
        <v>181</v>
      </c>
      <c r="CE237" s="71">
        <f t="shared" si="541"/>
        <v>236</v>
      </c>
      <c r="CF237" s="72">
        <f t="shared" si="542"/>
        <v>269</v>
      </c>
      <c r="CG237" s="71" t="str">
        <f t="shared" si="543"/>
        <v>-</v>
      </c>
      <c r="CH237" s="70">
        <f t="shared" si="544"/>
        <v>53</v>
      </c>
      <c r="CI237" s="71" t="str">
        <f t="shared" si="545"/>
        <v>-</v>
      </c>
      <c r="CJ237" s="72">
        <f t="shared" si="546"/>
        <v>86</v>
      </c>
      <c r="CK237" s="72" t="str">
        <f t="shared" si="547"/>
        <v>-</v>
      </c>
      <c r="CL237" s="72">
        <f t="shared" si="548"/>
        <v>128</v>
      </c>
      <c r="CM237" s="72" t="str">
        <f t="shared" si="549"/>
        <v>-</v>
      </c>
      <c r="CN237" s="72">
        <f t="shared" si="550"/>
        <v>163</v>
      </c>
      <c r="CO237" s="72">
        <f t="shared" si="551"/>
        <v>177</v>
      </c>
      <c r="CP237" s="72">
        <f t="shared" si="552"/>
        <v>219</v>
      </c>
      <c r="CQ237" s="72">
        <f t="shared" si="553"/>
        <v>265</v>
      </c>
      <c r="CR237" s="72">
        <f t="shared" si="554"/>
        <v>292</v>
      </c>
      <c r="CS237" s="72" t="str">
        <f t="shared" si="555"/>
        <v>-</v>
      </c>
      <c r="CT237" s="23" t="e">
        <f t="shared" si="556"/>
        <v>#VALUE!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 t="shared" si="557"/>
        <v>p2y12_human_4PY0</v>
      </c>
      <c r="B238" s="3" t="s">
        <v>352</v>
      </c>
      <c r="C238" s="3" t="s">
        <v>1051</v>
      </c>
      <c r="D238" s="3" t="str">
        <f>IFERROR(MID(VLOOKUP($B238,Seqs!$A:$B,2,0),E238,1),"")</f>
        <v>I</v>
      </c>
      <c r="E238" s="3">
        <v>23</v>
      </c>
      <c r="F238" s="3" t="str">
        <f>IFERROR(MID(VLOOKUP($B238,Seqs!$A:$B,2,0),G238,1),"")</f>
        <v>I</v>
      </c>
      <c r="G238" s="3">
        <v>53</v>
      </c>
      <c r="H238" s="3" t="str">
        <f>IFERROR(MID(VLOOKUP($B238,Seqs!$A:$B,2,0),I238,1),"")</f>
        <v/>
      </c>
      <c r="I238" s="23" t="s">
        <v>23</v>
      </c>
      <c r="J238" s="3" t="str">
        <f>IFERROR(MID(VLOOKUP($B238,Seqs!$A:$B,2,0),K238,1),"")</f>
        <v/>
      </c>
      <c r="K238" s="23" t="s">
        <v>23</v>
      </c>
      <c r="L238" s="3" t="str">
        <f>IFERROR(MID(VLOOKUP($B238,Seqs!$A:$B,2,0),M238,1),"")</f>
        <v>S</v>
      </c>
      <c r="M238" s="3">
        <v>57</v>
      </c>
      <c r="N238" s="3" t="str">
        <f>IFERROR(MID(VLOOKUP($B238,Seqs!$A:$B,2,0),O238,1),"")</f>
        <v>K</v>
      </c>
      <c r="O238" s="3">
        <v>86</v>
      </c>
      <c r="P238" s="3" t="str">
        <f>IFERROR(MID(VLOOKUP($B238,Seqs!$A:$B,2,0),Q238,1),"")</f>
        <v/>
      </c>
      <c r="Q238" s="3" t="s">
        <v>23</v>
      </c>
      <c r="R238" s="3" t="str">
        <f>IFERROR(MID(VLOOKUP($B238,Seqs!$A:$B,2,0),S238,1),"")</f>
        <v/>
      </c>
      <c r="S238" s="3" t="s">
        <v>23</v>
      </c>
      <c r="T238" s="3" t="str">
        <f>IFERROR(MID(VLOOKUP($B238,Seqs!$A:$B,2,0),U238,1),"")</f>
        <v>G</v>
      </c>
      <c r="U238" s="3">
        <v>90</v>
      </c>
      <c r="V238" s="3" t="str">
        <f>IFERROR(MID(VLOOKUP($B238,Seqs!$A:$B,2,0),W238,1),"")</f>
        <v>R</v>
      </c>
      <c r="W238" s="3">
        <v>128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N</v>
      </c>
      <c r="AC238" s="9">
        <v>137</v>
      </c>
      <c r="AD238" s="3" t="str">
        <f>IFERROR(MID(VLOOKUP($B238,Seqs!$A:$B,2,0),AE238,1),"")</f>
        <v>T</v>
      </c>
      <c r="AE238" s="3">
        <v>163</v>
      </c>
      <c r="AF238" s="3" t="str">
        <f>IFERROR(MID(VLOOKUP($B238,Seqs!$A:$B,2,0),AG238,1),"")</f>
        <v>C</v>
      </c>
      <c r="AG238" s="3">
        <v>175</v>
      </c>
      <c r="AH238" s="3" t="str">
        <f>IFERROR(MID(VLOOKUP($B238,Seqs!$A:$B,2,0),AI238,1),"")</f>
        <v>F</v>
      </c>
      <c r="AI238" s="3">
        <v>177</v>
      </c>
      <c r="AJ238" s="3" t="str">
        <f>IFERROR(MID(VLOOKUP($B238,Seqs!$A:$B,2,0),AK238,1),"")</f>
        <v>E</v>
      </c>
      <c r="AK238" s="3">
        <v>181</v>
      </c>
      <c r="AL238" s="3" t="str">
        <f>IFERROR(MID(VLOOKUP($B238,Seqs!$A:$B,2,0),AM238,1),"")</f>
        <v>S</v>
      </c>
      <c r="AM238" s="3">
        <v>219</v>
      </c>
      <c r="AN238" s="3" t="str">
        <f>IFERROR(MID(VLOOKUP($B238,Seqs!$A:$B,2,0),AO238,1),"")</f>
        <v>V</v>
      </c>
      <c r="AO238" s="3">
        <v>236</v>
      </c>
      <c r="AP238" s="3" t="str">
        <f>IFERROR(MID(VLOOKUP($B238,Seqs!$A:$B,2,0),AQ238,1),"")</f>
        <v>R</v>
      </c>
      <c r="AQ238" s="3">
        <v>265</v>
      </c>
      <c r="AR238" s="3" t="str">
        <f>IFERROR(MID(VLOOKUP($B238,Seqs!$A:$B,2,0),AS238,1),"")</f>
        <v>D</v>
      </c>
      <c r="AS238" s="3">
        <v>269</v>
      </c>
      <c r="AT238" s="3" t="str">
        <f>IFERROR(MID(VLOOKUP($B238,Seqs!$A:$B,2,0),AU238,1),"")</f>
        <v>C</v>
      </c>
      <c r="AU238" s="3">
        <v>292</v>
      </c>
      <c r="AV238" s="3" t="str">
        <f>IFERROR(MID(VLOOKUP($B238,Seqs!$A:$B,2,0),AW238,1),"")</f>
        <v/>
      </c>
      <c r="AW238" s="3" t="s">
        <v>23</v>
      </c>
      <c r="AX238" s="3" t="str">
        <f>IFERROR(MID(VLOOKUP($B238,Seqs!$A:$B,2,0),AY238,1),"")</f>
        <v/>
      </c>
      <c r="AY238" s="3" t="s">
        <v>23</v>
      </c>
      <c r="AZ238" s="77" t="str">
        <f>VLOOKUP(B238,Classification!A:D,2,0)</f>
        <v>A</v>
      </c>
      <c r="BA238" s="94" t="str">
        <f>VLOOKUP(B238,Classification!A:D,4,0)</f>
        <v>P2Y</v>
      </c>
      <c r="BB238" s="27" t="b">
        <f t="shared" si="558"/>
        <v>1</v>
      </c>
      <c r="BC238" s="23">
        <f t="shared" si="531"/>
        <v>227</v>
      </c>
      <c r="BD238" s="4" t="s">
        <v>23</v>
      </c>
      <c r="BE238" s="3" t="s">
        <v>1439</v>
      </c>
      <c r="BF238" s="119">
        <v>3.1</v>
      </c>
      <c r="BG238" s="49" t="s">
        <v>1384</v>
      </c>
      <c r="BH238" s="49" t="s">
        <v>1384</v>
      </c>
      <c r="BI238" s="1"/>
      <c r="BJ238" s="70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0">
        <f t="shared" si="532"/>
        <v>23</v>
      </c>
      <c r="BW238" s="71" t="str">
        <f t="shared" si="533"/>
        <v>-</v>
      </c>
      <c r="BX238" s="72">
        <f t="shared" si="534"/>
        <v>57</v>
      </c>
      <c r="BY238" s="71" t="str">
        <f t="shared" si="535"/>
        <v>-</v>
      </c>
      <c r="BZ238" s="72">
        <f t="shared" si="536"/>
        <v>90</v>
      </c>
      <c r="CA238" s="71" t="str">
        <f t="shared" si="537"/>
        <v>-</v>
      </c>
      <c r="CB238" s="72">
        <f t="shared" si="538"/>
        <v>137</v>
      </c>
      <c r="CC238" s="71">
        <f t="shared" si="539"/>
        <v>175</v>
      </c>
      <c r="CD238" s="72">
        <f t="shared" si="540"/>
        <v>181</v>
      </c>
      <c r="CE238" s="71">
        <f t="shared" si="541"/>
        <v>236</v>
      </c>
      <c r="CF238" s="72">
        <f t="shared" si="542"/>
        <v>269</v>
      </c>
      <c r="CG238" s="71" t="str">
        <f t="shared" si="543"/>
        <v>-</v>
      </c>
      <c r="CH238" s="70">
        <f t="shared" si="544"/>
        <v>53</v>
      </c>
      <c r="CI238" s="71" t="str">
        <f t="shared" si="545"/>
        <v>-</v>
      </c>
      <c r="CJ238" s="72">
        <f t="shared" si="546"/>
        <v>86</v>
      </c>
      <c r="CK238" s="72" t="str">
        <f t="shared" si="547"/>
        <v>-</v>
      </c>
      <c r="CL238" s="72">
        <f t="shared" si="548"/>
        <v>128</v>
      </c>
      <c r="CM238" s="72" t="str">
        <f t="shared" si="549"/>
        <v>-</v>
      </c>
      <c r="CN238" s="72">
        <f t="shared" si="550"/>
        <v>163</v>
      </c>
      <c r="CO238" s="72">
        <f t="shared" si="551"/>
        <v>177</v>
      </c>
      <c r="CP238" s="72">
        <f t="shared" si="552"/>
        <v>219</v>
      </c>
      <c r="CQ238" s="72">
        <f t="shared" si="553"/>
        <v>265</v>
      </c>
      <c r="CR238" s="72">
        <f t="shared" si="554"/>
        <v>292</v>
      </c>
      <c r="CS238" s="72" t="str">
        <f t="shared" si="555"/>
        <v>-</v>
      </c>
      <c r="CT238" s="23" t="e">
        <f t="shared" si="556"/>
        <v>#VALUE!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30" x14ac:dyDescent="0.2">
      <c r="A239" s="3" t="str">
        <f t="shared" si="557"/>
        <v>par1_human__wt</v>
      </c>
      <c r="B239" s="3" t="s">
        <v>355</v>
      </c>
      <c r="C239" s="3" t="s">
        <v>100</v>
      </c>
      <c r="D239" s="3" t="str">
        <f>IFERROR(MID(VLOOKUP($B239,Seqs!$A:$B,2,0),E239,1),"")</f>
        <v>S</v>
      </c>
      <c r="E239" s="3">
        <v>99</v>
      </c>
      <c r="F239" s="3" t="str">
        <f>IFERROR(MID(VLOOKUP($B239,Seqs!$A:$B,2,0),G239,1),"")</f>
        <v>K</v>
      </c>
      <c r="G239" s="3">
        <v>130</v>
      </c>
      <c r="H239" s="3" t="str">
        <f>IFERROR(MID(VLOOKUP($B239,Seqs!$A:$B,2,0),I239,1),"")</f>
        <v>M</v>
      </c>
      <c r="I239" s="23">
        <v>131</v>
      </c>
      <c r="J239" s="3" t="str">
        <f>IFERROR(MID(VLOOKUP($B239,Seqs!$A:$B,2,0),K239,1),"")</f>
        <v>K</v>
      </c>
      <c r="K239" s="23">
        <v>134</v>
      </c>
      <c r="L239" s="3" t="str">
        <f>IFERROR(MID(VLOOKUP($B239,Seqs!$A:$B,2,0),M239,1),"")</f>
        <v>K</v>
      </c>
      <c r="M239" s="3">
        <v>135</v>
      </c>
      <c r="N239" s="3" t="str">
        <f>IFERROR(MID(VLOOKUP($B239,Seqs!$A:$B,2,0),O239,1),"")</f>
        <v>S</v>
      </c>
      <c r="O239" s="3">
        <v>164</v>
      </c>
      <c r="P239" s="3" t="str">
        <f>IFERROR(MID(VLOOKUP($B239,Seqs!$A:$B,2,0),Q239,1),"")</f>
        <v>D</v>
      </c>
      <c r="Q239" s="3">
        <v>167</v>
      </c>
      <c r="R239" s="3" t="str">
        <f>IFERROR(MID(VLOOKUP($B239,Seqs!$A:$B,2,0),S239,1),"")</f>
        <v>F</v>
      </c>
      <c r="S239" s="3">
        <v>170</v>
      </c>
      <c r="T239" s="3" t="str">
        <f>IFERROR(MID(VLOOKUP($B239,Seqs!$A:$B,2,0),U239,1),"")</f>
        <v>G</v>
      </c>
      <c r="U239" s="3">
        <v>171</v>
      </c>
      <c r="V239" s="3" t="str">
        <f>IFERROR(MID(VLOOKUP($B239,Seqs!$A:$B,2,0),W239,1),"")</f>
        <v>Y</v>
      </c>
      <c r="W239" s="3">
        <v>206</v>
      </c>
      <c r="X239" s="3" t="str">
        <f>IFERROR(MID(VLOOKUP($B239,Seqs!$A:$B,2,0),Y239,1),"")</f>
        <v>P</v>
      </c>
      <c r="Y239" s="3">
        <v>207</v>
      </c>
      <c r="Z239" s="3" t="str">
        <f>IFERROR(MID(VLOOKUP($B239,Seqs!$A:$B,2,0),AA239,1),"")</f>
        <v>R</v>
      </c>
      <c r="AA239" s="3">
        <v>214</v>
      </c>
      <c r="AB239" s="3" t="str">
        <f>IFERROR(MID(VLOOKUP($B239,Seqs!$A:$B,2,0),AC239,1),"")</f>
        <v>T</v>
      </c>
      <c r="AC239" s="9">
        <v>215</v>
      </c>
      <c r="AD239" s="3" t="str">
        <f>IFERROR(MID(VLOOKUP($B239,Seqs!$A:$B,2,0),AE239,1),"")</f>
        <v>K</v>
      </c>
      <c r="AE239" s="3">
        <v>240</v>
      </c>
      <c r="AF239" s="3" t="str">
        <f>IFERROR(MID(VLOOKUP($B239,Seqs!$A:$B,2,0),AG239,1),"")</f>
        <v>C</v>
      </c>
      <c r="AG239" s="3">
        <v>254</v>
      </c>
      <c r="AH239" s="3" t="str">
        <f>IFERROR(MID(VLOOKUP($B239,Seqs!$A:$B,2,0),AI239,1),"")</f>
        <v>D</v>
      </c>
      <c r="AI239" s="3">
        <v>256</v>
      </c>
      <c r="AJ239" s="3" t="str">
        <f>IFERROR(MID(VLOOKUP($B239,Seqs!$A:$B,2,0),AK239,1),"")</f>
        <v>E</v>
      </c>
      <c r="AK239" s="3">
        <v>264</v>
      </c>
      <c r="AL239" s="3" t="str">
        <f>IFERROR(MID(VLOOKUP($B239,Seqs!$A:$B,2,0),AM239,1),"")</f>
        <v>S</v>
      </c>
      <c r="AM239" s="3">
        <v>299</v>
      </c>
      <c r="AN239" s="3" t="str">
        <f>IFERROR(MID(VLOOKUP($B239,Seqs!$A:$B,2,0),AO239,1),"")</f>
        <v>N</v>
      </c>
      <c r="AO239" s="3">
        <v>304</v>
      </c>
      <c r="AP239" s="3" t="str">
        <f>IFERROR(MID(VLOOKUP($B239,Seqs!$A:$B,2,0),AQ239,1),"")</f>
        <v>L</v>
      </c>
      <c r="AQ239" s="3">
        <v>340</v>
      </c>
      <c r="AR239" s="3" t="str">
        <f>IFERROR(MID(VLOOKUP($B239,Seqs!$A:$B,2,0),AS239,1),"")</f>
        <v>T</v>
      </c>
      <c r="AS239" s="3">
        <v>346</v>
      </c>
      <c r="AT239" s="3" t="str">
        <f>IFERROR(MID(VLOOKUP($B239,Seqs!$A:$B,2,0),AU239,1),"")</f>
        <v>A</v>
      </c>
      <c r="AU239" s="3">
        <v>374</v>
      </c>
      <c r="AV239" s="3" t="str">
        <f>IFERROR(MID(VLOOKUP($B239,Seqs!$A:$B,2,0),AW239,1),"")</f>
        <v>S</v>
      </c>
      <c r="AW239" s="3">
        <v>375</v>
      </c>
      <c r="AX239" s="3" t="str">
        <f>IFERROR(MID(VLOOKUP($B239,Seqs!$A:$B,2,0),AY239,1),"")</f>
        <v>K</v>
      </c>
      <c r="AY239" s="3">
        <v>389</v>
      </c>
      <c r="AZ239" s="77" t="str">
        <f>VLOOKUP(B239,Classification!A:D,2,0)</f>
        <v>A</v>
      </c>
      <c r="BA239" s="94" t="str">
        <f>VLOOKUP(B239,Classification!A:D,4,0)</f>
        <v>Proteinase-activated</v>
      </c>
      <c r="BB239" s="27" t="b">
        <f t="shared" si="558"/>
        <v>1</v>
      </c>
      <c r="BC239" s="23">
        <f t="shared" si="531"/>
        <v>260</v>
      </c>
      <c r="BD239" s="56" t="s">
        <v>1379</v>
      </c>
      <c r="BE239" s="3" t="s">
        <v>23</v>
      </c>
      <c r="BF239" s="119" t="s">
        <v>23</v>
      </c>
      <c r="BG239" s="49" t="s">
        <v>1379</v>
      </c>
      <c r="BH239" s="49" t="s">
        <v>1384</v>
      </c>
      <c r="BI239" s="1"/>
      <c r="BJ239" s="70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0">
        <f t="shared" si="532"/>
        <v>99</v>
      </c>
      <c r="BW239" s="71">
        <f t="shared" si="533"/>
        <v>131</v>
      </c>
      <c r="BX239" s="72">
        <f t="shared" si="534"/>
        <v>135</v>
      </c>
      <c r="BY239" s="71">
        <f t="shared" si="535"/>
        <v>167</v>
      </c>
      <c r="BZ239" s="72">
        <f t="shared" si="536"/>
        <v>171</v>
      </c>
      <c r="CA239" s="71">
        <f t="shared" si="537"/>
        <v>207</v>
      </c>
      <c r="CB239" s="72">
        <f t="shared" si="538"/>
        <v>215</v>
      </c>
      <c r="CC239" s="71">
        <f t="shared" si="539"/>
        <v>254</v>
      </c>
      <c r="CD239" s="72">
        <f t="shared" si="540"/>
        <v>264</v>
      </c>
      <c r="CE239" s="71">
        <f t="shared" si="541"/>
        <v>304</v>
      </c>
      <c r="CF239" s="72">
        <f t="shared" si="542"/>
        <v>346</v>
      </c>
      <c r="CG239" s="71">
        <f t="shared" si="543"/>
        <v>375</v>
      </c>
      <c r="CH239" s="70">
        <f t="shared" si="544"/>
        <v>130</v>
      </c>
      <c r="CI239" s="71">
        <f t="shared" si="545"/>
        <v>134</v>
      </c>
      <c r="CJ239" s="72">
        <f t="shared" si="546"/>
        <v>164</v>
      </c>
      <c r="CK239" s="72">
        <f t="shared" si="547"/>
        <v>170</v>
      </c>
      <c r="CL239" s="72">
        <f t="shared" si="548"/>
        <v>206</v>
      </c>
      <c r="CM239" s="72">
        <f t="shared" si="549"/>
        <v>214</v>
      </c>
      <c r="CN239" s="72">
        <f t="shared" si="550"/>
        <v>240</v>
      </c>
      <c r="CO239" s="72">
        <f t="shared" si="551"/>
        <v>256</v>
      </c>
      <c r="CP239" s="72">
        <f t="shared" si="552"/>
        <v>299</v>
      </c>
      <c r="CQ239" s="72">
        <f t="shared" si="553"/>
        <v>340</v>
      </c>
      <c r="CR239" s="72">
        <f t="shared" si="554"/>
        <v>374</v>
      </c>
      <c r="CS239" s="72">
        <f t="shared" si="555"/>
        <v>389</v>
      </c>
      <c r="CT239" s="23">
        <f t="shared" si="556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 t="shared" si="557"/>
        <v>par1_human_3VW7</v>
      </c>
      <c r="B240" s="3" t="s">
        <v>355</v>
      </c>
      <c r="C240" s="3" t="s">
        <v>93</v>
      </c>
      <c r="D240" s="3" t="str">
        <f>IFERROR(MID(VLOOKUP($B240,Seqs!$A:$B,2,0),E240,1),"")</f>
        <v>S</v>
      </c>
      <c r="E240" s="3">
        <v>99</v>
      </c>
      <c r="F240" s="3" t="str">
        <f>IFERROR(MID(VLOOKUP($B240,Seqs!$A:$B,2,0),G240,1),"")</f>
        <v>K</v>
      </c>
      <c r="G240" s="3">
        <v>130</v>
      </c>
      <c r="H240" s="3" t="str">
        <f>IFERROR(MID(VLOOKUP($B240,Seqs!$A:$B,2,0),I240,1),"")</f>
        <v/>
      </c>
      <c r="I240" s="23" t="s">
        <v>23</v>
      </c>
      <c r="J240" s="3" t="str">
        <f>IFERROR(MID(VLOOKUP($B240,Seqs!$A:$B,2,0),K240,1),"")</f>
        <v/>
      </c>
      <c r="K240" s="23" t="s">
        <v>23</v>
      </c>
      <c r="L240" s="3" t="str">
        <f>IFERROR(MID(VLOOKUP($B240,Seqs!$A:$B,2,0),M240,1),"")</f>
        <v>K</v>
      </c>
      <c r="M240" s="3">
        <v>135</v>
      </c>
      <c r="N240" s="3" t="str">
        <f>IFERROR(MID(VLOOKUP($B240,Seqs!$A:$B,2,0),O240,1),"")</f>
        <v>S</v>
      </c>
      <c r="O240" s="3">
        <v>164</v>
      </c>
      <c r="P240" s="3" t="str">
        <f>IFERROR(MID(VLOOKUP($B240,Seqs!$A:$B,2,0),Q240,1),"")</f>
        <v>D</v>
      </c>
      <c r="Q240" s="3">
        <v>167</v>
      </c>
      <c r="R240" s="3" t="str">
        <f>IFERROR(MID(VLOOKUP($B240,Seqs!$A:$B,2,0),S240,1),"")</f>
        <v>F</v>
      </c>
      <c r="S240" s="3">
        <v>170</v>
      </c>
      <c r="T240" s="3" t="str">
        <f>IFERROR(MID(VLOOKUP($B240,Seqs!$A:$B,2,0),U240,1),"")</f>
        <v>G</v>
      </c>
      <c r="U240" s="3">
        <v>171</v>
      </c>
      <c r="V240" s="3" t="str">
        <f>IFERROR(MID(VLOOKUP($B240,Seqs!$A:$B,2,0),W240,1),"")</f>
        <v>Y</v>
      </c>
      <c r="W240" s="3">
        <v>206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T</v>
      </c>
      <c r="AC240" s="9">
        <v>215</v>
      </c>
      <c r="AD240" s="3" t="str">
        <f>IFERROR(MID(VLOOKUP($B240,Seqs!$A:$B,2,0),AE240,1),"")</f>
        <v>K</v>
      </c>
      <c r="AE240" s="3">
        <v>240</v>
      </c>
      <c r="AF240" s="3" t="str">
        <f>IFERROR(MID(VLOOKUP($B240,Seqs!$A:$B,2,0),AG240,1),"")</f>
        <v>C</v>
      </c>
      <c r="AG240" s="3">
        <v>254</v>
      </c>
      <c r="AH240" s="3" t="str">
        <f>IFERROR(MID(VLOOKUP($B240,Seqs!$A:$B,2,0),AI240,1),"")</f>
        <v>D</v>
      </c>
      <c r="AI240" s="3">
        <v>256</v>
      </c>
      <c r="AJ240" s="3" t="str">
        <f>IFERROR(MID(VLOOKUP($B240,Seqs!$A:$B,2,0),AK240,1),"")</f>
        <v>E</v>
      </c>
      <c r="AK240" s="3">
        <v>264</v>
      </c>
      <c r="AL240" s="3" t="str">
        <f>IFERROR(MID(VLOOKUP($B240,Seqs!$A:$B,2,0),AM240,1),"")</f>
        <v>S</v>
      </c>
      <c r="AM240" s="3">
        <v>300</v>
      </c>
      <c r="AN240" s="3" t="str">
        <f>IFERROR(MID(VLOOKUP($B240,Seqs!$A:$B,2,0),AO240,1),"")</f>
        <v>N</v>
      </c>
      <c r="AO240" s="3">
        <v>304</v>
      </c>
      <c r="AP240" s="3" t="str">
        <f>IFERROR(MID(VLOOKUP($B240,Seqs!$A:$B,2,0),AQ240,1),"")</f>
        <v>L</v>
      </c>
      <c r="AQ240" s="3">
        <v>340</v>
      </c>
      <c r="AR240" s="3" t="str">
        <f>IFERROR(MID(VLOOKUP($B240,Seqs!$A:$B,2,0),AS240,1),"")</f>
        <v>T</v>
      </c>
      <c r="AS240" s="3">
        <v>346</v>
      </c>
      <c r="AT240" s="3" t="str">
        <f>IFERROR(MID(VLOOKUP($B240,Seqs!$A:$B,2,0),AU240,1),"")</f>
        <v>Y</v>
      </c>
      <c r="AU240" s="3">
        <v>372</v>
      </c>
      <c r="AV240" s="3" t="str">
        <f>IFERROR(MID(VLOOKUP($B240,Seqs!$A:$B,2,0),AW240,1),"")</f>
        <v/>
      </c>
      <c r="AW240" s="3" t="s">
        <v>23</v>
      </c>
      <c r="AX240" s="3" t="str">
        <f>IFERROR(MID(VLOOKUP($B240,Seqs!$A:$B,2,0),AY240,1),"")</f>
        <v/>
      </c>
      <c r="AY240" s="3" t="s">
        <v>23</v>
      </c>
      <c r="AZ240" s="77" t="str">
        <f>VLOOKUP(B240,Classification!A:D,2,0)</f>
        <v>A</v>
      </c>
      <c r="BA240" s="94" t="str">
        <f>VLOOKUP(B240,Classification!A:D,4,0)</f>
        <v>Proteinase-activated</v>
      </c>
      <c r="BB240" s="27" t="b">
        <f t="shared" si="558"/>
        <v>1</v>
      </c>
      <c r="BC240" s="23">
        <f t="shared" si="531"/>
        <v>235</v>
      </c>
      <c r="BD240" s="2" t="s">
        <v>1440</v>
      </c>
      <c r="BE240" s="3" t="s">
        <v>1439</v>
      </c>
      <c r="BF240" s="119">
        <v>2.2000000000000002</v>
      </c>
      <c r="BG240" s="49" t="s">
        <v>1384</v>
      </c>
      <c r="BH240" s="49" t="s">
        <v>1384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532"/>
        <v>99</v>
      </c>
      <c r="BW240" s="71" t="str">
        <f t="shared" si="533"/>
        <v>-</v>
      </c>
      <c r="BX240" s="72">
        <f t="shared" si="534"/>
        <v>135</v>
      </c>
      <c r="BY240" s="71">
        <f t="shared" si="535"/>
        <v>167</v>
      </c>
      <c r="BZ240" s="72">
        <f t="shared" si="536"/>
        <v>171</v>
      </c>
      <c r="CA240" s="71" t="str">
        <f t="shared" si="537"/>
        <v>-</v>
      </c>
      <c r="CB240" s="72">
        <f t="shared" si="538"/>
        <v>215</v>
      </c>
      <c r="CC240" s="71">
        <f t="shared" si="539"/>
        <v>254</v>
      </c>
      <c r="CD240" s="72">
        <f t="shared" si="540"/>
        <v>264</v>
      </c>
      <c r="CE240" s="71">
        <f t="shared" si="541"/>
        <v>304</v>
      </c>
      <c r="CF240" s="72">
        <f t="shared" si="542"/>
        <v>346</v>
      </c>
      <c r="CG240" s="71" t="str">
        <f t="shared" si="543"/>
        <v>-</v>
      </c>
      <c r="CH240" s="70">
        <f t="shared" si="544"/>
        <v>130</v>
      </c>
      <c r="CI240" s="71" t="str">
        <f t="shared" si="545"/>
        <v>-</v>
      </c>
      <c r="CJ240" s="72">
        <f t="shared" si="546"/>
        <v>164</v>
      </c>
      <c r="CK240" s="72">
        <f t="shared" si="547"/>
        <v>170</v>
      </c>
      <c r="CL240" s="72">
        <f t="shared" si="548"/>
        <v>206</v>
      </c>
      <c r="CM240" s="72" t="str">
        <f t="shared" si="549"/>
        <v>-</v>
      </c>
      <c r="CN240" s="72">
        <f t="shared" si="550"/>
        <v>240</v>
      </c>
      <c r="CO240" s="72">
        <f t="shared" si="551"/>
        <v>256</v>
      </c>
      <c r="CP240" s="72">
        <f t="shared" si="552"/>
        <v>300</v>
      </c>
      <c r="CQ240" s="72">
        <f t="shared" si="553"/>
        <v>340</v>
      </c>
      <c r="CR240" s="72">
        <f t="shared" si="554"/>
        <v>372</v>
      </c>
      <c r="CS240" s="72" t="str">
        <f t="shared" si="555"/>
        <v>-</v>
      </c>
      <c r="CT240" s="23" t="e">
        <f t="shared" si="556"/>
        <v>#VALUE!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ref="A241:A254" si="615">CONCATENATE(B241,"_",C241)</f>
        <v>par2_human__wt</v>
      </c>
      <c r="B241" s="3" t="s">
        <v>356</v>
      </c>
      <c r="C241" s="3" t="s">
        <v>100</v>
      </c>
      <c r="D241" s="3" t="str">
        <f>IFERROR(MID(VLOOKUP($B241,Seqs!$A:$B,2,0),E241,1),"")</f>
        <v>G</v>
      </c>
      <c r="E241" s="3">
        <v>71</v>
      </c>
      <c r="F241" s="3" t="str">
        <f>IFERROR(MID(VLOOKUP($B241,Seqs!$A:$B,2,0),G241,1),"")</f>
        <v>R</v>
      </c>
      <c r="G241" s="3">
        <v>103</v>
      </c>
      <c r="H241" s="3" t="str">
        <f>IFERROR(MID(VLOOKUP($B241,Seqs!$A:$B,2,0),I241,1),"")</f>
        <v/>
      </c>
      <c r="I241" s="23" t="s">
        <v>23</v>
      </c>
      <c r="J241" s="3" t="str">
        <f>IFERROR(MID(VLOOKUP($B241,Seqs!$A:$B,2,0),K241,1),"")</f>
        <v/>
      </c>
      <c r="K241" s="23" t="s">
        <v>23</v>
      </c>
      <c r="L241" s="3" t="str">
        <f>IFERROR(MID(VLOOKUP($B241,Seqs!$A:$B,2,0),M241,1),"")</f>
        <v>H</v>
      </c>
      <c r="M241" s="3">
        <v>108</v>
      </c>
      <c r="N241" s="3" t="str">
        <f>IFERROR(MID(VLOOKUP($B241,Seqs!$A:$B,2,0),O241,1),"")</f>
        <v>H</v>
      </c>
      <c r="O241" s="3">
        <v>137</v>
      </c>
      <c r="P241" s="3" t="str">
        <f>IFERROR(MID(VLOOKUP($B241,Seqs!$A:$B,2,0),Q241,1),"")</f>
        <v>G</v>
      </c>
      <c r="Q241" s="3">
        <v>138</v>
      </c>
      <c r="R241" s="3" t="str">
        <f>IFERROR(MID(VLOOKUP($B241,Seqs!$A:$B,2,0),S241,1),"")</f>
        <v>Y</v>
      </c>
      <c r="S241" s="3">
        <v>143</v>
      </c>
      <c r="T241" s="3" t="str">
        <f>IFERROR(MID(VLOOKUP($B241,Seqs!$A:$B,2,0),U241,1),"")</f>
        <v>G</v>
      </c>
      <c r="U241" s="3">
        <v>144</v>
      </c>
      <c r="V241" s="3" t="str">
        <f>IFERROR(MID(VLOOKUP($B241,Seqs!$A:$B,2,0),W241,1),"")</f>
        <v>N</v>
      </c>
      <c r="W241" s="3">
        <v>179</v>
      </c>
      <c r="X241" s="3" t="str">
        <f>IFERROR(MID(VLOOKUP($B241,Seqs!$A:$B,2,0),Y241,1),"")</f>
        <v>P</v>
      </c>
      <c r="Y241" s="3">
        <v>180</v>
      </c>
      <c r="Z241" s="3" t="str">
        <f>IFERROR(MID(VLOOKUP($B241,Seqs!$A:$B,2,0),AA241,1),"")</f>
        <v>K</v>
      </c>
      <c r="AA241" s="3">
        <v>186</v>
      </c>
      <c r="AB241" s="3" t="str">
        <f>IFERROR(MID(VLOOKUP($B241,Seqs!$A:$B,2,0),AC241,1),"")</f>
        <v>K</v>
      </c>
      <c r="AC241" s="3">
        <v>187</v>
      </c>
      <c r="AD241" s="3" t="str">
        <f>IFERROR(MID(VLOOKUP($B241,Seqs!$A:$B,2,0),AE241,1),"")</f>
        <v>V</v>
      </c>
      <c r="AE241" s="3">
        <v>211</v>
      </c>
      <c r="AF241" s="3" t="str">
        <f>IFERROR(MID(VLOOKUP($B241,Seqs!$A:$B,2,0),AG241,1),"")</f>
        <v>C</v>
      </c>
      <c r="AG241" s="3">
        <v>226</v>
      </c>
      <c r="AH241" s="3" t="str">
        <f>IFERROR(MID(VLOOKUP($B241,Seqs!$A:$B,2,0),AI241,1),"")</f>
        <v>D</v>
      </c>
      <c r="AI241" s="3">
        <v>228</v>
      </c>
      <c r="AJ241" s="3" t="str">
        <f>IFERROR(MID(VLOOKUP($B241,Seqs!$A:$B,2,0),AK241,1),"")</f>
        <v>L</v>
      </c>
      <c r="AK241" s="3">
        <v>235</v>
      </c>
      <c r="AL241" s="3" t="str">
        <f>IFERROR(MID(VLOOKUP($B241,Seqs!$A:$B,2,0),AM241,1),"")</f>
        <v>S</v>
      </c>
      <c r="AM241" s="3">
        <v>272</v>
      </c>
      <c r="AN241" s="3" t="str">
        <f>IFERROR(MID(VLOOKUP($B241,Seqs!$A:$B,2,0),AO241,1),"")</f>
        <v>S</v>
      </c>
      <c r="AO241" s="3">
        <v>278</v>
      </c>
      <c r="AP241" s="3" t="str">
        <f>IFERROR(MID(VLOOKUP($B241,Seqs!$A:$B,2,0),AQ241,1),"")</f>
        <v>Q</v>
      </c>
      <c r="AQ241" s="3">
        <v>317</v>
      </c>
      <c r="AR241" s="3" t="str">
        <f>IFERROR(MID(VLOOKUP($B241,Seqs!$A:$B,2,0),AS241,1),"")</f>
        <v>V</v>
      </c>
      <c r="AS241" s="3">
        <v>322</v>
      </c>
      <c r="AT241" s="3" t="str">
        <f>IFERROR(MID(VLOOKUP($B241,Seqs!$A:$B,2,0),AU241,1),"")</f>
        <v>V</v>
      </c>
      <c r="AU241" s="3">
        <v>347</v>
      </c>
      <c r="AV241" s="3" t="str">
        <f>IFERROR(MID(VLOOKUP($B241,Seqs!$A:$B,2,0),AW241,1),"")</f>
        <v>S</v>
      </c>
      <c r="AW241" s="3">
        <v>348</v>
      </c>
      <c r="AX241" s="3" t="str">
        <f>IFERROR(MID(VLOOKUP($B241,Seqs!$A:$B,2,0),AY241,1),"")</f>
        <v>R</v>
      </c>
      <c r="AY241" s="3">
        <v>362</v>
      </c>
      <c r="AZ241" s="77" t="str">
        <f>VLOOKUP(B241,Classification!A:D,2,0)</f>
        <v>A</v>
      </c>
      <c r="BA241" s="94" t="str">
        <f>VLOOKUP(B241,Classification!A:D,4,0)</f>
        <v>Proteinase-activated</v>
      </c>
      <c r="BB241" s="27" t="b">
        <f t="shared" ref="BB241:BB254" si="616"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23">
        <f t="shared" ref="BC241:BC254" si="617">_xlfn.AGGREGATE(9,6,CH241:CS241)-_xlfn.AGGREGATE(9,6,BV241:CG241)+12</f>
        <v>260</v>
      </c>
      <c r="BD241" s="2" t="s">
        <v>23</v>
      </c>
      <c r="BE241" s="3" t="s">
        <v>23</v>
      </c>
      <c r="BF241" s="119" t="s">
        <v>23</v>
      </c>
      <c r="BG241" s="49" t="s">
        <v>1384</v>
      </c>
      <c r="BH241" s="49" t="s">
        <v>1384</v>
      </c>
      <c r="BI241" s="1"/>
      <c r="BJ241" s="70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0">
        <f t="shared" ref="BV241:BV254" si="618">E241</f>
        <v>71</v>
      </c>
      <c r="BW241" s="71" t="str">
        <f t="shared" ref="BW241:BW254" si="619">I241</f>
        <v>-</v>
      </c>
      <c r="BX241" s="72">
        <f t="shared" ref="BX241:BX254" si="620">M241</f>
        <v>108</v>
      </c>
      <c r="BY241" s="71">
        <f t="shared" ref="BY241:BY254" si="621">Q241</f>
        <v>138</v>
      </c>
      <c r="BZ241" s="72">
        <f t="shared" ref="BZ241:BZ254" si="622">U241</f>
        <v>144</v>
      </c>
      <c r="CA241" s="71">
        <f t="shared" ref="CA241:CA254" si="623">Y241</f>
        <v>180</v>
      </c>
      <c r="CB241" s="72">
        <f t="shared" ref="CB241:CB254" si="624">AC241</f>
        <v>187</v>
      </c>
      <c r="CC241" s="71">
        <f t="shared" ref="CC241:CC254" si="625">AG241</f>
        <v>226</v>
      </c>
      <c r="CD241" s="72">
        <f t="shared" ref="CD241:CD254" si="626">AK241</f>
        <v>235</v>
      </c>
      <c r="CE241" s="71">
        <f t="shared" ref="CE241:CE254" si="627">AO241</f>
        <v>278</v>
      </c>
      <c r="CF241" s="72">
        <f t="shared" ref="CF241:CF254" si="628">AS241</f>
        <v>322</v>
      </c>
      <c r="CG241" s="71">
        <f t="shared" ref="CG241:CG254" si="629">AW241</f>
        <v>348</v>
      </c>
      <c r="CH241" s="70">
        <f t="shared" ref="CH241:CH254" si="630">G241</f>
        <v>103</v>
      </c>
      <c r="CI241" s="71" t="str">
        <f t="shared" ref="CI241:CI254" si="631">K241</f>
        <v>-</v>
      </c>
      <c r="CJ241" s="72">
        <f t="shared" ref="CJ241:CJ254" si="632">O241</f>
        <v>137</v>
      </c>
      <c r="CK241" s="72">
        <f t="shared" ref="CK241:CK254" si="633">S241</f>
        <v>143</v>
      </c>
      <c r="CL241" s="72">
        <f t="shared" ref="CL241:CL254" si="634">W241</f>
        <v>179</v>
      </c>
      <c r="CM241" s="72">
        <f t="shared" ref="CM241:CM254" si="635">AA241</f>
        <v>186</v>
      </c>
      <c r="CN241" s="72">
        <f t="shared" ref="CN241:CN254" si="636">AE241</f>
        <v>211</v>
      </c>
      <c r="CO241" s="72">
        <f t="shared" ref="CO241:CO254" si="637">AI241</f>
        <v>228</v>
      </c>
      <c r="CP241" s="72">
        <f t="shared" ref="CP241:CP254" si="638">AM241</f>
        <v>272</v>
      </c>
      <c r="CQ241" s="72">
        <f t="shared" ref="CQ241:CQ254" si="639">AQ241</f>
        <v>317</v>
      </c>
      <c r="CR241" s="72">
        <f t="shared" ref="CR241:CR254" si="640">AU241</f>
        <v>347</v>
      </c>
      <c r="CS241" s="72">
        <f t="shared" ref="CS241:CS254" si="641">AY241</f>
        <v>362</v>
      </c>
      <c r="CT241" s="23" t="e">
        <f t="shared" ref="CT241:CT254" si="642">M241-K241</f>
        <v>#VALUE!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 t="shared" si="615"/>
        <v>par2_human_5NDD</v>
      </c>
      <c r="B242" s="3" t="s">
        <v>356</v>
      </c>
      <c r="C242" s="3" t="s">
        <v>1403</v>
      </c>
      <c r="D242" s="3" t="str">
        <f>IFERROR(MID(VLOOKUP($B242,Seqs!$A:$B,2,0),E242,1),"")</f>
        <v>G</v>
      </c>
      <c r="E242" s="3">
        <v>71</v>
      </c>
      <c r="F242" s="3" t="str">
        <f>IFERROR(MID(VLOOKUP($B242,Seqs!$A:$B,2,0),G242,1),"")</f>
        <v>R</v>
      </c>
      <c r="G242" s="3">
        <v>103</v>
      </c>
      <c r="H242" s="3" t="str">
        <f>IFERROR(MID(VLOOKUP($B242,Seqs!$A:$B,2,0),I242,1),"")</f>
        <v/>
      </c>
      <c r="I242" s="23" t="s">
        <v>23</v>
      </c>
      <c r="J242" s="3" t="str">
        <f>IFERROR(MID(VLOOKUP($B242,Seqs!$A:$B,2,0),K242,1),"")</f>
        <v/>
      </c>
      <c r="K242" s="23" t="s">
        <v>23</v>
      </c>
      <c r="L242" s="3" t="str">
        <f>IFERROR(MID(VLOOKUP($B242,Seqs!$A:$B,2,0),M242,1),"")</f>
        <v>H</v>
      </c>
      <c r="M242" s="3">
        <v>108</v>
      </c>
      <c r="N242" s="3" t="str">
        <f>IFERROR(MID(VLOOKUP($B242,Seqs!$A:$B,2,0),O242,1),"")</f>
        <v>H</v>
      </c>
      <c r="O242" s="3">
        <v>137</v>
      </c>
      <c r="P242" s="3" t="str">
        <f>IFERROR(MID(VLOOKUP($B242,Seqs!$A:$B,2,0),Q242,1),"")</f>
        <v>G</v>
      </c>
      <c r="Q242" s="3">
        <v>138</v>
      </c>
      <c r="R242" s="3" t="str">
        <f>IFERROR(MID(VLOOKUP($B242,Seqs!$A:$B,2,0),S242,1),"")</f>
        <v>Y</v>
      </c>
      <c r="S242" s="3">
        <v>143</v>
      </c>
      <c r="T242" s="3" t="str">
        <f>IFERROR(MID(VLOOKUP($B242,Seqs!$A:$B,2,0),U242,1),"")</f>
        <v>G</v>
      </c>
      <c r="U242" s="3">
        <v>144</v>
      </c>
      <c r="V242" s="3" t="str">
        <f>IFERROR(MID(VLOOKUP($B242,Seqs!$A:$B,2,0),W242,1),"")</f>
        <v>N</v>
      </c>
      <c r="W242" s="3">
        <v>179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H</v>
      </c>
      <c r="AC242" s="3">
        <v>183</v>
      </c>
      <c r="AD242" s="3" t="str">
        <f>IFERROR(MID(VLOOKUP($B242,Seqs!$A:$B,2,0),AE242,1),"")</f>
        <v>V</v>
      </c>
      <c r="AE242" s="3">
        <v>211</v>
      </c>
      <c r="AF242" s="3" t="str">
        <f>IFERROR(MID(VLOOKUP($B242,Seqs!$A:$B,2,0),AG242,1),"")</f>
        <v>C</v>
      </c>
      <c r="AG242" s="3">
        <v>226</v>
      </c>
      <c r="AH242" s="3" t="str">
        <f>IFERROR(MID(VLOOKUP($B242,Seqs!$A:$B,2,0),AI242,1),"")</f>
        <v>D</v>
      </c>
      <c r="AI242" s="3">
        <v>228</v>
      </c>
      <c r="AJ242" s="3" t="str">
        <f>IFERROR(MID(VLOOKUP($B242,Seqs!$A:$B,2,0),AK242,1),"")</f>
        <v>L</v>
      </c>
      <c r="AK242" s="3">
        <v>235</v>
      </c>
      <c r="AL242" s="3" t="str">
        <f>IFERROR(MID(VLOOKUP($B242,Seqs!$A:$B,2,0),AM242,1),"")</f>
        <v>L</v>
      </c>
      <c r="AM242" s="3">
        <v>269</v>
      </c>
      <c r="AN242" s="3" t="str">
        <f>IFERROR(MID(VLOOKUP($B242,Seqs!$A:$B,2,0),AO242,1),"")</f>
        <v>S</v>
      </c>
      <c r="AO242" s="3">
        <v>278</v>
      </c>
      <c r="AP242" s="3" t="str">
        <f>IFERROR(MID(VLOOKUP($B242,Seqs!$A:$B,2,0),AQ242,1),"")</f>
        <v>Q</v>
      </c>
      <c r="AQ242" s="3">
        <v>317</v>
      </c>
      <c r="AR242" s="3" t="str">
        <f>IFERROR(MID(VLOOKUP($B242,Seqs!$A:$B,2,0),AS242,1),"")</f>
        <v>V</v>
      </c>
      <c r="AS242" s="3">
        <v>322</v>
      </c>
      <c r="AT242" s="3" t="str">
        <f>IFERROR(MID(VLOOKUP($B242,Seqs!$A:$B,2,0),AU242,1),"")</f>
        <v>V</v>
      </c>
      <c r="AU242" s="3">
        <v>347</v>
      </c>
      <c r="AV242" s="3" t="str">
        <f>IFERROR(MID(VLOOKUP($B242,Seqs!$A:$B,2,0),AW242,1),"")</f>
        <v>S</v>
      </c>
      <c r="AW242" s="3">
        <v>348</v>
      </c>
      <c r="AX242" s="3" t="str">
        <f>IFERROR(MID(VLOOKUP($B242,Seqs!$A:$B,2,0),AY242,1),"")</f>
        <v>L</v>
      </c>
      <c r="AY242" s="3">
        <v>359</v>
      </c>
      <c r="AZ242" s="77" t="str">
        <f>VLOOKUP(B242,Classification!A:D,2,0)</f>
        <v>A</v>
      </c>
      <c r="BA242" s="94" t="str">
        <f>VLOOKUP(B242,Classification!A:D,4,0)</f>
        <v>Proteinase-activated</v>
      </c>
      <c r="BB242" s="27" t="b">
        <f t="shared" si="616"/>
        <v>1</v>
      </c>
      <c r="BC242" s="23">
        <f t="shared" si="617"/>
        <v>252</v>
      </c>
      <c r="BD242" s="2" t="s">
        <v>1440</v>
      </c>
      <c r="BE242" s="3" t="s">
        <v>1439</v>
      </c>
      <c r="BF242" s="119">
        <v>2.8</v>
      </c>
      <c r="BG242" s="49" t="s">
        <v>1</v>
      </c>
      <c r="BH242" s="49" t="s">
        <v>1384</v>
      </c>
      <c r="BI242" s="1"/>
      <c r="BJ242" s="70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0">
        <f t="shared" si="618"/>
        <v>71</v>
      </c>
      <c r="BW242" s="71" t="str">
        <f t="shared" si="619"/>
        <v>-</v>
      </c>
      <c r="BX242" s="72">
        <f t="shared" si="620"/>
        <v>108</v>
      </c>
      <c r="BY242" s="71">
        <f t="shared" si="621"/>
        <v>138</v>
      </c>
      <c r="BZ242" s="72">
        <f t="shared" si="622"/>
        <v>144</v>
      </c>
      <c r="CA242" s="71" t="str">
        <f t="shared" si="623"/>
        <v>-</v>
      </c>
      <c r="CB242" s="72">
        <f t="shared" si="624"/>
        <v>183</v>
      </c>
      <c r="CC242" s="71">
        <f t="shared" si="625"/>
        <v>226</v>
      </c>
      <c r="CD242" s="72">
        <f t="shared" si="626"/>
        <v>235</v>
      </c>
      <c r="CE242" s="71">
        <f t="shared" si="627"/>
        <v>278</v>
      </c>
      <c r="CF242" s="72">
        <f t="shared" si="628"/>
        <v>322</v>
      </c>
      <c r="CG242" s="71">
        <f t="shared" si="629"/>
        <v>348</v>
      </c>
      <c r="CH242" s="70">
        <f t="shared" si="630"/>
        <v>103</v>
      </c>
      <c r="CI242" s="71" t="str">
        <f t="shared" si="631"/>
        <v>-</v>
      </c>
      <c r="CJ242" s="72">
        <f t="shared" si="632"/>
        <v>137</v>
      </c>
      <c r="CK242" s="72">
        <f t="shared" si="633"/>
        <v>143</v>
      </c>
      <c r="CL242" s="72">
        <f t="shared" si="634"/>
        <v>179</v>
      </c>
      <c r="CM242" s="72" t="str">
        <f t="shared" si="635"/>
        <v>-</v>
      </c>
      <c r="CN242" s="72">
        <f t="shared" si="636"/>
        <v>211</v>
      </c>
      <c r="CO242" s="72">
        <f t="shared" si="637"/>
        <v>228</v>
      </c>
      <c r="CP242" s="72">
        <f t="shared" si="638"/>
        <v>269</v>
      </c>
      <c r="CQ242" s="72">
        <f t="shared" si="639"/>
        <v>317</v>
      </c>
      <c r="CR242" s="72">
        <f t="shared" si="640"/>
        <v>347</v>
      </c>
      <c r="CS242" s="72">
        <f t="shared" si="641"/>
        <v>359</v>
      </c>
      <c r="CT242" s="23" t="e">
        <f t="shared" si="642"/>
        <v>#VALUE!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 t="shared" si="615"/>
        <v>par2_human_5NDZ</v>
      </c>
      <c r="B243" s="3" t="s">
        <v>356</v>
      </c>
      <c r="C243" s="3" t="s">
        <v>1404</v>
      </c>
      <c r="D243" s="3" t="str">
        <f>IFERROR(MID(VLOOKUP($B243,Seqs!$A:$B,2,0),E243,1),"")</f>
        <v>G</v>
      </c>
      <c r="E243" s="3">
        <v>71</v>
      </c>
      <c r="F243" s="3" t="str">
        <f>IFERROR(MID(VLOOKUP($B243,Seqs!$A:$B,2,0),G243,1),"")</f>
        <v>R</v>
      </c>
      <c r="G243" s="3">
        <v>103</v>
      </c>
      <c r="H243" s="3" t="str">
        <f>IFERROR(MID(VLOOKUP($B243,Seqs!$A:$B,2,0),I243,1),"")</f>
        <v/>
      </c>
      <c r="I243" s="23" t="s">
        <v>23</v>
      </c>
      <c r="J243" s="3" t="str">
        <f>IFERROR(MID(VLOOKUP($B243,Seqs!$A:$B,2,0),K243,1),"")</f>
        <v/>
      </c>
      <c r="K243" s="23" t="s">
        <v>23</v>
      </c>
      <c r="L243" s="3" t="str">
        <f>IFERROR(MID(VLOOKUP($B243,Seqs!$A:$B,2,0),M243,1),"")</f>
        <v>H</v>
      </c>
      <c r="M243" s="3">
        <v>108</v>
      </c>
      <c r="N243" s="3" t="str">
        <f>IFERROR(MID(VLOOKUP($B243,Seqs!$A:$B,2,0),O243,1),"")</f>
        <v>H</v>
      </c>
      <c r="O243" s="3">
        <v>137</v>
      </c>
      <c r="P243" s="3" t="str">
        <f>IFERROR(MID(VLOOKUP($B243,Seqs!$A:$B,2,0),Q243,1),"")</f>
        <v>G</v>
      </c>
      <c r="Q243" s="3">
        <v>138</v>
      </c>
      <c r="R243" s="3" t="str">
        <f>IFERROR(MID(VLOOKUP($B243,Seqs!$A:$B,2,0),S243,1),"")</f>
        <v>Y</v>
      </c>
      <c r="S243" s="3">
        <v>143</v>
      </c>
      <c r="T243" s="3" t="str">
        <f>IFERROR(MID(VLOOKUP($B243,Seqs!$A:$B,2,0),U243,1),"")</f>
        <v>G</v>
      </c>
      <c r="U243" s="3">
        <v>144</v>
      </c>
      <c r="V243" s="3" t="str">
        <f>IFERROR(MID(VLOOKUP($B243,Seqs!$A:$B,2,0),W243,1),"")</f>
        <v>N</v>
      </c>
      <c r="W243" s="3">
        <v>179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H</v>
      </c>
      <c r="AC243" s="3">
        <v>183</v>
      </c>
      <c r="AD243" s="3" t="str">
        <f>IFERROR(MID(VLOOKUP($B243,Seqs!$A:$B,2,0),AE243,1),"")</f>
        <v>V</v>
      </c>
      <c r="AE243" s="3">
        <v>211</v>
      </c>
      <c r="AF243" s="3" t="str">
        <f>IFERROR(MID(VLOOKUP($B243,Seqs!$A:$B,2,0),AG243,1),"")</f>
        <v>C</v>
      </c>
      <c r="AG243" s="3">
        <v>226</v>
      </c>
      <c r="AH243" s="3" t="str">
        <f>IFERROR(MID(VLOOKUP($B243,Seqs!$A:$B,2,0),AI243,1),"")</f>
        <v>D</v>
      </c>
      <c r="AI243" s="3">
        <v>228</v>
      </c>
      <c r="AJ243" s="3" t="str">
        <f>IFERROR(MID(VLOOKUP($B243,Seqs!$A:$B,2,0),AK243,1),"")</f>
        <v>L</v>
      </c>
      <c r="AK243" s="3">
        <v>235</v>
      </c>
      <c r="AL243" s="3" t="str">
        <f>IFERROR(MID(VLOOKUP($B243,Seqs!$A:$B,2,0),AM243,1),"")</f>
        <v>L</v>
      </c>
      <c r="AM243" s="3">
        <v>269</v>
      </c>
      <c r="AN243" s="3" t="str">
        <f>IFERROR(MID(VLOOKUP($B243,Seqs!$A:$B,2,0),AO243,1),"")</f>
        <v>S</v>
      </c>
      <c r="AO243" s="3">
        <v>278</v>
      </c>
      <c r="AP243" s="3" t="str">
        <f>IFERROR(MID(VLOOKUP($B243,Seqs!$A:$B,2,0),AQ243,1),"")</f>
        <v>Q</v>
      </c>
      <c r="AQ243" s="3">
        <v>317</v>
      </c>
      <c r="AR243" s="3" t="str">
        <f>IFERROR(MID(VLOOKUP($B243,Seqs!$A:$B,2,0),AS243,1),"")</f>
        <v>V</v>
      </c>
      <c r="AS243" s="3">
        <v>322</v>
      </c>
      <c r="AT243" s="3" t="str">
        <f>IFERROR(MID(VLOOKUP($B243,Seqs!$A:$B,2,0),AU243,1),"")</f>
        <v>S</v>
      </c>
      <c r="AU243" s="3">
        <v>348</v>
      </c>
      <c r="AV243" s="3" t="str">
        <f>IFERROR(MID(VLOOKUP($B243,Seqs!$A:$B,2,0),AW243,1),"")</f>
        <v>H</v>
      </c>
      <c r="AW243" s="3">
        <v>349</v>
      </c>
      <c r="AX243" s="3" t="str">
        <f>IFERROR(MID(VLOOKUP($B243,Seqs!$A:$B,2,0),AY243,1),"")</f>
        <v>L</v>
      </c>
      <c r="AY243" s="3">
        <v>359</v>
      </c>
      <c r="AZ243" s="77" t="str">
        <f>VLOOKUP(B243,Classification!A:D,2,0)</f>
        <v>A</v>
      </c>
      <c r="BA243" s="94" t="str">
        <f>VLOOKUP(B243,Classification!A:D,4,0)</f>
        <v>Proteinase-activated</v>
      </c>
      <c r="BB243" s="27" t="b">
        <f t="shared" si="616"/>
        <v>1</v>
      </c>
      <c r="BC243" s="23">
        <f t="shared" si="617"/>
        <v>252</v>
      </c>
      <c r="BD243" s="2" t="s">
        <v>23</v>
      </c>
      <c r="BE243" s="3" t="s">
        <v>1439</v>
      </c>
      <c r="BF243" s="119">
        <v>3.6</v>
      </c>
      <c r="BG243" s="49" t="s">
        <v>1</v>
      </c>
      <c r="BH243" s="49" t="s">
        <v>1384</v>
      </c>
      <c r="BI243" s="1"/>
      <c r="BJ243" s="70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0">
        <f t="shared" si="618"/>
        <v>71</v>
      </c>
      <c r="BW243" s="71" t="str">
        <f t="shared" si="619"/>
        <v>-</v>
      </c>
      <c r="BX243" s="72">
        <f t="shared" si="620"/>
        <v>108</v>
      </c>
      <c r="BY243" s="71">
        <f t="shared" si="621"/>
        <v>138</v>
      </c>
      <c r="BZ243" s="72">
        <f t="shared" si="622"/>
        <v>144</v>
      </c>
      <c r="CA243" s="71" t="str">
        <f t="shared" si="623"/>
        <v>-</v>
      </c>
      <c r="CB243" s="72">
        <f t="shared" si="624"/>
        <v>183</v>
      </c>
      <c r="CC243" s="71">
        <f t="shared" si="625"/>
        <v>226</v>
      </c>
      <c r="CD243" s="72">
        <f t="shared" si="626"/>
        <v>235</v>
      </c>
      <c r="CE243" s="71">
        <f t="shared" si="627"/>
        <v>278</v>
      </c>
      <c r="CF243" s="72">
        <f t="shared" si="628"/>
        <v>322</v>
      </c>
      <c r="CG243" s="71">
        <f t="shared" si="629"/>
        <v>349</v>
      </c>
      <c r="CH243" s="70">
        <f t="shared" si="630"/>
        <v>103</v>
      </c>
      <c r="CI243" s="71" t="str">
        <f t="shared" si="631"/>
        <v>-</v>
      </c>
      <c r="CJ243" s="72">
        <f t="shared" si="632"/>
        <v>137</v>
      </c>
      <c r="CK243" s="72">
        <f t="shared" si="633"/>
        <v>143</v>
      </c>
      <c r="CL243" s="72">
        <f t="shared" si="634"/>
        <v>179</v>
      </c>
      <c r="CM243" s="72" t="str">
        <f t="shared" si="635"/>
        <v>-</v>
      </c>
      <c r="CN243" s="72">
        <f t="shared" si="636"/>
        <v>211</v>
      </c>
      <c r="CO243" s="72">
        <f t="shared" si="637"/>
        <v>228</v>
      </c>
      <c r="CP243" s="72">
        <f t="shared" si="638"/>
        <v>269</v>
      </c>
      <c r="CQ243" s="72">
        <f t="shared" si="639"/>
        <v>317</v>
      </c>
      <c r="CR243" s="72">
        <f t="shared" si="640"/>
        <v>348</v>
      </c>
      <c r="CS243" s="72">
        <f t="shared" si="641"/>
        <v>359</v>
      </c>
      <c r="CT243" s="23" t="e">
        <f t="shared" si="642"/>
        <v>#VALUE!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 t="shared" si="615"/>
        <v>par2_human_5NJ6</v>
      </c>
      <c r="B244" s="3" t="s">
        <v>356</v>
      </c>
      <c r="C244" s="3" t="s">
        <v>1406</v>
      </c>
      <c r="D244" s="3" t="str">
        <f>IFERROR(MID(VLOOKUP($B244,Seqs!$A:$B,2,0),E244,1),"")</f>
        <v>G</v>
      </c>
      <c r="E244" s="3">
        <v>71</v>
      </c>
      <c r="F244" s="3" t="str">
        <f>IFERROR(MID(VLOOKUP($B244,Seqs!$A:$B,2,0),G244,1),"")</f>
        <v>R</v>
      </c>
      <c r="G244" s="3">
        <v>103</v>
      </c>
      <c r="H244" s="3" t="str">
        <f>IFERROR(MID(VLOOKUP($B244,Seqs!$A:$B,2,0),I244,1),"")</f>
        <v/>
      </c>
      <c r="I244" s="23" t="s">
        <v>23</v>
      </c>
      <c r="J244" s="3" t="str">
        <f>IFERROR(MID(VLOOKUP($B244,Seqs!$A:$B,2,0),K244,1),"")</f>
        <v/>
      </c>
      <c r="K244" s="23" t="s">
        <v>23</v>
      </c>
      <c r="L244" s="3" t="str">
        <f>IFERROR(MID(VLOOKUP($B244,Seqs!$A:$B,2,0),M244,1),"")</f>
        <v>H</v>
      </c>
      <c r="M244" s="3">
        <v>108</v>
      </c>
      <c r="N244" s="3" t="str">
        <f>IFERROR(MID(VLOOKUP($B244,Seqs!$A:$B,2,0),O244,1),"")</f>
        <v>H</v>
      </c>
      <c r="O244" s="3">
        <v>137</v>
      </c>
      <c r="P244" s="3" t="str">
        <f>IFERROR(MID(VLOOKUP($B244,Seqs!$A:$B,2,0),Q244,1),"")</f>
        <v>G</v>
      </c>
      <c r="Q244" s="3">
        <v>138</v>
      </c>
      <c r="R244" s="3" t="str">
        <f>IFERROR(MID(VLOOKUP($B244,Seqs!$A:$B,2,0),S244,1),"")</f>
        <v>Y</v>
      </c>
      <c r="S244" s="3">
        <v>143</v>
      </c>
      <c r="T244" s="3" t="str">
        <f>IFERROR(MID(VLOOKUP($B244,Seqs!$A:$B,2,0),U244,1),"")</f>
        <v>G</v>
      </c>
      <c r="U244" s="3">
        <v>144</v>
      </c>
      <c r="V244" s="3" t="str">
        <f>IFERROR(MID(VLOOKUP($B244,Seqs!$A:$B,2,0),W244,1),"")</f>
        <v>N</v>
      </c>
      <c r="W244" s="3">
        <v>179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H</v>
      </c>
      <c r="AC244" s="3">
        <v>183</v>
      </c>
      <c r="AD244" s="3" t="str">
        <f>IFERROR(MID(VLOOKUP($B244,Seqs!$A:$B,2,0),AE244,1),"")</f>
        <v>V</v>
      </c>
      <c r="AE244" s="3">
        <v>211</v>
      </c>
      <c r="AF244" s="3" t="str">
        <f>IFERROR(MID(VLOOKUP($B244,Seqs!$A:$B,2,0),AG244,1),"")</f>
        <v>C</v>
      </c>
      <c r="AG244" s="3">
        <v>226</v>
      </c>
      <c r="AH244" s="3" t="str">
        <f>IFERROR(MID(VLOOKUP($B244,Seqs!$A:$B,2,0),AI244,1),"")</f>
        <v>D</v>
      </c>
      <c r="AI244" s="3">
        <v>228</v>
      </c>
      <c r="AJ244" s="3" t="str">
        <f>IFERROR(MID(VLOOKUP($B244,Seqs!$A:$B,2,0),AK244,1),"")</f>
        <v>L</v>
      </c>
      <c r="AK244" s="3">
        <v>235</v>
      </c>
      <c r="AL244" s="3" t="str">
        <f>IFERROR(MID(VLOOKUP($B244,Seqs!$A:$B,2,0),AM244,1),"")</f>
        <v>L</v>
      </c>
      <c r="AM244" s="3">
        <v>269</v>
      </c>
      <c r="AN244" s="3" t="str">
        <f>IFERROR(MID(VLOOKUP($B244,Seqs!$A:$B,2,0),AO244,1),"")</f>
        <v>S</v>
      </c>
      <c r="AO244" s="3">
        <v>278</v>
      </c>
      <c r="AP244" s="3" t="str">
        <f>IFERROR(MID(VLOOKUP($B244,Seqs!$A:$B,2,0),AQ244,1),"")</f>
        <v>Q</v>
      </c>
      <c r="AQ244" s="3">
        <v>317</v>
      </c>
      <c r="AR244" s="3" t="str">
        <f>IFERROR(MID(VLOOKUP($B244,Seqs!$A:$B,2,0),AS244,1),"")</f>
        <v>V</v>
      </c>
      <c r="AS244" s="3">
        <v>322</v>
      </c>
      <c r="AT244" s="3" t="str">
        <f>IFERROR(MID(VLOOKUP($B244,Seqs!$A:$B,2,0),AU244,1),"")</f>
        <v>S</v>
      </c>
      <c r="AU244" s="3">
        <v>348</v>
      </c>
      <c r="AV244" s="3" t="str">
        <f>IFERROR(MID(VLOOKUP($B244,Seqs!$A:$B,2,0),AW244,1),"")</f>
        <v>H</v>
      </c>
      <c r="AW244" s="3">
        <v>349</v>
      </c>
      <c r="AX244" s="3" t="str">
        <f>IFERROR(MID(VLOOKUP($B244,Seqs!$A:$B,2,0),AY244,1),"")</f>
        <v>L</v>
      </c>
      <c r="AY244" s="3">
        <v>359</v>
      </c>
      <c r="AZ244" s="77" t="str">
        <f>VLOOKUP(B244,Classification!A:D,2,0)</f>
        <v>A</v>
      </c>
      <c r="BA244" s="94" t="str">
        <f>VLOOKUP(B244,Classification!A:D,4,0)</f>
        <v>Proteinase-activated</v>
      </c>
      <c r="BB244" s="27" t="b">
        <f t="shared" si="616"/>
        <v>1</v>
      </c>
      <c r="BC244" s="23">
        <f t="shared" si="617"/>
        <v>252</v>
      </c>
      <c r="BD244" s="2" t="s">
        <v>23</v>
      </c>
      <c r="BE244" s="3" t="s">
        <v>1439</v>
      </c>
      <c r="BF244" s="119">
        <v>4</v>
      </c>
      <c r="BG244" s="49" t="s">
        <v>1</v>
      </c>
      <c r="BH244" s="49" t="s">
        <v>1384</v>
      </c>
      <c r="BI244" s="1"/>
      <c r="BJ244" s="70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0">
        <f t="shared" si="618"/>
        <v>71</v>
      </c>
      <c r="BW244" s="71" t="str">
        <f t="shared" si="619"/>
        <v>-</v>
      </c>
      <c r="BX244" s="72">
        <f t="shared" si="620"/>
        <v>108</v>
      </c>
      <c r="BY244" s="71">
        <f t="shared" si="621"/>
        <v>138</v>
      </c>
      <c r="BZ244" s="72">
        <f t="shared" si="622"/>
        <v>144</v>
      </c>
      <c r="CA244" s="71" t="str">
        <f t="shared" si="623"/>
        <v>-</v>
      </c>
      <c r="CB244" s="72">
        <f t="shared" si="624"/>
        <v>183</v>
      </c>
      <c r="CC244" s="71">
        <f t="shared" si="625"/>
        <v>226</v>
      </c>
      <c r="CD244" s="72">
        <f t="shared" si="626"/>
        <v>235</v>
      </c>
      <c r="CE244" s="71">
        <f t="shared" si="627"/>
        <v>278</v>
      </c>
      <c r="CF244" s="72">
        <f t="shared" si="628"/>
        <v>322</v>
      </c>
      <c r="CG244" s="71">
        <f t="shared" si="629"/>
        <v>349</v>
      </c>
      <c r="CH244" s="70">
        <f t="shared" si="630"/>
        <v>103</v>
      </c>
      <c r="CI244" s="71" t="str">
        <f t="shared" si="631"/>
        <v>-</v>
      </c>
      <c r="CJ244" s="72">
        <f t="shared" si="632"/>
        <v>137</v>
      </c>
      <c r="CK244" s="72">
        <f t="shared" si="633"/>
        <v>143</v>
      </c>
      <c r="CL244" s="72">
        <f t="shared" si="634"/>
        <v>179</v>
      </c>
      <c r="CM244" s="72" t="str">
        <f t="shared" si="635"/>
        <v>-</v>
      </c>
      <c r="CN244" s="72">
        <f t="shared" si="636"/>
        <v>211</v>
      </c>
      <c r="CO244" s="72">
        <f t="shared" si="637"/>
        <v>228</v>
      </c>
      <c r="CP244" s="72">
        <f t="shared" si="638"/>
        <v>269</v>
      </c>
      <c r="CQ244" s="72">
        <f t="shared" si="639"/>
        <v>317</v>
      </c>
      <c r="CR244" s="72">
        <f t="shared" si="640"/>
        <v>348</v>
      </c>
      <c r="CS244" s="72">
        <f t="shared" si="641"/>
        <v>359</v>
      </c>
      <c r="CT244" s="23" t="e">
        <f t="shared" si="642"/>
        <v>#VALUE!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s="12" customFormat="1" x14ac:dyDescent="0.2">
      <c r="A245" s="9" t="str">
        <f t="shared" ref="A245" si="643">CONCATENATE(B245,"_",C245)</f>
        <v>pd2r2_human__wt</v>
      </c>
      <c r="B245" s="9" t="s">
        <v>360</v>
      </c>
      <c r="C245" s="9" t="s">
        <v>100</v>
      </c>
      <c r="D245" s="9" t="str">
        <f>IFERROR(MID(VLOOKUP($B245,Seqs!$A:$B,2,0),E245,1),"")</f>
        <v>D</v>
      </c>
      <c r="E245" s="9">
        <v>32</v>
      </c>
      <c r="F245" s="9" t="str">
        <f>IFERROR(MID(VLOOKUP($B245,Seqs!$A:$B,2,0),G245,1),"")</f>
        <v>R</v>
      </c>
      <c r="G245" s="9">
        <v>60</v>
      </c>
      <c r="H245" s="9" t="str">
        <f>IFERROR(MID(VLOOKUP($B245,Seqs!$A:$B,2,0),I245,1),"")</f>
        <v/>
      </c>
      <c r="I245" s="109" t="s">
        <v>23</v>
      </c>
      <c r="J245" s="9" t="str">
        <f>IFERROR(MID(VLOOKUP($B245,Seqs!$A:$B,2,0),K245,1),"")</f>
        <v/>
      </c>
      <c r="K245" s="109" t="s">
        <v>23</v>
      </c>
      <c r="L245" s="9" t="str">
        <f>IFERROR(MID(VLOOKUP($B245,Seqs!$A:$B,2,0),M245,1),"")</f>
        <v>T</v>
      </c>
      <c r="M245" s="9">
        <v>64</v>
      </c>
      <c r="N245" s="9" t="str">
        <f>IFERROR(MID(VLOOKUP($B245,Seqs!$A:$B,2,0),O245,1),"")</f>
        <v>G</v>
      </c>
      <c r="O245" s="9">
        <v>94</v>
      </c>
      <c r="P245" s="9" t="str">
        <f>IFERROR(MID(VLOOKUP($B245,Seqs!$A:$B,2,0),Q245,1),"")</f>
        <v>S</v>
      </c>
      <c r="Q245" s="9">
        <v>96</v>
      </c>
      <c r="R245" s="9" t="str">
        <f>IFERROR(MID(VLOOKUP($B245,Seqs!$A:$B,2,0),S245,1),"")</f>
        <v>L</v>
      </c>
      <c r="S245" s="9">
        <v>99</v>
      </c>
      <c r="T245" s="9" t="str">
        <f>IFERROR(MID(VLOOKUP($B245,Seqs!$A:$B,2,0),U245,1),"")</f>
        <v>G</v>
      </c>
      <c r="U245" s="9">
        <v>100</v>
      </c>
      <c r="V245" s="9" t="str">
        <f>IFERROR(MID(VLOOKUP($B245,Seqs!$A:$B,2,0),W245,1),"")</f>
        <v>R</v>
      </c>
      <c r="W245" s="9">
        <v>135</v>
      </c>
      <c r="X245" s="9" t="str">
        <f>IFERROR(MID(VLOOKUP($B245,Seqs!$A:$B,2,0),Y245,1),"")</f>
        <v>P</v>
      </c>
      <c r="Y245" s="9">
        <v>136</v>
      </c>
      <c r="Z245" s="9" t="str">
        <f>IFERROR(MID(VLOOKUP($B245,Seqs!$A:$B,2,0),AA245,1),"")</f>
        <v>R</v>
      </c>
      <c r="AA245" s="9">
        <v>143</v>
      </c>
      <c r="AB245" s="9" t="str">
        <f>IFERROR(MID(VLOOKUP($B245,Seqs!$A:$B,2,0),AC245,1),"")</f>
        <v>T</v>
      </c>
      <c r="AC245" s="9">
        <v>144</v>
      </c>
      <c r="AD245" s="9" t="str">
        <f>IFERROR(MID(VLOOKUP($B245,Seqs!$A:$B,2,0),AE245,1),"")</f>
        <v>R</v>
      </c>
      <c r="AE245" s="9">
        <v>170</v>
      </c>
      <c r="AF245" s="9" t="str">
        <f>IFERROR(MID(VLOOKUP($B245,Seqs!$A:$B,2,0),AG245,1),"")</f>
        <v>C</v>
      </c>
      <c r="AG245" s="9">
        <v>182</v>
      </c>
      <c r="AH245" s="9" t="str">
        <f>IFERROR(MID(VLOOKUP($B245,Seqs!$A:$B,2,0),AI245,1),"")</f>
        <v>Y</v>
      </c>
      <c r="AI245" s="9">
        <v>184</v>
      </c>
      <c r="AJ245" s="9" t="str">
        <f>IFERROR(MID(VLOOKUP($B245,Seqs!$A:$B,2,0),AK245,1),"")</f>
        <v>D</v>
      </c>
      <c r="AK245" s="9">
        <v>194</v>
      </c>
      <c r="AL245" s="9" t="str">
        <f>IFERROR(MID(VLOOKUP($B245,Seqs!$A:$B,2,0),AM245,1),"")</f>
        <v>R</v>
      </c>
      <c r="AM245" s="9">
        <v>236</v>
      </c>
      <c r="AN245" s="9" t="str">
        <f>IFERROR(MID(VLOOKUP($B245,Seqs!$A:$B,2,0),AO245,1),"")</f>
        <v>P</v>
      </c>
      <c r="AO245" s="9">
        <v>241</v>
      </c>
      <c r="AP245" s="9" t="str">
        <f>IFERROR(MID(VLOOKUP($B245,Seqs!$A:$B,2,0),AQ245,1),"")</f>
        <v>A</v>
      </c>
      <c r="AQ245" s="9">
        <v>272</v>
      </c>
      <c r="AR245" s="9" t="str">
        <f>IFERROR(MID(VLOOKUP($B245,Seqs!$A:$B,2,0),AS245,1),"")</f>
        <v>L</v>
      </c>
      <c r="AS245" s="9">
        <v>278</v>
      </c>
      <c r="AT245" s="9" t="str">
        <f>IFERROR(MID(VLOOKUP($B245,Seqs!$A:$B,2,0),AU245,1),"")</f>
        <v>T</v>
      </c>
      <c r="AU245" s="9">
        <v>307</v>
      </c>
      <c r="AV245" s="9" t="str">
        <f>IFERROR(MID(VLOOKUP($B245,Seqs!$A:$B,2,0),AW245,1),"")</f>
        <v>C</v>
      </c>
      <c r="AW245" s="9">
        <v>308</v>
      </c>
      <c r="AX245" s="9" t="str">
        <f>IFERROR(MID(VLOOKUP($B245,Seqs!$A:$B,2,0),AY245,1),"")</f>
        <v>S</v>
      </c>
      <c r="AY245" s="9">
        <v>325</v>
      </c>
      <c r="AZ245" s="110" t="str">
        <f>VLOOKUP(B245,Classification!A:D,2,0)</f>
        <v>A</v>
      </c>
      <c r="BA245" s="98" t="str">
        <f>VLOOKUP(B245,Classification!A:D,4,0)</f>
        <v>Prostanoid</v>
      </c>
      <c r="BB245" s="36" t="b">
        <f t="shared" ref="BB245" si="644"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109">
        <f t="shared" ref="BC245" si="645">_xlfn.AGGREGATE(9,6,CH245:CS245)-_xlfn.AGGREGATE(9,6,BV245:CG245)+12</f>
        <v>262</v>
      </c>
      <c r="BD245" s="40" t="s">
        <v>23</v>
      </c>
      <c r="BE245" s="9" t="s">
        <v>23</v>
      </c>
      <c r="BF245" s="120" t="s">
        <v>23</v>
      </c>
      <c r="BG245" s="51" t="s">
        <v>23</v>
      </c>
      <c r="BH245" s="51" t="s">
        <v>23</v>
      </c>
      <c r="BJ245" s="111" t="s">
        <v>1293</v>
      </c>
      <c r="BK245" s="112" t="s">
        <v>1293</v>
      </c>
      <c r="BL245" s="112" t="s">
        <v>1293</v>
      </c>
      <c r="BM245" s="112" t="s">
        <v>1293</v>
      </c>
      <c r="BN245" s="112" t="s">
        <v>1293</v>
      </c>
      <c r="BO245" s="112" t="s">
        <v>1293</v>
      </c>
      <c r="BP245" s="112" t="s">
        <v>1293</v>
      </c>
      <c r="BQ245" s="112" t="s">
        <v>1293</v>
      </c>
      <c r="BR245" s="112" t="s">
        <v>1293</v>
      </c>
      <c r="BS245" s="112" t="s">
        <v>1293</v>
      </c>
      <c r="BT245" s="112" t="s">
        <v>1293</v>
      </c>
      <c r="BU245" s="112" t="s">
        <v>1293</v>
      </c>
      <c r="BV245" s="111">
        <f t="shared" ref="BV245" si="646">E245</f>
        <v>32</v>
      </c>
      <c r="BW245" s="113" t="str">
        <f t="shared" ref="BW245" si="647">I245</f>
        <v>-</v>
      </c>
      <c r="BX245" s="114">
        <f t="shared" ref="BX245" si="648">M245</f>
        <v>64</v>
      </c>
      <c r="BY245" s="113">
        <f t="shared" ref="BY245" si="649">Q245</f>
        <v>96</v>
      </c>
      <c r="BZ245" s="114">
        <f t="shared" ref="BZ245" si="650">U245</f>
        <v>100</v>
      </c>
      <c r="CA245" s="113">
        <f t="shared" ref="CA245" si="651">Y245</f>
        <v>136</v>
      </c>
      <c r="CB245" s="114">
        <f t="shared" ref="CB245" si="652">AC245</f>
        <v>144</v>
      </c>
      <c r="CC245" s="113">
        <f t="shared" ref="CC245" si="653">AG245</f>
        <v>182</v>
      </c>
      <c r="CD245" s="114">
        <f t="shared" ref="CD245" si="654">AK245</f>
        <v>194</v>
      </c>
      <c r="CE245" s="113">
        <f t="shared" ref="CE245" si="655">AO245</f>
        <v>241</v>
      </c>
      <c r="CF245" s="114">
        <f t="shared" ref="CF245" si="656">AS245</f>
        <v>278</v>
      </c>
      <c r="CG245" s="113">
        <f t="shared" ref="CG245" si="657">AW245</f>
        <v>308</v>
      </c>
      <c r="CH245" s="111">
        <f t="shared" ref="CH245" si="658">G245</f>
        <v>60</v>
      </c>
      <c r="CI245" s="113" t="str">
        <f t="shared" ref="CI245" si="659">K245</f>
        <v>-</v>
      </c>
      <c r="CJ245" s="114">
        <f t="shared" ref="CJ245" si="660">O245</f>
        <v>94</v>
      </c>
      <c r="CK245" s="114">
        <f t="shared" ref="CK245" si="661">S245</f>
        <v>99</v>
      </c>
      <c r="CL245" s="114">
        <f t="shared" ref="CL245" si="662">W245</f>
        <v>135</v>
      </c>
      <c r="CM245" s="114">
        <f t="shared" ref="CM245" si="663">AA245</f>
        <v>143</v>
      </c>
      <c r="CN245" s="114">
        <f t="shared" ref="CN245" si="664">AE245</f>
        <v>170</v>
      </c>
      <c r="CO245" s="114">
        <f t="shared" ref="CO245" si="665">AI245</f>
        <v>184</v>
      </c>
      <c r="CP245" s="114">
        <f t="shared" ref="CP245" si="666">AM245</f>
        <v>236</v>
      </c>
      <c r="CQ245" s="114">
        <f t="shared" ref="CQ245" si="667">AQ245</f>
        <v>272</v>
      </c>
      <c r="CR245" s="114">
        <f t="shared" ref="CR245" si="668">AU245</f>
        <v>307</v>
      </c>
      <c r="CS245" s="114">
        <f t="shared" ref="CS245" si="669">AY245</f>
        <v>325</v>
      </c>
      <c r="CT245" s="109" t="e">
        <f t="shared" ref="CT245" si="670">M245-K245</f>
        <v>#VALUE!</v>
      </c>
    </row>
    <row r="246" spans="1:1029" x14ac:dyDescent="0.2">
      <c r="A246" s="9" t="str">
        <f t="shared" ref="A246" si="671">CONCATENATE(B246,"_",C246)</f>
        <v>pd2r2_human_6D26</v>
      </c>
      <c r="B246" s="9" t="s">
        <v>360</v>
      </c>
      <c r="C246" s="9" t="s">
        <v>1536</v>
      </c>
      <c r="D246" s="9" t="str">
        <f>IFERROR(MID(VLOOKUP($B246,Seqs!$A:$B,2,0),E246,1),"")</f>
        <v>D</v>
      </c>
      <c r="E246" s="9">
        <v>32</v>
      </c>
      <c r="F246" s="9" t="str">
        <f>IFERROR(MID(VLOOKUP($B246,Seqs!$A:$B,2,0),G246,1),"")</f>
        <v>R</v>
      </c>
      <c r="G246" s="9">
        <v>60</v>
      </c>
      <c r="H246" s="9" t="str">
        <f>IFERROR(MID(VLOOKUP($B246,Seqs!$A:$B,2,0),I246,1),"")</f>
        <v/>
      </c>
      <c r="I246" s="109" t="s">
        <v>23</v>
      </c>
      <c r="J246" s="9" t="str">
        <f>IFERROR(MID(VLOOKUP($B246,Seqs!$A:$B,2,0),K246,1),"")</f>
        <v/>
      </c>
      <c r="K246" s="109" t="s">
        <v>23</v>
      </c>
      <c r="L246" s="9" t="str">
        <f>IFERROR(MID(VLOOKUP($B246,Seqs!$A:$B,2,0),M246,1),"")</f>
        <v>T</v>
      </c>
      <c r="M246" s="9">
        <v>64</v>
      </c>
      <c r="N246" s="9" t="str">
        <f>IFERROR(MID(VLOOKUP($B246,Seqs!$A:$B,2,0),O246,1),"")</f>
        <v>G</v>
      </c>
      <c r="O246" s="9">
        <v>94</v>
      </c>
      <c r="P246" s="9" t="str">
        <f>IFERROR(MID(VLOOKUP($B246,Seqs!$A:$B,2,0),Q246,1),"")</f>
        <v>S</v>
      </c>
      <c r="Q246" s="9">
        <v>96</v>
      </c>
      <c r="R246" s="9" t="str">
        <f>IFERROR(MID(VLOOKUP($B246,Seqs!$A:$B,2,0),S246,1),"")</f>
        <v>L</v>
      </c>
      <c r="S246" s="9">
        <v>99</v>
      </c>
      <c r="T246" s="9" t="str">
        <f>IFERROR(MID(VLOOKUP($B246,Seqs!$A:$B,2,0),U246,1),"")</f>
        <v>T</v>
      </c>
      <c r="U246" s="9">
        <v>101</v>
      </c>
      <c r="V246" s="9" t="str">
        <f>IFERROR(MID(VLOOKUP($B246,Seqs!$A:$B,2,0),W246,1),"")</f>
        <v>R</v>
      </c>
      <c r="W246" s="9">
        <v>135</v>
      </c>
      <c r="X246" s="9" t="str">
        <f>IFERROR(MID(VLOOKUP($B246,Seqs!$A:$B,2,0),Y246,1),"")</f>
        <v>P</v>
      </c>
      <c r="Y246" s="9">
        <v>136</v>
      </c>
      <c r="Z246" s="9" t="str">
        <f>IFERROR(MID(VLOOKUP($B246,Seqs!$A:$B,2,0),AA246,1),"")</f>
        <v>R</v>
      </c>
      <c r="AA246" s="9">
        <v>143</v>
      </c>
      <c r="AB246" s="9" t="str">
        <f>IFERROR(MID(VLOOKUP($B246,Seqs!$A:$B,2,0),AC246,1),"")</f>
        <v>T</v>
      </c>
      <c r="AC246" s="9">
        <v>144</v>
      </c>
      <c r="AD246" s="9" t="str">
        <f>IFERROR(MID(VLOOKUP($B246,Seqs!$A:$B,2,0),AE246,1),"")</f>
        <v>R</v>
      </c>
      <c r="AE246" s="9">
        <v>170</v>
      </c>
      <c r="AF246" s="9" t="str">
        <f>IFERROR(MID(VLOOKUP($B246,Seqs!$A:$B,2,0),AG246,1),"")</f>
        <v>C</v>
      </c>
      <c r="AG246" s="9">
        <v>182</v>
      </c>
      <c r="AH246" s="9" t="str">
        <f>IFERROR(MID(VLOOKUP($B246,Seqs!$A:$B,2,0),AI246,1),"")</f>
        <v>Y</v>
      </c>
      <c r="AI246" s="9">
        <v>184</v>
      </c>
      <c r="AJ246" s="9" t="str">
        <f>IFERROR(MID(VLOOKUP($B246,Seqs!$A:$B,2,0),AK246,1),"")</f>
        <v>D</v>
      </c>
      <c r="AK246" s="9">
        <v>194</v>
      </c>
      <c r="AL246" s="9" t="str">
        <f>IFERROR(MID(VLOOKUP($B246,Seqs!$A:$B,2,0),AM246,1),"")</f>
        <v>R</v>
      </c>
      <c r="AM246" s="9">
        <v>236</v>
      </c>
      <c r="AN246" s="9" t="str">
        <f>IFERROR(MID(VLOOKUP($B246,Seqs!$A:$B,2,0),AO246,1),"")</f>
        <v>F</v>
      </c>
      <c r="AO246" s="9">
        <v>244</v>
      </c>
      <c r="AP246" s="9" t="str">
        <f>IFERROR(MID(VLOOKUP($B246,Seqs!$A:$B,2,0),AQ246,1),"")</f>
        <v>R</v>
      </c>
      <c r="AQ246" s="9">
        <v>271</v>
      </c>
      <c r="AR246" s="9" t="str">
        <f>IFERROR(MID(VLOOKUP($B246,Seqs!$A:$B,2,0),AS246,1),"")</f>
        <v>L</v>
      </c>
      <c r="AS246" s="9">
        <v>278</v>
      </c>
      <c r="AT246" s="9" t="str">
        <f>IFERROR(MID(VLOOKUP($B246,Seqs!$A:$B,2,0),AU246,1),"")</f>
        <v>T</v>
      </c>
      <c r="AU246" s="9">
        <v>307</v>
      </c>
      <c r="AV246" s="9" t="str">
        <f>IFERROR(MID(VLOOKUP($B246,Seqs!$A:$B,2,0),AW246,1),"")</f>
        <v>C</v>
      </c>
      <c r="AW246" s="9">
        <v>308</v>
      </c>
      <c r="AX246" s="9" t="str">
        <f>IFERROR(MID(VLOOKUP($B246,Seqs!$A:$B,2,0),AY246,1),"")</f>
        <v>S</v>
      </c>
      <c r="AY246" s="9">
        <v>325</v>
      </c>
      <c r="AZ246" s="110" t="str">
        <f>VLOOKUP(B246,Classification!A:D,2,0)</f>
        <v>A</v>
      </c>
      <c r="BA246" s="98" t="str">
        <f>VLOOKUP(B246,Classification!A:D,4,0)</f>
        <v>Prostanoid</v>
      </c>
      <c r="BB246" s="36" t="b">
        <f t="shared" ref="BB246" si="672"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109">
        <f t="shared" ref="BC246" si="673">_xlfn.AGGREGATE(9,6,CH246:CS246)-_xlfn.AGGREGATE(9,6,BV246:CG246)+12</f>
        <v>257</v>
      </c>
      <c r="BD246" s="40" t="s">
        <v>23</v>
      </c>
      <c r="BE246" s="9" t="s">
        <v>1381</v>
      </c>
      <c r="BF246" s="120">
        <v>2.8</v>
      </c>
      <c r="BG246" s="51" t="s">
        <v>1</v>
      </c>
      <c r="BH246" s="51" t="s">
        <v>1</v>
      </c>
      <c r="BI246" s="12"/>
      <c r="BJ246" s="111" t="s">
        <v>1293</v>
      </c>
      <c r="BK246" s="112" t="s">
        <v>1293</v>
      </c>
      <c r="BL246" s="112" t="s">
        <v>1293</v>
      </c>
      <c r="BM246" s="112" t="s">
        <v>1293</v>
      </c>
      <c r="BN246" s="112" t="s">
        <v>1293</v>
      </c>
      <c r="BO246" s="112" t="s">
        <v>1293</v>
      </c>
      <c r="BP246" s="112" t="s">
        <v>1293</v>
      </c>
      <c r="BQ246" s="112" t="s">
        <v>1293</v>
      </c>
      <c r="BR246" s="112" t="s">
        <v>1293</v>
      </c>
      <c r="BS246" s="112" t="s">
        <v>1293</v>
      </c>
      <c r="BT246" s="112" t="s">
        <v>1293</v>
      </c>
      <c r="BU246" s="112" t="s">
        <v>1293</v>
      </c>
      <c r="BV246" s="111">
        <f t="shared" ref="BV246" si="674">E246</f>
        <v>32</v>
      </c>
      <c r="BW246" s="113" t="str">
        <f t="shared" ref="BW246" si="675">I246</f>
        <v>-</v>
      </c>
      <c r="BX246" s="114">
        <f t="shared" ref="BX246" si="676">M246</f>
        <v>64</v>
      </c>
      <c r="BY246" s="113">
        <f t="shared" ref="BY246" si="677">Q246</f>
        <v>96</v>
      </c>
      <c r="BZ246" s="114">
        <f t="shared" ref="BZ246" si="678">U246</f>
        <v>101</v>
      </c>
      <c r="CA246" s="113">
        <f t="shared" ref="CA246" si="679">Y246</f>
        <v>136</v>
      </c>
      <c r="CB246" s="114">
        <f t="shared" ref="CB246" si="680">AC246</f>
        <v>144</v>
      </c>
      <c r="CC246" s="113">
        <f t="shared" ref="CC246" si="681">AG246</f>
        <v>182</v>
      </c>
      <c r="CD246" s="114">
        <f t="shared" ref="CD246" si="682">AK246</f>
        <v>194</v>
      </c>
      <c r="CE246" s="113">
        <f t="shared" ref="CE246" si="683">AO246</f>
        <v>244</v>
      </c>
      <c r="CF246" s="114">
        <f t="shared" ref="CF246" si="684">AS246</f>
        <v>278</v>
      </c>
      <c r="CG246" s="113">
        <f t="shared" ref="CG246" si="685">AW246</f>
        <v>308</v>
      </c>
      <c r="CH246" s="111">
        <f t="shared" ref="CH246" si="686">G246</f>
        <v>60</v>
      </c>
      <c r="CI246" s="113" t="str">
        <f t="shared" ref="CI246" si="687">K246</f>
        <v>-</v>
      </c>
      <c r="CJ246" s="114">
        <f t="shared" ref="CJ246" si="688">O246</f>
        <v>94</v>
      </c>
      <c r="CK246" s="114">
        <f t="shared" ref="CK246" si="689">S246</f>
        <v>99</v>
      </c>
      <c r="CL246" s="114">
        <f t="shared" ref="CL246" si="690">W246</f>
        <v>135</v>
      </c>
      <c r="CM246" s="114">
        <f t="shared" ref="CM246" si="691">AA246</f>
        <v>143</v>
      </c>
      <c r="CN246" s="114">
        <f t="shared" ref="CN246" si="692">AE246</f>
        <v>170</v>
      </c>
      <c r="CO246" s="114">
        <f t="shared" ref="CO246" si="693">AI246</f>
        <v>184</v>
      </c>
      <c r="CP246" s="114">
        <f t="shared" ref="CP246" si="694">AM246</f>
        <v>236</v>
      </c>
      <c r="CQ246" s="114">
        <f t="shared" ref="CQ246" si="695">AQ246</f>
        <v>271</v>
      </c>
      <c r="CR246" s="114">
        <f t="shared" ref="CR246" si="696">AU246</f>
        <v>307</v>
      </c>
      <c r="CS246" s="114">
        <f t="shared" ref="CS246" si="697">AY246</f>
        <v>325</v>
      </c>
      <c r="CT246" s="109" t="e">
        <f t="shared" ref="CT246" si="698">M246-K246</f>
        <v>#VALUE!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29" x14ac:dyDescent="0.2">
      <c r="A247" s="9" t="str">
        <f t="shared" ref="A247" si="699">CONCATENATE(B247,"_",C247)</f>
        <v>pd2r2_human_6D27</v>
      </c>
      <c r="B247" s="9" t="s">
        <v>360</v>
      </c>
      <c r="C247" s="9" t="s">
        <v>1538</v>
      </c>
      <c r="D247" s="9" t="str">
        <f>IFERROR(MID(VLOOKUP($B247,Seqs!$A:$B,2,0),E247,1),"")</f>
        <v>D</v>
      </c>
      <c r="E247" s="9">
        <v>32</v>
      </c>
      <c r="F247" s="9" t="str">
        <f>IFERROR(MID(VLOOKUP($B247,Seqs!$A:$B,2,0),G247,1),"")</f>
        <v>R</v>
      </c>
      <c r="G247" s="9">
        <v>60</v>
      </c>
      <c r="H247" s="9" t="str">
        <f>IFERROR(MID(VLOOKUP($B247,Seqs!$A:$B,2,0),I247,1),"")</f>
        <v/>
      </c>
      <c r="I247" s="109" t="s">
        <v>23</v>
      </c>
      <c r="J247" s="9" t="str">
        <f>IFERROR(MID(VLOOKUP($B247,Seqs!$A:$B,2,0),K247,1),"")</f>
        <v/>
      </c>
      <c r="K247" s="109" t="s">
        <v>23</v>
      </c>
      <c r="L247" s="9" t="str">
        <f>IFERROR(MID(VLOOKUP($B247,Seqs!$A:$B,2,0),M247,1),"")</f>
        <v>T</v>
      </c>
      <c r="M247" s="9">
        <v>64</v>
      </c>
      <c r="N247" s="9" t="str">
        <f>IFERROR(MID(VLOOKUP($B247,Seqs!$A:$B,2,0),O247,1),"")</f>
        <v>G</v>
      </c>
      <c r="O247" s="9">
        <v>94</v>
      </c>
      <c r="P247" s="9" t="str">
        <f>IFERROR(MID(VLOOKUP($B247,Seqs!$A:$B,2,0),Q247,1),"")</f>
        <v>S</v>
      </c>
      <c r="Q247" s="9">
        <v>96</v>
      </c>
      <c r="R247" s="9" t="str">
        <f>IFERROR(MID(VLOOKUP($B247,Seqs!$A:$B,2,0),S247,1),"")</f>
        <v>L</v>
      </c>
      <c r="S247" s="9">
        <v>99</v>
      </c>
      <c r="T247" s="9" t="str">
        <f>IFERROR(MID(VLOOKUP($B247,Seqs!$A:$B,2,0),U247,1),"")</f>
        <v>T</v>
      </c>
      <c r="U247" s="9">
        <v>101</v>
      </c>
      <c r="V247" s="9" t="str">
        <f>IFERROR(MID(VLOOKUP($B247,Seqs!$A:$B,2,0),W247,1),"")</f>
        <v>R</v>
      </c>
      <c r="W247" s="9">
        <v>135</v>
      </c>
      <c r="X247" s="9" t="str">
        <f>IFERROR(MID(VLOOKUP($B247,Seqs!$A:$B,2,0),Y247,1),"")</f>
        <v>P</v>
      </c>
      <c r="Y247" s="9">
        <v>136</v>
      </c>
      <c r="Z247" s="9" t="str">
        <f>IFERROR(MID(VLOOKUP($B247,Seqs!$A:$B,2,0),AA247,1),"")</f>
        <v>R</v>
      </c>
      <c r="AA247" s="9">
        <v>143</v>
      </c>
      <c r="AB247" s="9" t="str">
        <f>IFERROR(MID(VLOOKUP($B247,Seqs!$A:$B,2,0),AC247,1),"")</f>
        <v>T</v>
      </c>
      <c r="AC247" s="9">
        <v>144</v>
      </c>
      <c r="AD247" s="9" t="str">
        <f>IFERROR(MID(VLOOKUP($B247,Seqs!$A:$B,2,0),AE247,1),"")</f>
        <v>R</v>
      </c>
      <c r="AE247" s="9">
        <v>170</v>
      </c>
      <c r="AF247" s="9" t="str">
        <f>IFERROR(MID(VLOOKUP($B247,Seqs!$A:$B,2,0),AG247,1),"")</f>
        <v>C</v>
      </c>
      <c r="AG247" s="9">
        <v>182</v>
      </c>
      <c r="AH247" s="9" t="str">
        <f>IFERROR(MID(VLOOKUP($B247,Seqs!$A:$B,2,0),AI247,1),"")</f>
        <v>Y</v>
      </c>
      <c r="AI247" s="9">
        <v>184</v>
      </c>
      <c r="AJ247" s="9" t="str">
        <f>IFERROR(MID(VLOOKUP($B247,Seqs!$A:$B,2,0),AK247,1),"")</f>
        <v>D</v>
      </c>
      <c r="AK247" s="9">
        <v>194</v>
      </c>
      <c r="AL247" s="9" t="str">
        <f>IFERROR(MID(VLOOKUP($B247,Seqs!$A:$B,2,0),AM247,1),"")</f>
        <v>R</v>
      </c>
      <c r="AM247" s="9">
        <v>236</v>
      </c>
      <c r="AN247" s="9" t="str">
        <f>IFERROR(MID(VLOOKUP($B247,Seqs!$A:$B,2,0),AO247,1),"")</f>
        <v>F</v>
      </c>
      <c r="AO247" s="9">
        <v>244</v>
      </c>
      <c r="AP247" s="9" t="str">
        <f>IFERROR(MID(VLOOKUP($B247,Seqs!$A:$B,2,0),AQ247,1),"")</f>
        <v>R</v>
      </c>
      <c r="AQ247" s="9">
        <v>271</v>
      </c>
      <c r="AR247" s="9" t="str">
        <f>IFERROR(MID(VLOOKUP($B247,Seqs!$A:$B,2,0),AS247,1),"")</f>
        <v>L</v>
      </c>
      <c r="AS247" s="9">
        <v>278</v>
      </c>
      <c r="AT247" s="9" t="str">
        <f>IFERROR(MID(VLOOKUP($B247,Seqs!$A:$B,2,0),AU247,1),"")</f>
        <v>T</v>
      </c>
      <c r="AU247" s="9">
        <v>307</v>
      </c>
      <c r="AV247" s="9" t="str">
        <f>IFERROR(MID(VLOOKUP($B247,Seqs!$A:$B,2,0),AW247,1),"")</f>
        <v>C</v>
      </c>
      <c r="AW247" s="9">
        <v>308</v>
      </c>
      <c r="AX247" s="9" t="str">
        <f>IFERROR(MID(VLOOKUP($B247,Seqs!$A:$B,2,0),AY247,1),"")</f>
        <v>L</v>
      </c>
      <c r="AY247" s="9">
        <v>327</v>
      </c>
      <c r="AZ247" s="110" t="str">
        <f>VLOOKUP(B247,Classification!A:D,2,0)</f>
        <v>A</v>
      </c>
      <c r="BA247" s="98" t="str">
        <f>VLOOKUP(B247,Classification!A:D,4,0)</f>
        <v>Prostanoid</v>
      </c>
      <c r="BB247" s="36" t="b">
        <f t="shared" ref="BB247" si="700"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109">
        <f t="shared" ref="BC247" si="701">_xlfn.AGGREGATE(9,6,CH247:CS247)-_xlfn.AGGREGATE(9,6,BV247:CG247)+12</f>
        <v>259</v>
      </c>
      <c r="BD247" s="40" t="s">
        <v>1383</v>
      </c>
      <c r="BE247" s="9" t="s">
        <v>1381</v>
      </c>
      <c r="BF247" s="120">
        <v>2.74</v>
      </c>
      <c r="BG247" s="51" t="s">
        <v>1</v>
      </c>
      <c r="BH247" s="51" t="s">
        <v>1</v>
      </c>
      <c r="BI247" s="12"/>
      <c r="BJ247" s="111" t="s">
        <v>1293</v>
      </c>
      <c r="BK247" s="112" t="s">
        <v>1293</v>
      </c>
      <c r="BL247" s="112" t="s">
        <v>1293</v>
      </c>
      <c r="BM247" s="112" t="s">
        <v>1293</v>
      </c>
      <c r="BN247" s="112" t="s">
        <v>1293</v>
      </c>
      <c r="BO247" s="112" t="s">
        <v>1293</v>
      </c>
      <c r="BP247" s="112" t="s">
        <v>1293</v>
      </c>
      <c r="BQ247" s="112" t="s">
        <v>1293</v>
      </c>
      <c r="BR247" s="112" t="s">
        <v>1293</v>
      </c>
      <c r="BS247" s="112" t="s">
        <v>1293</v>
      </c>
      <c r="BT247" s="112" t="s">
        <v>1293</v>
      </c>
      <c r="BU247" s="112" t="s">
        <v>1293</v>
      </c>
      <c r="BV247" s="111">
        <f t="shared" ref="BV247" si="702">E247</f>
        <v>32</v>
      </c>
      <c r="BW247" s="113" t="str">
        <f t="shared" ref="BW247" si="703">I247</f>
        <v>-</v>
      </c>
      <c r="BX247" s="114">
        <f t="shared" ref="BX247" si="704">M247</f>
        <v>64</v>
      </c>
      <c r="BY247" s="113">
        <f t="shared" ref="BY247" si="705">Q247</f>
        <v>96</v>
      </c>
      <c r="BZ247" s="114">
        <f t="shared" ref="BZ247" si="706">U247</f>
        <v>101</v>
      </c>
      <c r="CA247" s="113">
        <f t="shared" ref="CA247" si="707">Y247</f>
        <v>136</v>
      </c>
      <c r="CB247" s="114">
        <f t="shared" ref="CB247" si="708">AC247</f>
        <v>144</v>
      </c>
      <c r="CC247" s="113">
        <f t="shared" ref="CC247" si="709">AG247</f>
        <v>182</v>
      </c>
      <c r="CD247" s="114">
        <f t="shared" ref="CD247" si="710">AK247</f>
        <v>194</v>
      </c>
      <c r="CE247" s="113">
        <f t="shared" ref="CE247" si="711">AO247</f>
        <v>244</v>
      </c>
      <c r="CF247" s="114">
        <f t="shared" ref="CF247" si="712">AS247</f>
        <v>278</v>
      </c>
      <c r="CG247" s="113">
        <f t="shared" ref="CG247" si="713">AW247</f>
        <v>308</v>
      </c>
      <c r="CH247" s="111">
        <f t="shared" ref="CH247" si="714">G247</f>
        <v>60</v>
      </c>
      <c r="CI247" s="113" t="str">
        <f t="shared" ref="CI247" si="715">K247</f>
        <v>-</v>
      </c>
      <c r="CJ247" s="114">
        <f t="shared" ref="CJ247" si="716">O247</f>
        <v>94</v>
      </c>
      <c r="CK247" s="114">
        <f t="shared" ref="CK247" si="717">S247</f>
        <v>99</v>
      </c>
      <c r="CL247" s="114">
        <f t="shared" ref="CL247" si="718">W247</f>
        <v>135</v>
      </c>
      <c r="CM247" s="114">
        <f t="shared" ref="CM247" si="719">AA247</f>
        <v>143</v>
      </c>
      <c r="CN247" s="114">
        <f t="shared" ref="CN247" si="720">AE247</f>
        <v>170</v>
      </c>
      <c r="CO247" s="114">
        <f t="shared" ref="CO247" si="721">AI247</f>
        <v>184</v>
      </c>
      <c r="CP247" s="114">
        <f t="shared" ref="CP247" si="722">AM247</f>
        <v>236</v>
      </c>
      <c r="CQ247" s="114">
        <f t="shared" ref="CQ247" si="723">AQ247</f>
        <v>271</v>
      </c>
      <c r="CR247" s="114">
        <f t="shared" ref="CR247" si="724">AU247</f>
        <v>307</v>
      </c>
      <c r="CS247" s="114">
        <f t="shared" ref="CS247" si="725">AY247</f>
        <v>327</v>
      </c>
      <c r="CT247" s="109" t="e">
        <f t="shared" ref="CT247" si="726">M247-K247</f>
        <v>#VALUE!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29" x14ac:dyDescent="0.2">
      <c r="A248" s="9" t="str">
        <f>CONCATENATE(B248,"_",C248)</f>
        <v>ptafr_human__wt</v>
      </c>
      <c r="B248" s="9" t="s">
        <v>371</v>
      </c>
      <c r="C248" s="9" t="s">
        <v>100</v>
      </c>
      <c r="D248" s="9" t="str">
        <f>IFERROR(MID(VLOOKUP($B248,Seqs!$A:$B,2,0),E248,1),"")</f>
        <v>D</v>
      </c>
      <c r="E248" s="9">
        <v>10</v>
      </c>
      <c r="F248" s="9" t="str">
        <f>IFERROR(MID(VLOOKUP($B248,Seqs!$A:$B,2,0),G248,1),"")</f>
        <v>Y</v>
      </c>
      <c r="G248" s="9">
        <v>44</v>
      </c>
      <c r="H248" s="9" t="str">
        <f>IFERROR(MID(VLOOKUP($B248,Seqs!$A:$B,2,0),I248,1),"")</f>
        <v/>
      </c>
      <c r="I248" s="109" t="s">
        <v>23</v>
      </c>
      <c r="J248" s="9" t="str">
        <f>IFERROR(MID(VLOOKUP($B248,Seqs!$A:$B,2,0),K248,1),"")</f>
        <v/>
      </c>
      <c r="K248" s="109" t="s">
        <v>23</v>
      </c>
      <c r="L248" s="9" t="str">
        <f>IFERROR(MID(VLOOKUP($B248,Seqs!$A:$B,2,0),M248,1),"")</f>
        <v>F</v>
      </c>
      <c r="M248" s="9">
        <v>49</v>
      </c>
      <c r="N248" s="9" t="str">
        <f>IFERROR(MID(VLOOKUP($B248,Seqs!$A:$B,2,0),O248,1),"")</f>
        <v>Q</v>
      </c>
      <c r="O248" s="9">
        <v>80</v>
      </c>
      <c r="P248" s="9" t="str">
        <f>IFERROR(MID(VLOOKUP($B248,Seqs!$A:$B,2,0),Q248,1),"")</f>
        <v>N</v>
      </c>
      <c r="Q248" s="9">
        <v>82</v>
      </c>
      <c r="R248" s="9" t="str">
        <f>IFERROR(MID(VLOOKUP($B248,Seqs!$A:$B,2,0),S248,1),"")</f>
        <v>L</v>
      </c>
      <c r="S248" s="9">
        <v>85</v>
      </c>
      <c r="T248" s="9" t="str">
        <f>IFERROR(MID(VLOOKUP($B248,Seqs!$A:$B,2,0),U248,1),"")</f>
        <v>P</v>
      </c>
      <c r="U248" s="9">
        <v>86</v>
      </c>
      <c r="V248" s="9" t="str">
        <f>IFERROR(MID(VLOOKUP($B248,Seqs!$A:$B,2,0),W248,1),"")</f>
        <v>R</v>
      </c>
      <c r="W248" s="9">
        <v>121</v>
      </c>
      <c r="X248" s="9" t="str">
        <f>IFERROR(MID(VLOOKUP($B248,Seqs!$A:$B,2,0),Y248,1),"")</f>
        <v>P</v>
      </c>
      <c r="Y248" s="9">
        <v>122</v>
      </c>
      <c r="Z248" s="9" t="str">
        <f>IFERROR(MID(VLOOKUP($B248,Seqs!$A:$B,2,0),AA248,1),"")</f>
        <v>N</v>
      </c>
      <c r="AA248" s="9">
        <v>129</v>
      </c>
      <c r="AB248" s="9" t="str">
        <f>IFERROR(MID(VLOOKUP($B248,Seqs!$A:$B,2,0),AC248,1),"")</f>
        <v>T</v>
      </c>
      <c r="AC248" s="9">
        <v>130</v>
      </c>
      <c r="AD248" s="9" t="str">
        <f>IFERROR(MID(VLOOKUP($B248,Seqs!$A:$B,2,0),AE248,1),"")</f>
        <v>L</v>
      </c>
      <c r="AE248" s="9">
        <v>155</v>
      </c>
      <c r="AF248" s="9" t="str">
        <f>IFERROR(MID(VLOOKUP($B248,Seqs!$A:$B,2,0),AG248,1),"")</f>
        <v>C</v>
      </c>
      <c r="AG248" s="9">
        <v>173</v>
      </c>
      <c r="AH248" s="9" t="str">
        <f>IFERROR(MID(VLOOKUP($B248,Seqs!$A:$B,2,0),AI248,1),"")</f>
        <v>E</v>
      </c>
      <c r="AI248" s="9">
        <v>175</v>
      </c>
      <c r="AJ248" s="9" t="str">
        <f>IFERROR(MID(VLOOKUP($B248,Seqs!$A:$B,2,0),AK248,1),"")</f>
        <v>S</v>
      </c>
      <c r="AK248" s="9">
        <v>181</v>
      </c>
      <c r="AL248" s="9" t="str">
        <f>IFERROR(MID(VLOOKUP($B248,Seqs!$A:$B,2,0),AM248,1),"")</f>
        <v>Q</v>
      </c>
      <c r="AM248" s="9">
        <v>216</v>
      </c>
      <c r="AN248" s="9" t="str">
        <f>IFERROR(MID(VLOOKUP($B248,Seqs!$A:$B,2,0),AO248,1),"")</f>
        <v>Q</v>
      </c>
      <c r="AO248" s="9">
        <v>221</v>
      </c>
      <c r="AP248" s="9" t="str">
        <f>IFERROR(MID(VLOOKUP($B248,Seqs!$A:$B,2,0),AQ248,1),"")</f>
        <v>G</v>
      </c>
      <c r="AQ248" s="9">
        <v>261</v>
      </c>
      <c r="AR248" s="9" t="str">
        <f>IFERROR(MID(VLOOKUP($B248,Seqs!$A:$B,2,0),AS248,1),"")</f>
        <v>D</v>
      </c>
      <c r="AS248" s="9">
        <v>264</v>
      </c>
      <c r="AT248" s="9" t="str">
        <f>IFERROR(MID(VLOOKUP($B248,Seqs!$A:$B,2,0),AU248,1),"")</f>
        <v>K</v>
      </c>
      <c r="AU248" s="9">
        <v>299</v>
      </c>
      <c r="AV248" s="9" t="str">
        <f>IFERROR(MID(VLOOKUP($B248,Seqs!$A:$B,2,0),AW248,1),"")</f>
        <v>F</v>
      </c>
      <c r="AW248" s="9">
        <v>300</v>
      </c>
      <c r="AX248" s="9" t="str">
        <f>IFERROR(MID(VLOOKUP($B248,Seqs!$A:$B,2,0),AY248,1),"")</f>
        <v>S</v>
      </c>
      <c r="AY248" s="9">
        <v>313</v>
      </c>
      <c r="AZ248" s="110" t="str">
        <f>VLOOKUP(B248,Classification!A:D,2,0)</f>
        <v>A</v>
      </c>
      <c r="BA248" s="98" t="str">
        <f>VLOOKUP(B248,Classification!A:D,4,0)</f>
        <v>Platelet-activatingfactor</v>
      </c>
      <c r="BB248" s="36" t="b">
        <f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109">
        <f>_xlfn.AGGREGATE(9,6,CH248:CS248)-_xlfn.AGGREGATE(9,6,BV248:CG248)+12</f>
        <v>272</v>
      </c>
      <c r="BD248" s="40" t="s">
        <v>23</v>
      </c>
      <c r="BE248" s="9" t="s">
        <v>23</v>
      </c>
      <c r="BF248" s="120" t="s">
        <v>23</v>
      </c>
      <c r="BG248" s="51" t="s">
        <v>1384</v>
      </c>
      <c r="BH248" s="51" t="s">
        <v>1384</v>
      </c>
      <c r="BI248" s="12"/>
      <c r="BJ248" s="111" t="s">
        <v>1293</v>
      </c>
      <c r="BK248" s="112" t="s">
        <v>1293</v>
      </c>
      <c r="BL248" s="112" t="s">
        <v>1293</v>
      </c>
      <c r="BM248" s="112" t="s">
        <v>1293</v>
      </c>
      <c r="BN248" s="112" t="s">
        <v>1293</v>
      </c>
      <c r="BO248" s="112" t="s">
        <v>1293</v>
      </c>
      <c r="BP248" s="112" t="s">
        <v>1293</v>
      </c>
      <c r="BQ248" s="112" t="s">
        <v>1293</v>
      </c>
      <c r="BR248" s="112" t="s">
        <v>1293</v>
      </c>
      <c r="BS248" s="112" t="s">
        <v>1293</v>
      </c>
      <c r="BT248" s="112" t="s">
        <v>1293</v>
      </c>
      <c r="BU248" s="112" t="s">
        <v>1293</v>
      </c>
      <c r="BV248" s="111">
        <f>E248</f>
        <v>10</v>
      </c>
      <c r="BW248" s="113" t="str">
        <f>I248</f>
        <v>-</v>
      </c>
      <c r="BX248" s="114">
        <f>M248</f>
        <v>49</v>
      </c>
      <c r="BY248" s="113">
        <f>Q248</f>
        <v>82</v>
      </c>
      <c r="BZ248" s="114">
        <f>U248</f>
        <v>86</v>
      </c>
      <c r="CA248" s="113">
        <f>Y248</f>
        <v>122</v>
      </c>
      <c r="CB248" s="114">
        <f>AC248</f>
        <v>130</v>
      </c>
      <c r="CC248" s="113">
        <f>AG248</f>
        <v>173</v>
      </c>
      <c r="CD248" s="114">
        <f>AK248</f>
        <v>181</v>
      </c>
      <c r="CE248" s="113">
        <f>AO248</f>
        <v>221</v>
      </c>
      <c r="CF248" s="114">
        <f>AS248</f>
        <v>264</v>
      </c>
      <c r="CG248" s="113">
        <f>AW248</f>
        <v>300</v>
      </c>
      <c r="CH248" s="111">
        <f>G248</f>
        <v>44</v>
      </c>
      <c r="CI248" s="113" t="str">
        <f>K248</f>
        <v>-</v>
      </c>
      <c r="CJ248" s="114">
        <f>O248</f>
        <v>80</v>
      </c>
      <c r="CK248" s="114">
        <f>S248</f>
        <v>85</v>
      </c>
      <c r="CL248" s="114">
        <f>W248</f>
        <v>121</v>
      </c>
      <c r="CM248" s="114">
        <f>AA248</f>
        <v>129</v>
      </c>
      <c r="CN248" s="114">
        <f>AE248</f>
        <v>155</v>
      </c>
      <c r="CO248" s="114">
        <f>AI248</f>
        <v>175</v>
      </c>
      <c r="CP248" s="114">
        <f>AM248</f>
        <v>216</v>
      </c>
      <c r="CQ248" s="114">
        <f>AQ248</f>
        <v>261</v>
      </c>
      <c r="CR248" s="114">
        <f>AU248</f>
        <v>299</v>
      </c>
      <c r="CS248" s="114">
        <f>AY248</f>
        <v>313</v>
      </c>
      <c r="CT248" s="109" t="e">
        <f>M248-K248</f>
        <v>#VALUE!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29" x14ac:dyDescent="0.2">
      <c r="A249" s="9" t="str">
        <f>CONCATENATE(B249,"_",C249)</f>
        <v>ptafr_human_5ZKP</v>
      </c>
      <c r="B249" s="9" t="s">
        <v>371</v>
      </c>
      <c r="C249" s="9" t="s">
        <v>1521</v>
      </c>
      <c r="D249" s="9" t="str">
        <f>IFERROR(MID(VLOOKUP($B249,Seqs!$A:$B,2,0),E249,1),"")</f>
        <v>S</v>
      </c>
      <c r="E249" s="9">
        <v>11</v>
      </c>
      <c r="F249" s="9" t="str">
        <f>IFERROR(MID(VLOOKUP($B249,Seqs!$A:$B,2,0),G249,1),"")</f>
        <v>Y</v>
      </c>
      <c r="G249" s="9">
        <v>44</v>
      </c>
      <c r="H249" s="9" t="str">
        <f>IFERROR(MID(VLOOKUP($B249,Seqs!$A:$B,2,0),I249,1),"")</f>
        <v/>
      </c>
      <c r="I249" s="109" t="s">
        <v>23</v>
      </c>
      <c r="J249" s="9" t="str">
        <f>IFERROR(MID(VLOOKUP($B249,Seqs!$A:$B,2,0),K249,1),"")</f>
        <v/>
      </c>
      <c r="K249" s="109" t="s">
        <v>23</v>
      </c>
      <c r="L249" s="9" t="str">
        <f>IFERROR(MID(VLOOKUP($B249,Seqs!$A:$B,2,0),M249,1),"")</f>
        <v>F</v>
      </c>
      <c r="M249" s="9">
        <v>49</v>
      </c>
      <c r="N249" s="9" t="str">
        <f>IFERROR(MID(VLOOKUP($B249,Seqs!$A:$B,2,0),O249,1),"")</f>
        <v>Q</v>
      </c>
      <c r="O249" s="9">
        <v>80</v>
      </c>
      <c r="P249" s="9" t="str">
        <f>IFERROR(MID(VLOOKUP($B249,Seqs!$A:$B,2,0),Q249,1),"")</f>
        <v>N</v>
      </c>
      <c r="Q249" s="9">
        <v>82</v>
      </c>
      <c r="R249" s="9" t="str">
        <f>IFERROR(MID(VLOOKUP($B249,Seqs!$A:$B,2,0),S249,1),"")</f>
        <v>L</v>
      </c>
      <c r="S249" s="9">
        <v>85</v>
      </c>
      <c r="T249" s="9" t="str">
        <f>IFERROR(MID(VLOOKUP($B249,Seqs!$A:$B,2,0),U249,1),"")</f>
        <v>P</v>
      </c>
      <c r="U249" s="9">
        <v>86</v>
      </c>
      <c r="V249" s="9" t="str">
        <f>IFERROR(MID(VLOOKUP($B249,Seqs!$A:$B,2,0),W249,1),"")</f>
        <v>T</v>
      </c>
      <c r="W249" s="9">
        <v>120</v>
      </c>
      <c r="X249" s="9" t="str">
        <f>IFERROR(MID(VLOOKUP($B249,Seqs!$A:$B,2,0),Y249,1),"")</f>
        <v/>
      </c>
      <c r="Y249" s="9" t="s">
        <v>23</v>
      </c>
      <c r="Z249" s="9" t="str">
        <f>IFERROR(MID(VLOOKUP($B249,Seqs!$A:$B,2,0),AA249,1),"")</f>
        <v/>
      </c>
      <c r="AA249" s="9" t="s">
        <v>23</v>
      </c>
      <c r="AB249" s="9" t="str">
        <f>IFERROR(MID(VLOOKUP($B249,Seqs!$A:$B,2,0),AC249,1),"")</f>
        <v>I</v>
      </c>
      <c r="AC249" s="9">
        <v>141</v>
      </c>
      <c r="AD249" s="9" t="str">
        <f>IFERROR(MID(VLOOKUP($B249,Seqs!$A:$B,2,0),AE249,1),"")</f>
        <v>L</v>
      </c>
      <c r="AE249" s="9">
        <v>155</v>
      </c>
      <c r="AF249" s="9" t="str">
        <f>IFERROR(MID(VLOOKUP($B249,Seqs!$A:$B,2,0),AG249,1),"")</f>
        <v>C</v>
      </c>
      <c r="AG249" s="9">
        <v>173</v>
      </c>
      <c r="AH249" s="9" t="str">
        <f>IFERROR(MID(VLOOKUP($B249,Seqs!$A:$B,2,0),AI249,1),"")</f>
        <v>E</v>
      </c>
      <c r="AI249" s="9">
        <v>175</v>
      </c>
      <c r="AJ249" s="9" t="str">
        <f>IFERROR(MID(VLOOKUP($B249,Seqs!$A:$B,2,0),AK249,1),"")</f>
        <v>P</v>
      </c>
      <c r="AK249" s="9">
        <v>183</v>
      </c>
      <c r="AL249" s="9" t="str">
        <f>IFERROR(MID(VLOOKUP($B249,Seqs!$A:$B,2,0),AM249,1),"")</f>
        <v>L</v>
      </c>
      <c r="AM249" s="9">
        <v>214</v>
      </c>
      <c r="AN249" s="9" t="str">
        <f>IFERROR(MID(VLOOKUP($B249,Seqs!$A:$B,2,0),AO249,1),"")</f>
        <v>A</v>
      </c>
      <c r="AO249" s="9">
        <v>224</v>
      </c>
      <c r="AP249" s="9" t="str">
        <f>IFERROR(MID(VLOOKUP($B249,Seqs!$A:$B,2,0),AQ249,1),"")</f>
        <v>G</v>
      </c>
      <c r="AQ249" s="9">
        <v>261</v>
      </c>
      <c r="AR249" s="9" t="str">
        <f>IFERROR(MID(VLOOKUP($B249,Seqs!$A:$B,2,0),AS249,1),"")</f>
        <v>D</v>
      </c>
      <c r="AS249" s="9">
        <v>264</v>
      </c>
      <c r="AT249" s="9" t="str">
        <f>IFERROR(MID(VLOOKUP($B249,Seqs!$A:$B,2,0),AU249,1),"")</f>
        <v>K</v>
      </c>
      <c r="AU249" s="9">
        <v>299</v>
      </c>
      <c r="AV249" s="9" t="str">
        <f>IFERROR(MID(VLOOKUP($B249,Seqs!$A:$B,2,0),AW249,1),"")</f>
        <v>F</v>
      </c>
      <c r="AW249" s="9">
        <v>300</v>
      </c>
      <c r="AX249" s="9" t="str">
        <f>IFERROR(MID(VLOOKUP($B249,Seqs!$A:$B,2,0),AY249,1),"")</f>
        <v>S</v>
      </c>
      <c r="AY249" s="9">
        <v>313</v>
      </c>
      <c r="AZ249" s="110" t="str">
        <f>VLOOKUP(B249,Classification!A:D,2,0)</f>
        <v>A</v>
      </c>
      <c r="BA249" s="98" t="str">
        <f>VLOOKUP(B249,Classification!A:D,4,0)</f>
        <v>Platelet-activatingfactor</v>
      </c>
      <c r="BB249" s="36" t="b">
        <f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109">
        <f>_xlfn.AGGREGATE(9,6,CH249:CS249)-_xlfn.AGGREGATE(9,6,BV249:CG249)+12</f>
        <v>245</v>
      </c>
      <c r="BD249" s="40" t="s">
        <v>1382</v>
      </c>
      <c r="BE249" s="9" t="s">
        <v>1297</v>
      </c>
      <c r="BF249" s="120">
        <v>2.81</v>
      </c>
      <c r="BG249" s="51" t="s">
        <v>1</v>
      </c>
      <c r="BH249" s="51" t="s">
        <v>1</v>
      </c>
      <c r="BI249" s="12"/>
      <c r="BJ249" s="111" t="s">
        <v>1293</v>
      </c>
      <c r="BK249" s="112" t="s">
        <v>1293</v>
      </c>
      <c r="BL249" s="112" t="s">
        <v>1293</v>
      </c>
      <c r="BM249" s="112" t="s">
        <v>1293</v>
      </c>
      <c r="BN249" s="112" t="s">
        <v>1293</v>
      </c>
      <c r="BO249" s="112" t="s">
        <v>1293</v>
      </c>
      <c r="BP249" s="112" t="s">
        <v>1293</v>
      </c>
      <c r="BQ249" s="112" t="s">
        <v>1293</v>
      </c>
      <c r="BR249" s="112" t="s">
        <v>1293</v>
      </c>
      <c r="BS249" s="112" t="s">
        <v>1293</v>
      </c>
      <c r="BT249" s="112" t="s">
        <v>1293</v>
      </c>
      <c r="BU249" s="112" t="s">
        <v>1293</v>
      </c>
      <c r="BV249" s="111">
        <f>E249</f>
        <v>11</v>
      </c>
      <c r="BW249" s="113" t="str">
        <f>I249</f>
        <v>-</v>
      </c>
      <c r="BX249" s="114">
        <f>M249</f>
        <v>49</v>
      </c>
      <c r="BY249" s="113">
        <f>Q249</f>
        <v>82</v>
      </c>
      <c r="BZ249" s="114">
        <f>U249</f>
        <v>86</v>
      </c>
      <c r="CA249" s="113" t="str">
        <f>Y249</f>
        <v>-</v>
      </c>
      <c r="CB249" s="114">
        <f>AC249</f>
        <v>141</v>
      </c>
      <c r="CC249" s="113">
        <f>AG249</f>
        <v>173</v>
      </c>
      <c r="CD249" s="114">
        <f>AK249</f>
        <v>183</v>
      </c>
      <c r="CE249" s="113">
        <f>AO249</f>
        <v>224</v>
      </c>
      <c r="CF249" s="114">
        <f>AS249</f>
        <v>264</v>
      </c>
      <c r="CG249" s="113">
        <f>AW249</f>
        <v>300</v>
      </c>
      <c r="CH249" s="111">
        <f>G249</f>
        <v>44</v>
      </c>
      <c r="CI249" s="113" t="str">
        <f>K249</f>
        <v>-</v>
      </c>
      <c r="CJ249" s="114">
        <f>O249</f>
        <v>80</v>
      </c>
      <c r="CK249" s="114">
        <f>S249</f>
        <v>85</v>
      </c>
      <c r="CL249" s="114">
        <f>W249</f>
        <v>120</v>
      </c>
      <c r="CM249" s="114" t="str">
        <f>AA249</f>
        <v>-</v>
      </c>
      <c r="CN249" s="114">
        <f>AE249</f>
        <v>155</v>
      </c>
      <c r="CO249" s="114">
        <f>AI249</f>
        <v>175</v>
      </c>
      <c r="CP249" s="114">
        <f>AM249</f>
        <v>214</v>
      </c>
      <c r="CQ249" s="114">
        <f>AQ249</f>
        <v>261</v>
      </c>
      <c r="CR249" s="114">
        <f>AU249</f>
        <v>299</v>
      </c>
      <c r="CS249" s="114">
        <f>AY249</f>
        <v>313</v>
      </c>
      <c r="CT249" s="109" t="e">
        <f>M249-K249</f>
        <v>#VALUE!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29" x14ac:dyDescent="0.2">
      <c r="A250" s="9" t="str">
        <f>CONCATENATE(B250,"_",C250)</f>
        <v>ptafr_human_5ZKQ</v>
      </c>
      <c r="B250" s="9" t="s">
        <v>371</v>
      </c>
      <c r="C250" s="9" t="s">
        <v>1523</v>
      </c>
      <c r="D250" s="9" t="str">
        <f>IFERROR(MID(VLOOKUP($B250,Seqs!$A:$B,2,0),E250,1),"")</f>
        <v>D</v>
      </c>
      <c r="E250" s="9">
        <v>10</v>
      </c>
      <c r="F250" s="9" t="str">
        <f>IFERROR(MID(VLOOKUP($B250,Seqs!$A:$B,2,0),G250,1),"")</f>
        <v>L</v>
      </c>
      <c r="G250" s="9">
        <v>43</v>
      </c>
      <c r="H250" s="9" t="str">
        <f>IFERROR(MID(VLOOKUP($B250,Seqs!$A:$B,2,0),I250,1),"")</f>
        <v/>
      </c>
      <c r="I250" s="109" t="s">
        <v>23</v>
      </c>
      <c r="J250" s="9" t="str">
        <f>IFERROR(MID(VLOOKUP($B250,Seqs!$A:$B,2,0),K250,1),"")</f>
        <v/>
      </c>
      <c r="K250" s="109" t="s">
        <v>23</v>
      </c>
      <c r="L250" s="9" t="str">
        <f>IFERROR(MID(VLOOKUP($B250,Seqs!$A:$B,2,0),M250,1),"")</f>
        <v>F</v>
      </c>
      <c r="M250" s="9">
        <v>49</v>
      </c>
      <c r="N250" s="9" t="str">
        <f>IFERROR(MID(VLOOKUP($B250,Seqs!$A:$B,2,0),O250,1),"")</f>
        <v>Q</v>
      </c>
      <c r="O250" s="9">
        <v>80</v>
      </c>
      <c r="P250" s="9" t="str">
        <f>IFERROR(MID(VLOOKUP($B250,Seqs!$A:$B,2,0),Q250,1),"")</f>
        <v>N</v>
      </c>
      <c r="Q250" s="9">
        <v>82</v>
      </c>
      <c r="R250" s="9" t="str">
        <f>IFERROR(MID(VLOOKUP($B250,Seqs!$A:$B,2,0),S250,1),"")</f>
        <v>L</v>
      </c>
      <c r="S250" s="9">
        <v>85</v>
      </c>
      <c r="T250" s="9" t="str">
        <f>IFERROR(MID(VLOOKUP($B250,Seqs!$A:$B,2,0),U250,1),"")</f>
        <v>P</v>
      </c>
      <c r="U250" s="9">
        <v>86</v>
      </c>
      <c r="V250" s="9" t="str">
        <f>IFERROR(MID(VLOOKUP($B250,Seqs!$A:$B,2,0),W250,1),"")</f>
        <v>R</v>
      </c>
      <c r="W250" s="9">
        <v>121</v>
      </c>
      <c r="X250" s="9" t="str">
        <f>IFERROR(MID(VLOOKUP($B250,Seqs!$A:$B,2,0),Y250,1),"")</f>
        <v/>
      </c>
      <c r="Y250" s="9" t="s">
        <v>23</v>
      </c>
      <c r="Z250" s="9" t="str">
        <f>IFERROR(MID(VLOOKUP($B250,Seqs!$A:$B,2,0),AA250,1),"")</f>
        <v/>
      </c>
      <c r="AA250" s="9" t="s">
        <v>23</v>
      </c>
      <c r="AB250" s="9" t="str">
        <f>IFERROR(MID(VLOOKUP($B250,Seqs!$A:$B,2,0),AC250,1),"")</f>
        <v>T</v>
      </c>
      <c r="AC250" s="9">
        <v>130</v>
      </c>
      <c r="AD250" s="9" t="str">
        <f>IFERROR(MID(VLOOKUP($B250,Seqs!$A:$B,2,0),AE250,1),"")</f>
        <v>I</v>
      </c>
      <c r="AE250" s="9">
        <v>154</v>
      </c>
      <c r="AF250" s="9" t="str">
        <f>IFERROR(MID(VLOOKUP($B250,Seqs!$A:$B,2,0),AG250,1),"")</f>
        <v>C</v>
      </c>
      <c r="AG250" s="9">
        <v>173</v>
      </c>
      <c r="AH250" s="9" t="str">
        <f>IFERROR(MID(VLOOKUP($B250,Seqs!$A:$B,2,0),AI250,1),"")</f>
        <v>E</v>
      </c>
      <c r="AI250" s="9">
        <v>175</v>
      </c>
      <c r="AJ250" s="9" t="str">
        <f>IFERROR(MID(VLOOKUP($B250,Seqs!$A:$B,2,0),AK250,1),"")</f>
        <v>S</v>
      </c>
      <c r="AK250" s="9">
        <v>181</v>
      </c>
      <c r="AL250" s="9" t="str">
        <f>IFERROR(MID(VLOOKUP($B250,Seqs!$A:$B,2,0),AM250,1),"")</f>
        <v>M</v>
      </c>
      <c r="AM250" s="9">
        <v>215</v>
      </c>
      <c r="AN250" s="9" t="str">
        <f>IFERROR(MID(VLOOKUP($B250,Seqs!$A:$B,2,0),AO250,1),"")</f>
        <v>K</v>
      </c>
      <c r="AO250" s="9">
        <v>227</v>
      </c>
      <c r="AP250" s="9" t="str">
        <f>IFERROR(MID(VLOOKUP($B250,Seqs!$A:$B,2,0),AQ250,1),"")</f>
        <v>G</v>
      </c>
      <c r="AQ250" s="9">
        <v>261</v>
      </c>
      <c r="AR250" s="9" t="str">
        <f>IFERROR(MID(VLOOKUP($B250,Seqs!$A:$B,2,0),AS250,1),"")</f>
        <v>D</v>
      </c>
      <c r="AS250" s="9">
        <v>264</v>
      </c>
      <c r="AT250" s="9" t="str">
        <f>IFERROR(MID(VLOOKUP($B250,Seqs!$A:$B,2,0),AU250,1),"")</f>
        <v>T</v>
      </c>
      <c r="AU250" s="9">
        <v>297</v>
      </c>
      <c r="AV250" s="9" t="str">
        <f>IFERROR(MID(VLOOKUP($B250,Seqs!$A:$B,2,0),AW250,1),"")</f>
        <v/>
      </c>
      <c r="AW250" s="9" t="s">
        <v>23</v>
      </c>
      <c r="AX250" s="9" t="str">
        <f>IFERROR(MID(VLOOKUP($B250,Seqs!$A:$B,2,0),AY250,1),"")</f>
        <v/>
      </c>
      <c r="AY250" s="9" t="s">
        <v>23</v>
      </c>
      <c r="AZ250" s="110" t="str">
        <f>VLOOKUP(B250,Classification!A:D,2,0)</f>
        <v>A</v>
      </c>
      <c r="BA250" s="98" t="str">
        <f>VLOOKUP(B250,Classification!A:D,4,0)</f>
        <v>Platelet-activatingfactor</v>
      </c>
      <c r="BB250" s="36" t="b">
        <f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109">
        <f>_xlfn.AGGREGATE(9,6,CH250:CS250)-_xlfn.AGGREGATE(9,6,BV250:CG250)+12</f>
        <v>241</v>
      </c>
      <c r="BD250" s="40" t="s">
        <v>1440</v>
      </c>
      <c r="BE250" s="9" t="s">
        <v>1439</v>
      </c>
      <c r="BF250" s="120">
        <v>2.9</v>
      </c>
      <c r="BG250" s="51" t="s">
        <v>1287</v>
      </c>
      <c r="BH250" s="51" t="s">
        <v>1287</v>
      </c>
      <c r="BI250" s="12"/>
      <c r="BJ250" s="111" t="s">
        <v>1293</v>
      </c>
      <c r="BK250" s="112" t="s">
        <v>1293</v>
      </c>
      <c r="BL250" s="112" t="s">
        <v>1293</v>
      </c>
      <c r="BM250" s="112" t="s">
        <v>1293</v>
      </c>
      <c r="BN250" s="112" t="s">
        <v>1293</v>
      </c>
      <c r="BO250" s="112" t="s">
        <v>1293</v>
      </c>
      <c r="BP250" s="112" t="s">
        <v>1293</v>
      </c>
      <c r="BQ250" s="112" t="s">
        <v>1293</v>
      </c>
      <c r="BR250" s="112" t="s">
        <v>1293</v>
      </c>
      <c r="BS250" s="112" t="s">
        <v>1293</v>
      </c>
      <c r="BT250" s="112" t="s">
        <v>1293</v>
      </c>
      <c r="BU250" s="112" t="s">
        <v>1293</v>
      </c>
      <c r="BV250" s="111">
        <f>E250</f>
        <v>10</v>
      </c>
      <c r="BW250" s="113" t="str">
        <f>I250</f>
        <v>-</v>
      </c>
      <c r="BX250" s="114">
        <f>M250</f>
        <v>49</v>
      </c>
      <c r="BY250" s="113">
        <f>Q250</f>
        <v>82</v>
      </c>
      <c r="BZ250" s="114">
        <f>U250</f>
        <v>86</v>
      </c>
      <c r="CA250" s="113" t="str">
        <f>Y250</f>
        <v>-</v>
      </c>
      <c r="CB250" s="114">
        <f>AC250</f>
        <v>130</v>
      </c>
      <c r="CC250" s="113">
        <f>AG250</f>
        <v>173</v>
      </c>
      <c r="CD250" s="114">
        <f>AK250</f>
        <v>181</v>
      </c>
      <c r="CE250" s="113">
        <f>AO250</f>
        <v>227</v>
      </c>
      <c r="CF250" s="114">
        <f>AS250</f>
        <v>264</v>
      </c>
      <c r="CG250" s="113" t="str">
        <f>AW250</f>
        <v>-</v>
      </c>
      <c r="CH250" s="111">
        <f>G250</f>
        <v>43</v>
      </c>
      <c r="CI250" s="113" t="str">
        <f>K250</f>
        <v>-</v>
      </c>
      <c r="CJ250" s="114">
        <f>O250</f>
        <v>80</v>
      </c>
      <c r="CK250" s="114">
        <f>S250</f>
        <v>85</v>
      </c>
      <c r="CL250" s="114">
        <f>W250</f>
        <v>121</v>
      </c>
      <c r="CM250" s="114" t="str">
        <f>AA250</f>
        <v>-</v>
      </c>
      <c r="CN250" s="114">
        <f>AE250</f>
        <v>154</v>
      </c>
      <c r="CO250" s="114">
        <f>AI250</f>
        <v>175</v>
      </c>
      <c r="CP250" s="114">
        <f>AM250</f>
        <v>215</v>
      </c>
      <c r="CQ250" s="114">
        <f>AQ250</f>
        <v>261</v>
      </c>
      <c r="CR250" s="114">
        <f>AU250</f>
        <v>297</v>
      </c>
      <c r="CS250" s="114" t="str">
        <f>AY250</f>
        <v>-</v>
      </c>
      <c r="CT250" s="109" t="e">
        <f>M250-K250</f>
        <v>#VALUE!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29" x14ac:dyDescent="0.2">
      <c r="A251" s="3" t="str">
        <f t="shared" si="615"/>
        <v>q08bg4_danre__wt</v>
      </c>
      <c r="B251" s="3" t="s">
        <v>1451</v>
      </c>
      <c r="C251" s="3" t="s">
        <v>100</v>
      </c>
      <c r="D251" s="3" t="str">
        <f>IFERROR(MID(VLOOKUP($B251,Seqs!$A:$B,2,0),E251,1),"")</f>
        <v>K</v>
      </c>
      <c r="E251" s="3">
        <v>26</v>
      </c>
      <c r="F251" s="3" t="str">
        <f>IFERROR(MID(VLOOKUP($B251,Seqs!$A:$B,2,0),G251,1),"")</f>
        <v>S</v>
      </c>
      <c r="G251" s="3">
        <v>55</v>
      </c>
      <c r="H251" s="3" t="str">
        <f>IFERROR(MID(VLOOKUP($B251,Seqs!$A:$B,2,0),I251,1),"")</f>
        <v>L</v>
      </c>
      <c r="I251" s="23">
        <v>56</v>
      </c>
      <c r="J251" s="3" t="str">
        <f>IFERROR(MID(VLOOKUP($B251,Seqs!$A:$B,2,0),K251,1),"")</f>
        <v>R</v>
      </c>
      <c r="K251" s="23">
        <v>59</v>
      </c>
      <c r="L251" s="3" t="str">
        <f>IFERROR(MID(VLOOKUP($B251,Seqs!$A:$B,2,0),M251,1),"")</f>
        <v>N</v>
      </c>
      <c r="M251" s="3">
        <v>60</v>
      </c>
      <c r="N251" s="3" t="str">
        <f>IFERROR(MID(VLOOKUP($B251,Seqs!$A:$B,2,0),O251,1),"")</f>
        <v>Q</v>
      </c>
      <c r="O251" s="3">
        <v>89</v>
      </c>
      <c r="P251" s="3" t="str">
        <f>IFERROR(MID(VLOOKUP($B251,Seqs!$A:$B,2,0),Q251,1),"")</f>
        <v>Q</v>
      </c>
      <c r="Q251" s="3">
        <v>90</v>
      </c>
      <c r="R251" s="3" t="str">
        <f>IFERROR(MID(VLOOKUP($B251,Seqs!$A:$B,2,0),S251,1),"")</f>
        <v>F</v>
      </c>
      <c r="S251" s="3">
        <v>94</v>
      </c>
      <c r="T251" s="3" t="str">
        <f>IFERROR(MID(VLOOKUP($B251,Seqs!$A:$B,2,0),U251,1),"")</f>
        <v>G</v>
      </c>
      <c r="U251" s="3">
        <v>95</v>
      </c>
      <c r="V251" s="3" t="str">
        <f>IFERROR(MID(VLOOKUP($B251,Seqs!$A:$B,2,0),W251,1),"")</f>
        <v>Y</v>
      </c>
      <c r="W251" s="3">
        <v>130</v>
      </c>
      <c r="X251" s="3" t="str">
        <f>IFERROR(MID(VLOOKUP($B251,Seqs!$A:$B,2,0),Y251,1),"")</f>
        <v>P</v>
      </c>
      <c r="Y251" s="3">
        <v>131</v>
      </c>
      <c r="Z251" s="3" t="str">
        <f>IFERROR(MID(VLOOKUP($B251,Seqs!$A:$B,2,0),AA251,1),"")</f>
        <v>R</v>
      </c>
      <c r="AA251" s="3">
        <v>138</v>
      </c>
      <c r="AB251" s="3" t="str">
        <f>IFERROR(MID(VLOOKUP($B251,Seqs!$A:$B,2,0),AC251,1),"")</f>
        <v>T</v>
      </c>
      <c r="AC251" s="3">
        <v>139</v>
      </c>
      <c r="AD251" s="3" t="str">
        <f>IFERROR(MID(VLOOKUP($B251,Seqs!$A:$B,2,0),AE251,1),"")</f>
        <v>N</v>
      </c>
      <c r="AE251" s="3">
        <v>166</v>
      </c>
      <c r="AF251" s="3" t="str">
        <f>IFERROR(MID(VLOOKUP($B251,Seqs!$A:$B,2,0),AG251,1),"")</f>
        <v>C</v>
      </c>
      <c r="AG251" s="3">
        <v>178</v>
      </c>
      <c r="AH251" s="3" t="str">
        <f>IFERROR(MID(VLOOKUP($B251,Seqs!$A:$B,2,0),AI251,1),"")</f>
        <v>E</v>
      </c>
      <c r="AI251" s="3">
        <v>180</v>
      </c>
      <c r="AJ251" s="3" t="str">
        <f>IFERROR(MID(VLOOKUP($B251,Seqs!$A:$B,2,0),AK251,1),"")</f>
        <v>W</v>
      </c>
      <c r="AK251" s="3">
        <v>187</v>
      </c>
      <c r="AL251" s="3" t="str">
        <f>IFERROR(MID(VLOOKUP($B251,Seqs!$A:$B,2,0),AM251,1),"")</f>
        <v>R</v>
      </c>
      <c r="AM251" s="3">
        <v>223</v>
      </c>
      <c r="AN251" s="3" t="str">
        <f>IFERROR(MID(VLOOKUP($B251,Seqs!$A:$B,2,0),AO251,1),"")</f>
        <v>N</v>
      </c>
      <c r="AO251" s="3">
        <v>234</v>
      </c>
      <c r="AP251" s="3" t="str">
        <f>IFERROR(MID(VLOOKUP($B251,Seqs!$A:$B,2,0),AQ251,1),"")</f>
        <v>N</v>
      </c>
      <c r="AQ251" s="3">
        <v>269</v>
      </c>
      <c r="AR251" s="3" t="str">
        <f>IFERROR(MID(VLOOKUP($B251,Seqs!$A:$B,2,0),AS251,1),"")</f>
        <v>G</v>
      </c>
      <c r="AS251" s="3">
        <v>273</v>
      </c>
      <c r="AT251" s="3" t="str">
        <f>IFERROR(MID(VLOOKUP($B251,Seqs!$A:$B,2,0),AU251,1),"")</f>
        <v>T</v>
      </c>
      <c r="AU251" s="3">
        <v>305</v>
      </c>
      <c r="AV251" s="3" t="str">
        <f>IFERROR(MID(VLOOKUP($B251,Seqs!$A:$B,2,0),AW251,1),"")</f>
        <v>S</v>
      </c>
      <c r="AW251" s="3">
        <v>306</v>
      </c>
      <c r="AX251" s="3" t="str">
        <f>IFERROR(MID(VLOOKUP($B251,Seqs!$A:$B,2,0),AY251,1),"")</f>
        <v>G</v>
      </c>
      <c r="AY251" s="3">
        <v>320</v>
      </c>
      <c r="AZ251" s="77" t="str">
        <f>VLOOKUP(B251,Classification!A:D,2,0)</f>
        <v>A</v>
      </c>
      <c r="BA251" s="94" t="str">
        <f>VLOOKUP(B251,Classification!A:D,4,0)</f>
        <v>Lysophospholipid(LPA)</v>
      </c>
      <c r="BB251" s="27" t="b">
        <f t="shared" si="616"/>
        <v>1</v>
      </c>
      <c r="BC251" s="23">
        <f t="shared" si="617"/>
        <v>265</v>
      </c>
      <c r="BD251" s="2" t="s">
        <v>23</v>
      </c>
      <c r="BE251" s="3" t="s">
        <v>23</v>
      </c>
      <c r="BF251" s="119" t="s">
        <v>23</v>
      </c>
      <c r="BG251" s="49" t="s">
        <v>1</v>
      </c>
      <c r="BH251" s="49" t="s">
        <v>1384</v>
      </c>
      <c r="BI251" s="1"/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618"/>
        <v>26</v>
      </c>
      <c r="BW251" s="71">
        <f t="shared" si="619"/>
        <v>56</v>
      </c>
      <c r="BX251" s="72">
        <f t="shared" si="620"/>
        <v>60</v>
      </c>
      <c r="BY251" s="71">
        <f t="shared" si="621"/>
        <v>90</v>
      </c>
      <c r="BZ251" s="72">
        <f t="shared" si="622"/>
        <v>95</v>
      </c>
      <c r="CA251" s="71">
        <f t="shared" si="623"/>
        <v>131</v>
      </c>
      <c r="CB251" s="72">
        <f t="shared" si="624"/>
        <v>139</v>
      </c>
      <c r="CC251" s="71">
        <f t="shared" si="625"/>
        <v>178</v>
      </c>
      <c r="CD251" s="72">
        <f t="shared" si="626"/>
        <v>187</v>
      </c>
      <c r="CE251" s="71">
        <f t="shared" si="627"/>
        <v>234</v>
      </c>
      <c r="CF251" s="72">
        <f t="shared" si="628"/>
        <v>273</v>
      </c>
      <c r="CG251" s="71">
        <f t="shared" si="629"/>
        <v>306</v>
      </c>
      <c r="CH251" s="70">
        <f t="shared" si="630"/>
        <v>55</v>
      </c>
      <c r="CI251" s="71">
        <f t="shared" si="631"/>
        <v>59</v>
      </c>
      <c r="CJ251" s="72">
        <f t="shared" si="632"/>
        <v>89</v>
      </c>
      <c r="CK251" s="72">
        <f t="shared" si="633"/>
        <v>94</v>
      </c>
      <c r="CL251" s="72">
        <f t="shared" si="634"/>
        <v>130</v>
      </c>
      <c r="CM251" s="72">
        <f t="shared" si="635"/>
        <v>138</v>
      </c>
      <c r="CN251" s="72">
        <f t="shared" si="636"/>
        <v>166</v>
      </c>
      <c r="CO251" s="72">
        <f t="shared" si="637"/>
        <v>180</v>
      </c>
      <c r="CP251" s="72">
        <f t="shared" si="638"/>
        <v>223</v>
      </c>
      <c r="CQ251" s="72">
        <f t="shared" si="639"/>
        <v>269</v>
      </c>
      <c r="CR251" s="72">
        <f t="shared" si="640"/>
        <v>305</v>
      </c>
      <c r="CS251" s="72">
        <f t="shared" si="641"/>
        <v>320</v>
      </c>
      <c r="CT251" s="23">
        <f t="shared" si="642"/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29" x14ac:dyDescent="0.2">
      <c r="A252" s="3" t="str">
        <f t="shared" si="615"/>
        <v>q08bg4_danre_5XSZ</v>
      </c>
      <c r="B252" s="3" t="s">
        <v>1451</v>
      </c>
      <c r="C252" s="3" t="s">
        <v>1453</v>
      </c>
      <c r="D252" s="3" t="str">
        <f>IFERROR(MID(VLOOKUP($B252,Seqs!$A:$B,2,0),E252,1),"")</f>
        <v>K</v>
      </c>
      <c r="E252" s="3">
        <v>26</v>
      </c>
      <c r="F252" s="3" t="str">
        <f>IFERROR(MID(VLOOKUP($B252,Seqs!$A:$B,2,0),G252,1),"")</f>
        <v>S</v>
      </c>
      <c r="G252" s="3">
        <v>55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N</v>
      </c>
      <c r="M252" s="3">
        <v>60</v>
      </c>
      <c r="N252" s="3" t="str">
        <f>IFERROR(MID(VLOOKUP($B252,Seqs!$A:$B,2,0),O252,1),"")</f>
        <v>Q</v>
      </c>
      <c r="O252" s="3">
        <v>89</v>
      </c>
      <c r="P252" s="3" t="str">
        <f>IFERROR(MID(VLOOKUP($B252,Seqs!$A:$B,2,0),Q252,1),"")</f>
        <v>Q</v>
      </c>
      <c r="Q252" s="3">
        <v>90</v>
      </c>
      <c r="R252" s="3" t="str">
        <f>IFERROR(MID(VLOOKUP($B252,Seqs!$A:$B,2,0),S252,1),"")</f>
        <v>F</v>
      </c>
      <c r="S252" s="3">
        <v>94</v>
      </c>
      <c r="T252" s="3" t="str">
        <f>IFERROR(MID(VLOOKUP($B252,Seqs!$A:$B,2,0),U252,1),"")</f>
        <v>G</v>
      </c>
      <c r="U252" s="3">
        <v>95</v>
      </c>
      <c r="V252" s="3" t="str">
        <f>IFERROR(MID(VLOOKUP($B252,Seqs!$A:$B,2,0),W252,1),"")</f>
        <v>Y</v>
      </c>
      <c r="W252" s="3">
        <v>130</v>
      </c>
      <c r="X252" s="3" t="str">
        <f>IFERROR(MID(VLOOKUP($B252,Seqs!$A:$B,2,0),Y252,1),"")</f>
        <v>P</v>
      </c>
      <c r="Y252" s="3">
        <v>131</v>
      </c>
      <c r="Z252" s="3" t="str">
        <f>IFERROR(MID(VLOOKUP($B252,Seqs!$A:$B,2,0),AA252,1),"")</f>
        <v>R</v>
      </c>
      <c r="AA252" s="3">
        <v>138</v>
      </c>
      <c r="AB252" s="3" t="str">
        <f>IFERROR(MID(VLOOKUP($B252,Seqs!$A:$B,2,0),AC252,1),"")</f>
        <v>T</v>
      </c>
      <c r="AC252" s="3">
        <v>139</v>
      </c>
      <c r="AD252" s="3" t="str">
        <f>IFERROR(MID(VLOOKUP($B252,Seqs!$A:$B,2,0),AE252,1),"")</f>
        <v>N</v>
      </c>
      <c r="AE252" s="3">
        <v>166</v>
      </c>
      <c r="AF252" s="3" t="str">
        <f>IFERROR(MID(VLOOKUP($B252,Seqs!$A:$B,2,0),AG252,1),"")</f>
        <v>C</v>
      </c>
      <c r="AG252" s="3">
        <v>178</v>
      </c>
      <c r="AH252" s="3" t="str">
        <f>IFERROR(MID(VLOOKUP($B252,Seqs!$A:$B,2,0),AI252,1),"")</f>
        <v>F</v>
      </c>
      <c r="AI252" s="3">
        <v>179</v>
      </c>
      <c r="AJ252" s="3" t="str">
        <f>IFERROR(MID(VLOOKUP($B252,Seqs!$A:$B,2,0),AK252,1),"")</f>
        <v>W</v>
      </c>
      <c r="AK252" s="3">
        <v>187</v>
      </c>
      <c r="AL252" s="3" t="str">
        <f>IFERROR(MID(VLOOKUP($B252,Seqs!$A:$B,2,0),AM252,1),"")</f>
        <v>R</v>
      </c>
      <c r="AM252" s="3">
        <v>223</v>
      </c>
      <c r="AN252" s="3" t="str">
        <f>IFERROR(MID(VLOOKUP($B252,Seqs!$A:$B,2,0),AO252,1),"")</f>
        <v>N</v>
      </c>
      <c r="AO252" s="3">
        <v>234</v>
      </c>
      <c r="AP252" s="3" t="str">
        <f>IFERROR(MID(VLOOKUP($B252,Seqs!$A:$B,2,0),AQ252,1),"")</f>
        <v>N</v>
      </c>
      <c r="AQ252" s="3">
        <v>269</v>
      </c>
      <c r="AR252" s="3" t="str">
        <f>IFERROR(MID(VLOOKUP($B252,Seqs!$A:$B,2,0),AS252,1),"")</f>
        <v>G</v>
      </c>
      <c r="AS252" s="3">
        <v>273</v>
      </c>
      <c r="AT252" s="3" t="str">
        <f>IFERROR(MID(VLOOKUP($B252,Seqs!$A:$B,2,0),AU252,1),"")</f>
        <v>T</v>
      </c>
      <c r="AU252" s="3">
        <v>308</v>
      </c>
      <c r="AV252" s="3" t="str">
        <f>IFERROR(MID(VLOOKUP($B252,Seqs!$A:$B,2,0),AW252,1),"")</f>
        <v/>
      </c>
      <c r="AW252" s="3" t="s">
        <v>23</v>
      </c>
      <c r="AX252" s="3" t="str">
        <f>IFERROR(MID(VLOOKUP($B252,Seqs!$A:$B,2,0),AY252,1),"")</f>
        <v/>
      </c>
      <c r="AY252" s="3" t="s">
        <v>23</v>
      </c>
      <c r="AZ252" s="77" t="str">
        <f>VLOOKUP(B252,Classification!A:D,2,0)</f>
        <v>A</v>
      </c>
      <c r="BA252" s="94" t="str">
        <f>VLOOKUP(B252,Classification!A:D,4,0)</f>
        <v>Lysophospholipid(LPA)</v>
      </c>
      <c r="BB252" s="27" t="b">
        <f t="shared" si="616"/>
        <v>1</v>
      </c>
      <c r="BC252" s="23">
        <f t="shared" si="617"/>
        <v>250</v>
      </c>
      <c r="BD252" s="2" t="s">
        <v>1382</v>
      </c>
      <c r="BE252" s="3" t="s">
        <v>1297</v>
      </c>
      <c r="BF252" s="119">
        <v>3.2</v>
      </c>
      <c r="BG252" s="49" t="s">
        <v>1</v>
      </c>
      <c r="BH252" s="49" t="s">
        <v>1384</v>
      </c>
      <c r="BI252" s="1"/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si="618"/>
        <v>26</v>
      </c>
      <c r="BW252" s="71" t="str">
        <f t="shared" si="619"/>
        <v>-</v>
      </c>
      <c r="BX252" s="72">
        <f t="shared" si="620"/>
        <v>60</v>
      </c>
      <c r="BY252" s="71">
        <f t="shared" si="621"/>
        <v>90</v>
      </c>
      <c r="BZ252" s="72">
        <f t="shared" si="622"/>
        <v>95</v>
      </c>
      <c r="CA252" s="71">
        <f t="shared" si="623"/>
        <v>131</v>
      </c>
      <c r="CB252" s="72">
        <f t="shared" si="624"/>
        <v>139</v>
      </c>
      <c r="CC252" s="71">
        <f t="shared" si="625"/>
        <v>178</v>
      </c>
      <c r="CD252" s="72">
        <f t="shared" si="626"/>
        <v>187</v>
      </c>
      <c r="CE252" s="71">
        <f t="shared" si="627"/>
        <v>234</v>
      </c>
      <c r="CF252" s="72">
        <f t="shared" si="628"/>
        <v>273</v>
      </c>
      <c r="CG252" s="71" t="str">
        <f t="shared" si="629"/>
        <v>-</v>
      </c>
      <c r="CH252" s="70">
        <f t="shared" si="630"/>
        <v>55</v>
      </c>
      <c r="CI252" s="71" t="str">
        <f t="shared" si="631"/>
        <v>-</v>
      </c>
      <c r="CJ252" s="72">
        <f t="shared" si="632"/>
        <v>89</v>
      </c>
      <c r="CK252" s="72">
        <f t="shared" si="633"/>
        <v>94</v>
      </c>
      <c r="CL252" s="72">
        <f t="shared" si="634"/>
        <v>130</v>
      </c>
      <c r="CM252" s="72">
        <f t="shared" si="635"/>
        <v>138</v>
      </c>
      <c r="CN252" s="72">
        <f t="shared" si="636"/>
        <v>166</v>
      </c>
      <c r="CO252" s="72">
        <f t="shared" si="637"/>
        <v>179</v>
      </c>
      <c r="CP252" s="72">
        <f t="shared" si="638"/>
        <v>223</v>
      </c>
      <c r="CQ252" s="72">
        <f t="shared" si="639"/>
        <v>269</v>
      </c>
      <c r="CR252" s="72">
        <f t="shared" si="640"/>
        <v>308</v>
      </c>
      <c r="CS252" s="72" t="str">
        <f t="shared" si="641"/>
        <v>-</v>
      </c>
      <c r="CT252" s="23" t="e">
        <f t="shared" si="642"/>
        <v>#VALUE!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29" x14ac:dyDescent="0.2">
      <c r="A253" s="3" t="str">
        <f t="shared" si="615"/>
        <v>q9wtk1_cavpo__wt</v>
      </c>
      <c r="B253" s="3" t="s">
        <v>1463</v>
      </c>
      <c r="C253" s="3" t="s">
        <v>100</v>
      </c>
      <c r="D253" s="3" t="str">
        <f>IFERROR(MID(VLOOKUP($B253,Seqs!$A:$B,2,0),E253,1),"")</f>
        <v>T</v>
      </c>
      <c r="E253" s="3">
        <v>17</v>
      </c>
      <c r="F253" s="3" t="str">
        <f>IFERROR(MID(VLOOKUP($B253,Seqs!$A:$B,2,0),G253,1),"")</f>
        <v>R</v>
      </c>
      <c r="G253" s="3">
        <v>48</v>
      </c>
      <c r="H253" s="3" t="str">
        <f>IFERROR(MID(VLOOKUP($B253,Seqs!$A:$B,2,0),I253,1),"")</f>
        <v>M</v>
      </c>
      <c r="I253" s="23">
        <v>49</v>
      </c>
      <c r="J253" s="3" t="str">
        <f>IFERROR(MID(VLOOKUP($B253,Seqs!$A:$B,2,0),K253,1),"")</f>
        <v>R</v>
      </c>
      <c r="K253" s="23">
        <v>52</v>
      </c>
      <c r="L253" s="3" t="str">
        <f>IFERROR(MID(VLOOKUP($B253,Seqs!$A:$B,2,0),M253,1),"")</f>
        <v>S</v>
      </c>
      <c r="M253" s="3">
        <v>53</v>
      </c>
      <c r="N253" s="3" t="str">
        <f>IFERROR(MID(VLOOKUP($B253,Seqs!$A:$B,2,0),O253,1),"")</f>
        <v>H</v>
      </c>
      <c r="O253" s="3">
        <v>83</v>
      </c>
      <c r="P253" s="3" t="str">
        <f>IFERROR(MID(VLOOKUP($B253,Seqs!$A:$B,2,0),Q253,1),"")</f>
        <v>T</v>
      </c>
      <c r="Q253" s="3">
        <v>84</v>
      </c>
      <c r="R253" s="3" t="str">
        <f>IFERROR(MID(VLOOKUP($B253,Seqs!$A:$B,2,0),S253,1),"")</f>
        <v>F</v>
      </c>
      <c r="S253" s="3">
        <v>87</v>
      </c>
      <c r="T253" s="3" t="str">
        <f>IFERROR(MID(VLOOKUP($B253,Seqs!$A:$B,2,0),U253,1),"")</f>
        <v>K</v>
      </c>
      <c r="U253" s="3">
        <v>88</v>
      </c>
      <c r="V253" s="3" t="str">
        <f>IFERROR(MID(VLOOKUP($B253,Seqs!$A:$B,2,0),W253,1),"")</f>
        <v>S</v>
      </c>
      <c r="W253" s="3">
        <v>123</v>
      </c>
      <c r="X253" s="3" t="str">
        <f>IFERROR(MID(VLOOKUP($B253,Seqs!$A:$B,2,0),Y253,1),"")</f>
        <v>P</v>
      </c>
      <c r="Y253" s="3">
        <v>124</v>
      </c>
      <c r="Z253" s="3" t="str">
        <f>IFERROR(MID(VLOOKUP($B253,Seqs!$A:$B,2,0),AA253,1),"")</f>
        <v>R</v>
      </c>
      <c r="AA253" s="3">
        <v>131</v>
      </c>
      <c r="AB253" s="3" t="str">
        <f>IFERROR(MID(VLOOKUP($B253,Seqs!$A:$B,2,0),AC253,1),"")</f>
        <v>T</v>
      </c>
      <c r="AC253" s="3">
        <v>132</v>
      </c>
      <c r="AD253" s="3" t="str">
        <f>IFERROR(MID(VLOOKUP($B253,Seqs!$A:$B,2,0),AE253,1),"")</f>
        <v>R</v>
      </c>
      <c r="AE253" s="3">
        <v>158</v>
      </c>
      <c r="AF253" s="3" t="str">
        <f>IFERROR(MID(VLOOKUP($B253,Seqs!$A:$B,2,0),AG253,1),"")</f>
        <v>C</v>
      </c>
      <c r="AG253" s="3">
        <v>170</v>
      </c>
      <c r="AH253" s="3" t="str">
        <f>IFERROR(MID(VLOOKUP($B253,Seqs!$A:$B,2,0),AI253,1),"")</f>
        <v>A</v>
      </c>
      <c r="AI253" s="3">
        <v>172</v>
      </c>
      <c r="AJ253" s="3" t="str">
        <f>IFERROR(MID(VLOOKUP($B253,Seqs!$A:$B,2,0),AK253,1),"")</f>
        <v>S</v>
      </c>
      <c r="AK253" s="3">
        <v>176</v>
      </c>
      <c r="AL253" s="3" t="str">
        <f>IFERROR(MID(VLOOKUP($B253,Seqs!$A:$B,2,0),AM253,1),"")</f>
        <v>R</v>
      </c>
      <c r="AM253" s="3">
        <v>213</v>
      </c>
      <c r="AN253" s="3" t="str">
        <f>IFERROR(MID(VLOOKUP($B253,Seqs!$A:$B,2,0),AO253,1),"")</f>
        <v>R</v>
      </c>
      <c r="AO253" s="3">
        <v>218</v>
      </c>
      <c r="AP253" s="3" t="str">
        <f>IFERROR(MID(VLOOKUP($B253,Seqs!$A:$B,2,0),AQ253,1),"")</f>
        <v>A</v>
      </c>
      <c r="AQ253" s="3">
        <v>252</v>
      </c>
      <c r="AR253" s="3" t="str">
        <f>IFERROR(MID(VLOOKUP($B253,Seqs!$A:$B,2,0),AS253,1),"")</f>
        <v>L</v>
      </c>
      <c r="AS253" s="3">
        <v>255</v>
      </c>
      <c r="AT253" s="3" t="str">
        <f>IFERROR(MID(VLOOKUP($B253,Seqs!$A:$B,2,0),AU253,1),"")</f>
        <v>A</v>
      </c>
      <c r="AU253" s="3">
        <v>287</v>
      </c>
      <c r="AV253" s="3" t="str">
        <f>IFERROR(MID(VLOOKUP($B253,Seqs!$A:$B,2,0),AW253,1),"")</f>
        <v>G</v>
      </c>
      <c r="AW253" s="3">
        <v>288</v>
      </c>
      <c r="AX253" s="3" t="str">
        <f>IFERROR(MID(VLOOKUP($B253,Seqs!$A:$B,2,0),AY253,1),"")</f>
        <v>K</v>
      </c>
      <c r="AY253" s="3">
        <v>302</v>
      </c>
      <c r="AZ253" s="77" t="str">
        <f>VLOOKUP(B253,Classification!A:D,2,0)</f>
        <v>A</v>
      </c>
      <c r="BA253" s="94" t="str">
        <f>VLOOKUP(B253,Classification!A:D,4,0)</f>
        <v>Leukotriene</v>
      </c>
      <c r="BB253" s="27" t="b">
        <f t="shared" si="616"/>
        <v>1</v>
      </c>
      <c r="BC253" s="23">
        <f t="shared" si="617"/>
        <v>266</v>
      </c>
      <c r="BD253" s="2" t="s">
        <v>23</v>
      </c>
      <c r="BE253" s="3" t="s">
        <v>23</v>
      </c>
      <c r="BF253" s="119" t="s">
        <v>23</v>
      </c>
      <c r="BG253" s="49" t="s">
        <v>1</v>
      </c>
      <c r="BH253" s="49" t="s">
        <v>1</v>
      </c>
      <c r="BI253" s="1"/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618"/>
        <v>17</v>
      </c>
      <c r="BW253" s="71">
        <f t="shared" si="619"/>
        <v>49</v>
      </c>
      <c r="BX253" s="72">
        <f t="shared" si="620"/>
        <v>53</v>
      </c>
      <c r="BY253" s="71">
        <f t="shared" si="621"/>
        <v>84</v>
      </c>
      <c r="BZ253" s="72">
        <f t="shared" si="622"/>
        <v>88</v>
      </c>
      <c r="CA253" s="71">
        <f t="shared" si="623"/>
        <v>124</v>
      </c>
      <c r="CB253" s="72">
        <f t="shared" si="624"/>
        <v>132</v>
      </c>
      <c r="CC253" s="71">
        <f t="shared" si="625"/>
        <v>170</v>
      </c>
      <c r="CD253" s="72">
        <f t="shared" si="626"/>
        <v>176</v>
      </c>
      <c r="CE253" s="71">
        <f t="shared" si="627"/>
        <v>218</v>
      </c>
      <c r="CF253" s="72">
        <f t="shared" si="628"/>
        <v>255</v>
      </c>
      <c r="CG253" s="71">
        <f t="shared" si="629"/>
        <v>288</v>
      </c>
      <c r="CH253" s="70">
        <f t="shared" si="630"/>
        <v>48</v>
      </c>
      <c r="CI253" s="71">
        <f t="shared" si="631"/>
        <v>52</v>
      </c>
      <c r="CJ253" s="72">
        <f t="shared" si="632"/>
        <v>83</v>
      </c>
      <c r="CK253" s="72">
        <f t="shared" si="633"/>
        <v>87</v>
      </c>
      <c r="CL253" s="72">
        <f t="shared" si="634"/>
        <v>123</v>
      </c>
      <c r="CM253" s="72">
        <f t="shared" si="635"/>
        <v>131</v>
      </c>
      <c r="CN253" s="72">
        <f t="shared" si="636"/>
        <v>158</v>
      </c>
      <c r="CO253" s="72">
        <f t="shared" si="637"/>
        <v>172</v>
      </c>
      <c r="CP253" s="72">
        <f t="shared" si="638"/>
        <v>213</v>
      </c>
      <c r="CQ253" s="72">
        <f t="shared" si="639"/>
        <v>252</v>
      </c>
      <c r="CR253" s="72">
        <f t="shared" si="640"/>
        <v>287</v>
      </c>
      <c r="CS253" s="72">
        <f t="shared" si="641"/>
        <v>302</v>
      </c>
      <c r="CT253" s="23">
        <f t="shared" si="642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29" x14ac:dyDescent="0.2">
      <c r="A254" s="3" t="str">
        <f t="shared" si="615"/>
        <v>q9wtk1_cavpo_5X33</v>
      </c>
      <c r="B254" s="3" t="s">
        <v>1463</v>
      </c>
      <c r="C254" s="3" t="s">
        <v>1464</v>
      </c>
      <c r="D254" s="3" t="str">
        <f>IFERROR(MID(VLOOKUP($B254,Seqs!$A:$B,2,0),E254,1),"")</f>
        <v>T</v>
      </c>
      <c r="E254" s="3">
        <v>17</v>
      </c>
      <c r="F254" s="3" t="str">
        <f>IFERROR(MID(VLOOKUP($B254,Seqs!$A:$B,2,0),G254,1),"")</f>
        <v>R</v>
      </c>
      <c r="G254" s="3">
        <v>48</v>
      </c>
      <c r="H254" s="3" t="str">
        <f>IFERROR(MID(VLOOKUP($B254,Seqs!$A:$B,2,0),I254,1),"")</f>
        <v/>
      </c>
      <c r="I254" s="23" t="s">
        <v>23</v>
      </c>
      <c r="J254" s="3" t="str">
        <f>IFERROR(MID(VLOOKUP($B254,Seqs!$A:$B,2,0),K254,1),"")</f>
        <v/>
      </c>
      <c r="K254" s="23" t="s">
        <v>23</v>
      </c>
      <c r="L254" s="3" t="str">
        <f>IFERROR(MID(VLOOKUP($B254,Seqs!$A:$B,2,0),M254,1),"")</f>
        <v>S</v>
      </c>
      <c r="M254" s="3">
        <v>53</v>
      </c>
      <c r="N254" s="3" t="str">
        <f>IFERROR(MID(VLOOKUP($B254,Seqs!$A:$B,2,0),O254,1),"")</f>
        <v>H</v>
      </c>
      <c r="O254" s="3">
        <v>83</v>
      </c>
      <c r="P254" s="3" t="str">
        <f>IFERROR(MID(VLOOKUP($B254,Seqs!$A:$B,2,0),Q254,1),"")</f>
        <v>T</v>
      </c>
      <c r="Q254" s="3">
        <v>84</v>
      </c>
      <c r="R254" s="3" t="str">
        <f>IFERROR(MID(VLOOKUP($B254,Seqs!$A:$B,2,0),S254,1),"")</f>
        <v>F</v>
      </c>
      <c r="S254" s="3">
        <v>87</v>
      </c>
      <c r="T254" s="3" t="str">
        <f>IFERROR(MID(VLOOKUP($B254,Seqs!$A:$B,2,0),U254,1),"")</f>
        <v>K</v>
      </c>
      <c r="U254" s="3">
        <v>88</v>
      </c>
      <c r="V254" s="3" t="str">
        <f>IFERROR(MID(VLOOKUP($B254,Seqs!$A:$B,2,0),W254,1),"")</f>
        <v>S</v>
      </c>
      <c r="W254" s="3">
        <v>123</v>
      </c>
      <c r="X254" s="3" t="str">
        <f>IFERROR(MID(VLOOKUP($B254,Seqs!$A:$B,2,0),Y254,1),"")</f>
        <v>P</v>
      </c>
      <c r="Y254" s="3">
        <v>124</v>
      </c>
      <c r="Z254" s="3" t="str">
        <f>IFERROR(MID(VLOOKUP($B254,Seqs!$A:$B,2,0),AA254,1),"")</f>
        <v>R</v>
      </c>
      <c r="AA254" s="3">
        <v>131</v>
      </c>
      <c r="AB254" s="3" t="str">
        <f>IFERROR(MID(VLOOKUP($B254,Seqs!$A:$B,2,0),AC254,1),"")</f>
        <v>T</v>
      </c>
      <c r="AC254" s="3">
        <v>132</v>
      </c>
      <c r="AD254" s="3" t="str">
        <f>IFERROR(MID(VLOOKUP($B254,Seqs!$A:$B,2,0),AE254,1),"")</f>
        <v>R</v>
      </c>
      <c r="AE254" s="3">
        <v>158</v>
      </c>
      <c r="AF254" s="3" t="str">
        <f>IFERROR(MID(VLOOKUP($B254,Seqs!$A:$B,2,0),AG254,1),"")</f>
        <v>C</v>
      </c>
      <c r="AG254" s="3">
        <v>170</v>
      </c>
      <c r="AH254" s="3" t="str">
        <f>IFERROR(MID(VLOOKUP($B254,Seqs!$A:$B,2,0),AI254,1),"")</f>
        <v>A</v>
      </c>
      <c r="AI254" s="3">
        <v>172</v>
      </c>
      <c r="AJ254" s="3" t="str">
        <f>IFERROR(MID(VLOOKUP($B254,Seqs!$A:$B,2,0),AK254,1),"")</f>
        <v>S</v>
      </c>
      <c r="AK254" s="3">
        <v>176</v>
      </c>
      <c r="AL254" s="3" t="str">
        <f>IFERROR(MID(VLOOKUP($B254,Seqs!$A:$B,2,0),AM254,1),"")</f>
        <v>R</v>
      </c>
      <c r="AM254" s="3">
        <v>213</v>
      </c>
      <c r="AN254" s="3" t="str">
        <f>IFERROR(MID(VLOOKUP($B254,Seqs!$A:$B,2,0),AO254,1),"")</f>
        <v>I</v>
      </c>
      <c r="AO254" s="3">
        <v>227</v>
      </c>
      <c r="AP254" s="3" t="str">
        <f>IFERROR(MID(VLOOKUP($B254,Seqs!$A:$B,2,0),AQ254,1),"")</f>
        <v>R</v>
      </c>
      <c r="AQ254" s="3">
        <v>249</v>
      </c>
      <c r="AR254" s="3" t="str">
        <f>IFERROR(MID(VLOOKUP($B254,Seqs!$A:$B,2,0),AS254,1),"")</f>
        <v>Q</v>
      </c>
      <c r="AS254" s="3">
        <v>261</v>
      </c>
      <c r="AT254" s="3" t="str">
        <f>IFERROR(MID(VLOOKUP($B254,Seqs!$A:$B,2,0),AU254,1),"")</f>
        <v>S</v>
      </c>
      <c r="AU254" s="3">
        <v>278</v>
      </c>
      <c r="AV254" s="3" t="str">
        <f>IFERROR(MID(VLOOKUP($B254,Seqs!$A:$B,2,0),AW254,1),"")</f>
        <v/>
      </c>
      <c r="AW254" s="3" t="s">
        <v>23</v>
      </c>
      <c r="AX254" s="3" t="str">
        <f>IFERROR(MID(VLOOKUP($B254,Seqs!$A:$B,2,0),AY254,1),"")</f>
        <v/>
      </c>
      <c r="AY254" s="3" t="s">
        <v>23</v>
      </c>
      <c r="AZ254" s="77" t="str">
        <f>VLOOKUP(B254,Classification!A:D,2,0)</f>
        <v>A</v>
      </c>
      <c r="BA254" s="94" t="str">
        <f>VLOOKUP(B254,Classification!A:D,4,0)</f>
        <v>Leukotriene</v>
      </c>
      <c r="BB254" s="27" t="b">
        <f t="shared" si="616"/>
        <v>1</v>
      </c>
      <c r="BC254" s="23">
        <f t="shared" si="617"/>
        <v>222</v>
      </c>
      <c r="BD254" s="2" t="s">
        <v>1383</v>
      </c>
      <c r="BE254" s="3" t="s">
        <v>1381</v>
      </c>
      <c r="BF254" s="119">
        <v>3.7</v>
      </c>
      <c r="BG254" s="49" t="s">
        <v>1</v>
      </c>
      <c r="BH254" s="49" t="s">
        <v>1384</v>
      </c>
      <c r="BI254" s="1"/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 t="shared" si="618"/>
        <v>17</v>
      </c>
      <c r="BW254" s="71" t="str">
        <f t="shared" si="619"/>
        <v>-</v>
      </c>
      <c r="BX254" s="72">
        <f t="shared" si="620"/>
        <v>53</v>
      </c>
      <c r="BY254" s="71">
        <f t="shared" si="621"/>
        <v>84</v>
      </c>
      <c r="BZ254" s="72">
        <f t="shared" si="622"/>
        <v>88</v>
      </c>
      <c r="CA254" s="71">
        <f t="shared" si="623"/>
        <v>124</v>
      </c>
      <c r="CB254" s="72">
        <f t="shared" si="624"/>
        <v>132</v>
      </c>
      <c r="CC254" s="71">
        <f t="shared" si="625"/>
        <v>170</v>
      </c>
      <c r="CD254" s="72">
        <f t="shared" si="626"/>
        <v>176</v>
      </c>
      <c r="CE254" s="71">
        <f t="shared" si="627"/>
        <v>227</v>
      </c>
      <c r="CF254" s="72">
        <f t="shared" si="628"/>
        <v>261</v>
      </c>
      <c r="CG254" s="71" t="str">
        <f t="shared" si="629"/>
        <v>-</v>
      </c>
      <c r="CH254" s="70">
        <f t="shared" si="630"/>
        <v>48</v>
      </c>
      <c r="CI254" s="71" t="str">
        <f t="shared" si="631"/>
        <v>-</v>
      </c>
      <c r="CJ254" s="72">
        <f t="shared" si="632"/>
        <v>83</v>
      </c>
      <c r="CK254" s="72">
        <f t="shared" si="633"/>
        <v>87</v>
      </c>
      <c r="CL254" s="72">
        <f t="shared" si="634"/>
        <v>123</v>
      </c>
      <c r="CM254" s="72">
        <f t="shared" si="635"/>
        <v>131</v>
      </c>
      <c r="CN254" s="72">
        <f t="shared" si="636"/>
        <v>158</v>
      </c>
      <c r="CO254" s="72">
        <f t="shared" si="637"/>
        <v>172</v>
      </c>
      <c r="CP254" s="72">
        <f t="shared" si="638"/>
        <v>213</v>
      </c>
      <c r="CQ254" s="72">
        <f t="shared" si="639"/>
        <v>249</v>
      </c>
      <c r="CR254" s="72">
        <f t="shared" si="640"/>
        <v>278</v>
      </c>
      <c r="CS254" s="72" t="str">
        <f t="shared" si="641"/>
        <v>-</v>
      </c>
      <c r="CT254" s="23" t="e">
        <f t="shared" si="642"/>
        <v>#VALUE!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29" x14ac:dyDescent="0.2">
      <c r="A255" s="3" t="str">
        <f t="shared" si="557"/>
        <v>s1pr1_human__wt</v>
      </c>
      <c r="B255" s="3" t="s">
        <v>104</v>
      </c>
      <c r="C255" s="3" t="s">
        <v>100</v>
      </c>
      <c r="D255" s="3" t="str">
        <f>IFERROR(MID(VLOOKUP($B255,Seqs!$A:$B,2,0),E255,1),"")</f>
        <v>E</v>
      </c>
      <c r="E255" s="3">
        <v>42</v>
      </c>
      <c r="F255" s="3" t="str">
        <f>IFERROR(MID(VLOOKUP($B255,Seqs!$A:$B,2,0),G255,1),"")</f>
        <v>T</v>
      </c>
      <c r="G255" s="3">
        <v>73</v>
      </c>
      <c r="H255" s="3" t="str">
        <f>IFERROR(MID(VLOOKUP($B255,Seqs!$A:$B,2,0),I255,1),"")</f>
        <v>K</v>
      </c>
      <c r="I255" s="23">
        <v>74</v>
      </c>
      <c r="J255" s="3" t="str">
        <f>IFERROR(MID(VLOOKUP($B255,Seqs!$A:$B,2,0),K255,1),"")</f>
        <v>H</v>
      </c>
      <c r="K255" s="23">
        <v>77</v>
      </c>
      <c r="L255" s="3" t="str">
        <f>IFERROR(MID(VLOOKUP($B255,Seqs!$A:$B,2,0),M255,1),"")</f>
        <v>R</v>
      </c>
      <c r="M255" s="3">
        <v>78</v>
      </c>
      <c r="N255" s="3" t="str">
        <f>IFERROR(MID(VLOOKUP($B255,Seqs!$A:$B,2,0),O255,1),"")</f>
        <v>L</v>
      </c>
      <c r="O255" s="3">
        <v>104</v>
      </c>
      <c r="P255" s="3" t="str">
        <f>IFERROR(MID(VLOOKUP($B255,Seqs!$A:$B,2,0),Q255,1),"")</f>
        <v>G</v>
      </c>
      <c r="Q255" s="3">
        <v>106</v>
      </c>
      <c r="R255" s="3" t="str">
        <f>IFERROR(MID(VLOOKUP($B255,Seqs!$A:$B,2,0),S255,1),"")</f>
        <v>L</v>
      </c>
      <c r="S255" s="3">
        <v>112</v>
      </c>
      <c r="T255" s="3" t="str">
        <f>IFERROR(MID(VLOOKUP($B255,Seqs!$A:$B,2,0),U255,1),"")</f>
        <v>T</v>
      </c>
      <c r="U255" s="3">
        <v>113</v>
      </c>
      <c r="V255" s="3" t="str">
        <f>IFERROR(MID(VLOOKUP($B255,Seqs!$A:$B,2,0),W255,1),"")</f>
        <v>K</v>
      </c>
      <c r="W255" s="105">
        <v>148</v>
      </c>
      <c r="X255" s="3" t="str">
        <f>IFERROR(MID(VLOOKUP($B255,Seqs!$A:$B,2,0),Y255,1),"")</f>
        <v>M</v>
      </c>
      <c r="Y255" s="105">
        <v>149</v>
      </c>
      <c r="Z255" s="3" t="str">
        <f>IFERROR(MID(VLOOKUP($B255,Seqs!$A:$B,2,0),AA255,1),"")</f>
        <v>S</v>
      </c>
      <c r="AA255" s="105">
        <v>155</v>
      </c>
      <c r="AB255" s="3" t="str">
        <f>IFERROR(MID(VLOOKUP($B255,Seqs!$A:$B,2,0),AC255,1),"")</f>
        <v>N</v>
      </c>
      <c r="AC255" s="105">
        <v>156</v>
      </c>
      <c r="AD255" s="3" t="str">
        <f>IFERROR(MID(VLOOKUP($B255,Seqs!$A:$B,2,0),AE255,1),"")</f>
        <v>G</v>
      </c>
      <c r="AE255" s="3">
        <v>181</v>
      </c>
      <c r="AF255" s="3" t="str">
        <f>IFERROR(MID(VLOOKUP($B255,Seqs!$A:$B,2,0),AG255,1),"")</f>
        <v/>
      </c>
      <c r="AG255" s="3" t="s">
        <v>23</v>
      </c>
      <c r="AH255" s="3" t="str">
        <f>IFERROR(MID(VLOOKUP($B255,Seqs!$A:$B,2,0),AI255,1),"")</f>
        <v/>
      </c>
      <c r="AI255" s="3" t="s">
        <v>23</v>
      </c>
      <c r="AJ255" s="3" t="str">
        <f>IFERROR(MID(VLOOKUP($B255,Seqs!$A:$B,2,0),AK255,1),"")</f>
        <v>H</v>
      </c>
      <c r="AK255" s="3">
        <v>199</v>
      </c>
      <c r="AL255" s="3" t="str">
        <f>IFERROR(MID(VLOOKUP($B255,Seqs!$A:$B,2,0),AM255,1),"")</f>
        <v>T</v>
      </c>
      <c r="AM255" s="3">
        <v>236</v>
      </c>
      <c r="AN255" s="3" t="str">
        <f>IFERROR(MID(VLOOKUP($B255,Seqs!$A:$B,2,0),AO255,1),"")</f>
        <v>S</v>
      </c>
      <c r="AO255" s="3">
        <v>245</v>
      </c>
      <c r="AP255" s="3" t="str">
        <f>IFERROR(MID(VLOOKUP($B255,Seqs!$A:$B,2,0),AQ255,1),"")</f>
        <v>C</v>
      </c>
      <c r="AQ255" s="3">
        <v>282</v>
      </c>
      <c r="AR255" s="3" t="str">
        <f>IFERROR(MID(VLOOKUP($B255,Seqs!$A:$B,2,0),AS255,1),"")</f>
        <v>D</v>
      </c>
      <c r="AS255" s="3">
        <v>288</v>
      </c>
      <c r="AT255" s="3" t="str">
        <f>IFERROR(MID(VLOOKUP($B255,Seqs!$A:$B,2,0),AU255,1),"")</f>
        <v>T</v>
      </c>
      <c r="AU255" s="3">
        <v>314</v>
      </c>
      <c r="AV255" s="3" t="str">
        <f>IFERROR(MID(VLOOKUP($B255,Seqs!$A:$B,2,0),AW255,1),"")</f>
        <v>N</v>
      </c>
      <c r="AW255" s="3">
        <v>315</v>
      </c>
      <c r="AX255" s="3" t="str">
        <f>IFERROR(MID(VLOOKUP($B255,Seqs!$A:$B,2,0),AY255,1),"")</f>
        <v>S</v>
      </c>
      <c r="AY255" s="3">
        <v>327</v>
      </c>
      <c r="AZ255" s="77" t="str">
        <f>VLOOKUP(B255,Classification!A:D,2,0)</f>
        <v>A</v>
      </c>
      <c r="BA255" s="94" t="str">
        <f>VLOOKUP(B255,Classification!A:D,4,0)</f>
        <v>Lysophospholipid(S1P)</v>
      </c>
      <c r="BB255" s="27" t="b">
        <f t="shared" si="558"/>
        <v>1</v>
      </c>
      <c r="BC255" s="23">
        <f t="shared" si="531"/>
        <v>256</v>
      </c>
      <c r="BD255" s="56" t="s">
        <v>1379</v>
      </c>
      <c r="BE255" s="3" t="s">
        <v>23</v>
      </c>
      <c r="BF255" s="119" t="s">
        <v>23</v>
      </c>
      <c r="BG255" s="49" t="s">
        <v>1379</v>
      </c>
      <c r="BH255" s="49" t="s">
        <v>1384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 t="shared" si="532"/>
        <v>42</v>
      </c>
      <c r="BW255" s="71">
        <f t="shared" si="533"/>
        <v>74</v>
      </c>
      <c r="BX255" s="72">
        <f t="shared" si="534"/>
        <v>78</v>
      </c>
      <c r="BY255" s="71">
        <f t="shared" si="535"/>
        <v>106</v>
      </c>
      <c r="BZ255" s="72">
        <f t="shared" si="536"/>
        <v>113</v>
      </c>
      <c r="CA255" s="71">
        <f t="shared" si="537"/>
        <v>149</v>
      </c>
      <c r="CB255" s="72">
        <f t="shared" si="538"/>
        <v>156</v>
      </c>
      <c r="CC255" s="71" t="str">
        <f t="shared" si="539"/>
        <v>-</v>
      </c>
      <c r="CD255" s="72">
        <f t="shared" si="540"/>
        <v>199</v>
      </c>
      <c r="CE255" s="71">
        <f t="shared" si="541"/>
        <v>245</v>
      </c>
      <c r="CF255" s="72">
        <f t="shared" si="542"/>
        <v>288</v>
      </c>
      <c r="CG255" s="71">
        <f t="shared" si="543"/>
        <v>315</v>
      </c>
      <c r="CH255" s="70">
        <f t="shared" si="544"/>
        <v>73</v>
      </c>
      <c r="CI255" s="71">
        <f t="shared" si="545"/>
        <v>77</v>
      </c>
      <c r="CJ255" s="72">
        <f t="shared" si="546"/>
        <v>104</v>
      </c>
      <c r="CK255" s="72">
        <f t="shared" si="547"/>
        <v>112</v>
      </c>
      <c r="CL255" s="72">
        <f t="shared" si="548"/>
        <v>148</v>
      </c>
      <c r="CM255" s="72">
        <f t="shared" si="549"/>
        <v>155</v>
      </c>
      <c r="CN255" s="72">
        <f t="shared" si="550"/>
        <v>181</v>
      </c>
      <c r="CO255" s="72" t="str">
        <f t="shared" si="551"/>
        <v>-</v>
      </c>
      <c r="CP255" s="72">
        <f t="shared" si="552"/>
        <v>236</v>
      </c>
      <c r="CQ255" s="72">
        <f t="shared" si="553"/>
        <v>282</v>
      </c>
      <c r="CR255" s="72">
        <f t="shared" si="554"/>
        <v>314</v>
      </c>
      <c r="CS255" s="72">
        <f t="shared" si="555"/>
        <v>327</v>
      </c>
      <c r="CT255" s="23">
        <f t="shared" si="556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29" x14ac:dyDescent="0.2">
      <c r="A256" s="3" t="str">
        <f t="shared" si="557"/>
        <v>s1pr1_human_3V2Y</v>
      </c>
      <c r="B256" s="3" t="s">
        <v>104</v>
      </c>
      <c r="C256" s="3" t="s">
        <v>94</v>
      </c>
      <c r="D256" s="3" t="str">
        <f>IFERROR(MID(VLOOKUP($B256,Seqs!$A:$B,2,0),E256,1),"")</f>
        <v>E</v>
      </c>
      <c r="E256" s="3">
        <v>42</v>
      </c>
      <c r="F256" s="3" t="str">
        <f>IFERROR(MID(VLOOKUP($B256,Seqs!$A:$B,2,0),G256,1),"")</f>
        <v>T</v>
      </c>
      <c r="G256" s="3">
        <v>73</v>
      </c>
      <c r="H256" s="3" t="str">
        <f>IFERROR(MID(VLOOKUP($B256,Seqs!$A:$B,2,0),I256,1),"")</f>
        <v>K</v>
      </c>
      <c r="I256" s="23">
        <v>74</v>
      </c>
      <c r="J256" s="3" t="str">
        <f>IFERROR(MID(VLOOKUP($B256,Seqs!$A:$B,2,0),K256,1),"")</f>
        <v>H</v>
      </c>
      <c r="K256" s="23">
        <v>77</v>
      </c>
      <c r="L256" s="3" t="str">
        <f>IFERROR(MID(VLOOKUP($B256,Seqs!$A:$B,2,0),M256,1),"")</f>
        <v>R</v>
      </c>
      <c r="M256" s="3">
        <v>78</v>
      </c>
      <c r="N256" s="3" t="str">
        <f>IFERROR(MID(VLOOKUP($B256,Seqs!$A:$B,2,0),O256,1),"")</f>
        <v>L</v>
      </c>
      <c r="O256" s="3">
        <v>104</v>
      </c>
      <c r="P256" s="3" t="str">
        <f>IFERROR(MID(VLOOKUP($B256,Seqs!$A:$B,2,0),Q256,1),"")</f>
        <v>G</v>
      </c>
      <c r="Q256" s="3">
        <v>106</v>
      </c>
      <c r="R256" s="3" t="str">
        <f>IFERROR(MID(VLOOKUP($B256,Seqs!$A:$B,2,0),S256,1),"")</f>
        <v>L</v>
      </c>
      <c r="S256" s="3">
        <v>112</v>
      </c>
      <c r="T256" s="3" t="str">
        <f>IFERROR(MID(VLOOKUP($B256,Seqs!$A:$B,2,0),U256,1),"")</f>
        <v>T</v>
      </c>
      <c r="U256" s="3">
        <v>113</v>
      </c>
      <c r="V256" s="3" t="str">
        <f>IFERROR(MID(VLOOKUP($B256,Seqs!$A:$B,2,0),W256,1),"")</f>
        <v>T</v>
      </c>
      <c r="W256" s="105">
        <v>145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N</v>
      </c>
      <c r="AC256" s="105">
        <v>156</v>
      </c>
      <c r="AD256" s="3" t="str">
        <f>IFERROR(MID(VLOOKUP($B256,Seqs!$A:$B,2,0),AE256,1),"")</f>
        <v>G</v>
      </c>
      <c r="AE256" s="3">
        <v>181</v>
      </c>
      <c r="AF256" s="3" t="str">
        <f>IFERROR(MID(VLOOKUP($B256,Seqs!$A:$B,2,0),AG256,1),"")</f>
        <v/>
      </c>
      <c r="AG256" s="3" t="s">
        <v>23</v>
      </c>
      <c r="AH256" s="3" t="str">
        <f>IFERROR(MID(VLOOKUP($B256,Seqs!$A:$B,2,0),AI256,1),"")</f>
        <v/>
      </c>
      <c r="AI256" s="3" t="s">
        <v>23</v>
      </c>
      <c r="AJ256" s="3" t="str">
        <f>IFERROR(MID(VLOOKUP($B256,Seqs!$A:$B,2,0),AK256,1),"")</f>
        <v>H</v>
      </c>
      <c r="AK256" s="3">
        <v>199</v>
      </c>
      <c r="AL256" s="3" t="str">
        <f>IFERROR(MID(VLOOKUP($B256,Seqs!$A:$B,2,0),AM256,1),"")</f>
        <v>R</v>
      </c>
      <c r="AM256" s="3">
        <v>231</v>
      </c>
      <c r="AN256" s="3" t="str">
        <f>IFERROR(MID(VLOOKUP($B256,Seqs!$A:$B,2,0),AO256,1),"")</f>
        <v>S</v>
      </c>
      <c r="AO256" s="3">
        <v>251</v>
      </c>
      <c r="AP256" s="3" t="str">
        <f>IFERROR(MID(VLOOKUP($B256,Seqs!$A:$B,2,0),AQ256,1),"")</f>
        <v>C</v>
      </c>
      <c r="AQ256" s="3">
        <v>282</v>
      </c>
      <c r="AR256" s="3" t="str">
        <f>IFERROR(MID(VLOOKUP($B256,Seqs!$A:$B,2,0),AS256,1),"")</f>
        <v>D</v>
      </c>
      <c r="AS256" s="3">
        <v>288</v>
      </c>
      <c r="AT256" s="3" t="str">
        <f>IFERROR(MID(VLOOKUP($B256,Seqs!$A:$B,2,0),AU256,1),"")</f>
        <v>T</v>
      </c>
      <c r="AU256" s="3">
        <v>314</v>
      </c>
      <c r="AV256" s="3" t="str">
        <f>IFERROR(MID(VLOOKUP($B256,Seqs!$A:$B,2,0),AW256,1),"")</f>
        <v>N</v>
      </c>
      <c r="AW256" s="3">
        <v>315</v>
      </c>
      <c r="AX256" s="3" t="str">
        <f>IFERROR(MID(VLOOKUP($B256,Seqs!$A:$B,2,0),AY256,1),"")</f>
        <v>I</v>
      </c>
      <c r="AY256" s="3">
        <v>323</v>
      </c>
      <c r="AZ256" s="77" t="str">
        <f>VLOOKUP(B256,Classification!A:D,2,0)</f>
        <v>A</v>
      </c>
      <c r="BA256" s="94" t="str">
        <f>VLOOKUP(B256,Classification!A:D,4,0)</f>
        <v>Lysophospholipid(S1P)</v>
      </c>
      <c r="BB256" s="27" t="b">
        <f t="shared" si="558"/>
        <v>1</v>
      </c>
      <c r="BC256" s="23">
        <f t="shared" si="531"/>
        <v>232</v>
      </c>
      <c r="BD256" s="2" t="s">
        <v>1383</v>
      </c>
      <c r="BE256" s="3" t="s">
        <v>1381</v>
      </c>
      <c r="BF256" s="119">
        <v>2.8</v>
      </c>
      <c r="BG256" s="49" t="s">
        <v>1384</v>
      </c>
      <c r="BH256" s="49" t="s">
        <v>1384</v>
      </c>
      <c r="BI256" s="1"/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 t="shared" si="532"/>
        <v>42</v>
      </c>
      <c r="BW256" s="71">
        <f t="shared" si="533"/>
        <v>74</v>
      </c>
      <c r="BX256" s="72">
        <f t="shared" si="534"/>
        <v>78</v>
      </c>
      <c r="BY256" s="71">
        <f t="shared" si="535"/>
        <v>106</v>
      </c>
      <c r="BZ256" s="72">
        <f t="shared" si="536"/>
        <v>113</v>
      </c>
      <c r="CA256" s="71" t="str">
        <f t="shared" si="537"/>
        <v>-</v>
      </c>
      <c r="CB256" s="72">
        <f t="shared" si="538"/>
        <v>156</v>
      </c>
      <c r="CC256" s="71" t="str">
        <f t="shared" si="539"/>
        <v>-</v>
      </c>
      <c r="CD256" s="72">
        <f t="shared" si="540"/>
        <v>199</v>
      </c>
      <c r="CE256" s="71">
        <f t="shared" si="541"/>
        <v>251</v>
      </c>
      <c r="CF256" s="72">
        <f t="shared" si="542"/>
        <v>288</v>
      </c>
      <c r="CG256" s="71">
        <f t="shared" si="543"/>
        <v>315</v>
      </c>
      <c r="CH256" s="70">
        <f t="shared" si="544"/>
        <v>73</v>
      </c>
      <c r="CI256" s="71">
        <f t="shared" si="545"/>
        <v>77</v>
      </c>
      <c r="CJ256" s="72">
        <f t="shared" si="546"/>
        <v>104</v>
      </c>
      <c r="CK256" s="72">
        <f t="shared" si="547"/>
        <v>112</v>
      </c>
      <c r="CL256" s="72">
        <f t="shared" si="548"/>
        <v>145</v>
      </c>
      <c r="CM256" s="72" t="str">
        <f t="shared" si="549"/>
        <v>-</v>
      </c>
      <c r="CN256" s="72">
        <f t="shared" si="550"/>
        <v>181</v>
      </c>
      <c r="CO256" s="72" t="str">
        <f t="shared" si="551"/>
        <v>-</v>
      </c>
      <c r="CP256" s="72">
        <f t="shared" si="552"/>
        <v>231</v>
      </c>
      <c r="CQ256" s="72">
        <f t="shared" si="553"/>
        <v>282</v>
      </c>
      <c r="CR256" s="72">
        <f t="shared" si="554"/>
        <v>314</v>
      </c>
      <c r="CS256" s="72">
        <f t="shared" si="555"/>
        <v>323</v>
      </c>
      <c r="CT256" s="23">
        <f t="shared" si="556"/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30" x14ac:dyDescent="0.2">
      <c r="A257" s="3" t="str">
        <f t="shared" si="557"/>
        <v>us28_hcmva__wt</v>
      </c>
      <c r="B257" s="3" t="s">
        <v>924</v>
      </c>
      <c r="C257" s="3" t="s">
        <v>100</v>
      </c>
      <c r="D257" s="3" t="str">
        <f>IFERROR(MID(VLOOKUP($B257,Seqs!$A:$B,2,0),E257,1),"")</f>
        <v>F</v>
      </c>
      <c r="E257" s="105">
        <v>25</v>
      </c>
      <c r="F257" s="3" t="str">
        <f>IFERROR(MID(VLOOKUP($B257,Seqs!$A:$B,2,0),G257,1),"")</f>
        <v>R</v>
      </c>
      <c r="G257" s="3">
        <v>61</v>
      </c>
      <c r="H257" s="3" t="str">
        <f>IFERROR(MID(VLOOKUP($B257,Seqs!$A:$B,2,0),I257,1),"")</f>
        <v>R</v>
      </c>
      <c r="I257" s="23">
        <v>62</v>
      </c>
      <c r="J257" s="3" t="str">
        <f>IFERROR(MID(VLOOKUP($B257,Seqs!$A:$B,2,0),K257,1),"")</f>
        <v>Q</v>
      </c>
      <c r="K257" s="23">
        <v>65</v>
      </c>
      <c r="L257" s="3" t="str">
        <f>IFERROR(MID(VLOOKUP($B257,Seqs!$A:$B,2,0),M257,1),"")</f>
        <v>C</v>
      </c>
      <c r="M257" s="3">
        <v>66</v>
      </c>
      <c r="N257" s="3" t="str">
        <f>IFERROR(MID(VLOOKUP($B257,Seqs!$A:$B,2,0),O257,1),"")</f>
        <v>D</v>
      </c>
      <c r="O257" s="3">
        <v>95</v>
      </c>
      <c r="P257" s="3" t="str">
        <f>IFERROR(MID(VLOOKUP($B257,Seqs!$A:$B,2,0),Q257,1),"")</f>
        <v/>
      </c>
      <c r="Q257" s="3" t="s">
        <v>23</v>
      </c>
      <c r="R257" s="3" t="str">
        <f>IFERROR(MID(VLOOKUP($B257,Seqs!$A:$B,2,0),S257,1),"")</f>
        <v/>
      </c>
      <c r="S257" s="3" t="s">
        <v>23</v>
      </c>
      <c r="T257" s="3" t="str">
        <f>IFERROR(MID(VLOOKUP($B257,Seqs!$A:$B,2,0),U257,1),"")</f>
        <v>A</v>
      </c>
      <c r="U257" s="105">
        <v>100</v>
      </c>
      <c r="V257" s="3" t="str">
        <f>IFERROR(MID(VLOOKUP($B257,Seqs!$A:$B,2,0),W257,1),"")</f>
        <v>V</v>
      </c>
      <c r="W257" s="105">
        <v>134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P</v>
      </c>
      <c r="AC257" s="9">
        <v>140</v>
      </c>
      <c r="AD257" s="3" t="str">
        <f>IFERROR(MID(VLOOKUP($B257,Seqs!$A:$B,2,0),AE257,1),"")</f>
        <v>M</v>
      </c>
      <c r="AE257" s="105">
        <v>164</v>
      </c>
      <c r="AF257" s="3" t="str">
        <f>IFERROR(MID(VLOOKUP($B257,Seqs!$A:$B,2,0),AG257,1),"")</f>
        <v>C</v>
      </c>
      <c r="AG257" s="3">
        <v>173</v>
      </c>
      <c r="AH257" s="3" t="str">
        <f>IFERROR(MID(VLOOKUP($B257,Seqs!$A:$B,2,0),AI257,1),"")</f>
        <v>T</v>
      </c>
      <c r="AI257" s="3">
        <v>175</v>
      </c>
      <c r="AJ257" s="3" t="str">
        <f>IFERROR(MID(VLOOKUP($B257,Seqs!$A:$B,2,0),AK257,1),"")</f>
        <v>S</v>
      </c>
      <c r="AK257" s="105">
        <v>183</v>
      </c>
      <c r="AL257" s="3" t="str">
        <f>IFERROR(MID(VLOOKUP($B257,Seqs!$A:$B,2,0),AM257,1),"")</f>
        <v>S</v>
      </c>
      <c r="AM257" s="3">
        <v>218</v>
      </c>
      <c r="AN257" s="3" t="str">
        <f>IFERROR(MID(VLOOKUP($B257,Seqs!$A:$B,2,0),AO257,1),"")</f>
        <v>H</v>
      </c>
      <c r="AO257" s="3">
        <v>222</v>
      </c>
      <c r="AP257" s="3" t="str">
        <f>IFERROR(MID(VLOOKUP($B257,Seqs!$A:$B,2,0),AQ257,1),"")</f>
        <v>K</v>
      </c>
      <c r="AQ257" s="3">
        <v>257</v>
      </c>
      <c r="AR257" s="3" t="str">
        <f>IFERROR(MID(VLOOKUP($B257,Seqs!$A:$B,2,0),AS257,1),"")</f>
        <v>S</v>
      </c>
      <c r="AS257" s="3">
        <v>262</v>
      </c>
      <c r="AT257" s="3" t="str">
        <f>IFERROR(MID(VLOOKUP($B257,Seqs!$A:$B,2,0),AU257,1),"")</f>
        <v>V</v>
      </c>
      <c r="AU257" s="3">
        <v>294</v>
      </c>
      <c r="AV257" s="3" t="str">
        <f>IFERROR(MID(VLOOKUP($B257,Seqs!$A:$B,2,0),AW257,1),"")</f>
        <v>G</v>
      </c>
      <c r="AW257" s="3">
        <v>295</v>
      </c>
      <c r="AX257" s="3" t="str">
        <f>IFERROR(MID(VLOOKUP($B257,Seqs!$A:$B,2,0),AY257,1),"")</f>
        <v>R</v>
      </c>
      <c r="AY257" s="3">
        <v>310</v>
      </c>
      <c r="AZ257" s="77" t="str">
        <f>VLOOKUP(B257,Classification!A:D,2,0)</f>
        <v>A</v>
      </c>
      <c r="BA257" s="94" t="str">
        <f>VLOOKUP(B257,Classification!A:D,4,0)</f>
        <v>Chemokine</v>
      </c>
      <c r="BB257" s="27" t="b">
        <f t="shared" si="558"/>
        <v>1</v>
      </c>
      <c r="BC257" s="23">
        <f t="shared" si="531"/>
        <v>257</v>
      </c>
      <c r="BD257" s="56" t="s">
        <v>1379</v>
      </c>
      <c r="BE257" s="3" t="s">
        <v>23</v>
      </c>
      <c r="BF257" s="119" t="s">
        <v>23</v>
      </c>
      <c r="BG257" s="49" t="s">
        <v>1379</v>
      </c>
      <c r="BH257" s="49" t="s">
        <v>1384</v>
      </c>
      <c r="BI257" s="1"/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 t="shared" si="532"/>
        <v>25</v>
      </c>
      <c r="BW257" s="71">
        <f t="shared" si="533"/>
        <v>62</v>
      </c>
      <c r="BX257" s="72">
        <f t="shared" si="534"/>
        <v>66</v>
      </c>
      <c r="BY257" s="71" t="str">
        <f t="shared" si="535"/>
        <v>-</v>
      </c>
      <c r="BZ257" s="72">
        <f t="shared" si="536"/>
        <v>100</v>
      </c>
      <c r="CA257" s="71" t="str">
        <f t="shared" si="537"/>
        <v>-</v>
      </c>
      <c r="CB257" s="72">
        <f t="shared" si="538"/>
        <v>140</v>
      </c>
      <c r="CC257" s="71">
        <f t="shared" si="539"/>
        <v>173</v>
      </c>
      <c r="CD257" s="72">
        <f t="shared" si="540"/>
        <v>183</v>
      </c>
      <c r="CE257" s="71">
        <f t="shared" si="541"/>
        <v>222</v>
      </c>
      <c r="CF257" s="72">
        <f t="shared" si="542"/>
        <v>262</v>
      </c>
      <c r="CG257" s="71">
        <f t="shared" si="543"/>
        <v>295</v>
      </c>
      <c r="CH257" s="70">
        <f t="shared" si="544"/>
        <v>61</v>
      </c>
      <c r="CI257" s="71">
        <f t="shared" si="545"/>
        <v>65</v>
      </c>
      <c r="CJ257" s="72">
        <f t="shared" si="546"/>
        <v>95</v>
      </c>
      <c r="CK257" s="72" t="str">
        <f t="shared" si="547"/>
        <v>-</v>
      </c>
      <c r="CL257" s="72">
        <f t="shared" si="548"/>
        <v>134</v>
      </c>
      <c r="CM257" s="72" t="str">
        <f t="shared" si="549"/>
        <v>-</v>
      </c>
      <c r="CN257" s="72">
        <f t="shared" si="550"/>
        <v>164</v>
      </c>
      <c r="CO257" s="72">
        <f t="shared" si="551"/>
        <v>175</v>
      </c>
      <c r="CP257" s="72">
        <f t="shared" si="552"/>
        <v>218</v>
      </c>
      <c r="CQ257" s="72">
        <f t="shared" si="553"/>
        <v>257</v>
      </c>
      <c r="CR257" s="72">
        <f t="shared" si="554"/>
        <v>294</v>
      </c>
      <c r="CS257" s="72">
        <f t="shared" si="555"/>
        <v>310</v>
      </c>
      <c r="CT257" s="23">
        <f t="shared" si="556"/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30" x14ac:dyDescent="0.2">
      <c r="A258" s="3" t="str">
        <f t="shared" si="557"/>
        <v>us28_hcmva_4XT1</v>
      </c>
      <c r="B258" s="3" t="s">
        <v>924</v>
      </c>
      <c r="C258" s="3" t="s">
        <v>1124</v>
      </c>
      <c r="D258" s="3" t="str">
        <f>IFERROR(MID(VLOOKUP($B258,Seqs!$A:$B,2,0),E258,1),"")</f>
        <v>F</v>
      </c>
      <c r="E258" s="105">
        <v>25</v>
      </c>
      <c r="F258" s="3" t="str">
        <f>IFERROR(MID(VLOOKUP($B258,Seqs!$A:$B,2,0),G258,1),"")</f>
        <v>R</v>
      </c>
      <c r="G258" s="3">
        <v>61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C</v>
      </c>
      <c r="M258" s="3">
        <v>66</v>
      </c>
      <c r="N258" s="3" t="str">
        <f>IFERROR(MID(VLOOKUP($B258,Seqs!$A:$B,2,0),O258,1),"")</f>
        <v>D</v>
      </c>
      <c r="O258" s="3">
        <v>95</v>
      </c>
      <c r="P258" s="3" t="str">
        <f>IFERROR(MID(VLOOKUP($B258,Seqs!$A:$B,2,0),Q258,1),"")</f>
        <v/>
      </c>
      <c r="Q258" s="3" t="s">
        <v>23</v>
      </c>
      <c r="R258" s="3" t="str">
        <f>IFERROR(MID(VLOOKUP($B258,Seqs!$A:$B,2,0),S258,1),"")</f>
        <v/>
      </c>
      <c r="S258" s="3" t="s">
        <v>23</v>
      </c>
      <c r="T258" s="3" t="str">
        <f>IFERROR(MID(VLOOKUP($B258,Seqs!$A:$B,2,0),U258,1),"")</f>
        <v>P</v>
      </c>
      <c r="U258" s="3">
        <v>103</v>
      </c>
      <c r="V258" s="3" t="str">
        <f>IFERROR(MID(VLOOKUP($B258,Seqs!$A:$B,2,0),W258,1),"")</f>
        <v>V</v>
      </c>
      <c r="W258" s="105">
        <v>134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P</v>
      </c>
      <c r="AC258" s="9">
        <v>140</v>
      </c>
      <c r="AD258" s="3" t="str">
        <f>IFERROR(MID(VLOOKUP($B258,Seqs!$A:$B,2,0),AE258,1),"")</f>
        <v>M</v>
      </c>
      <c r="AE258" s="105">
        <v>164</v>
      </c>
      <c r="AF258" s="3" t="str">
        <f>IFERROR(MID(VLOOKUP($B258,Seqs!$A:$B,2,0),AG258,1),"")</f>
        <v>C</v>
      </c>
      <c r="AG258" s="3">
        <v>173</v>
      </c>
      <c r="AH258" s="3" t="str">
        <f>IFERROR(MID(VLOOKUP($B258,Seqs!$A:$B,2,0),AI258,1),"")</f>
        <v>T</v>
      </c>
      <c r="AI258" s="3">
        <v>175</v>
      </c>
      <c r="AJ258" s="3" t="str">
        <f>IFERROR(MID(VLOOKUP($B258,Seqs!$A:$B,2,0),AK258,1),"")</f>
        <v>S</v>
      </c>
      <c r="AK258" s="105">
        <v>183</v>
      </c>
      <c r="AL258" s="3" t="str">
        <f>IFERROR(MID(VLOOKUP($B258,Seqs!$A:$B,2,0),AM258,1),"")</f>
        <v>S</v>
      </c>
      <c r="AM258" s="3">
        <v>218</v>
      </c>
      <c r="AN258" s="3" t="str">
        <f>IFERROR(MID(VLOOKUP($B258,Seqs!$A:$B,2,0),AO258,1),"")</f>
        <v>H</v>
      </c>
      <c r="AO258" s="3">
        <v>222</v>
      </c>
      <c r="AP258" s="3" t="str">
        <f>IFERROR(MID(VLOOKUP($B258,Seqs!$A:$B,2,0),AQ258,1),"")</f>
        <v>K</v>
      </c>
      <c r="AQ258" s="3">
        <v>257</v>
      </c>
      <c r="AR258" s="3" t="str">
        <f>IFERROR(MID(VLOOKUP($B258,Seqs!$A:$B,2,0),AS258,1),"")</f>
        <v>C</v>
      </c>
      <c r="AS258" s="3">
        <v>263</v>
      </c>
      <c r="AT258" s="3" t="str">
        <f>IFERROR(MID(VLOOKUP($B258,Seqs!$A:$B,2,0),AU258,1),"")</f>
        <v>V</v>
      </c>
      <c r="AU258" s="3">
        <v>294</v>
      </c>
      <c r="AV258" s="3" t="str">
        <f>IFERROR(MID(VLOOKUP($B258,Seqs!$A:$B,2,0),AW258,1),"")</f>
        <v>G</v>
      </c>
      <c r="AW258" s="3">
        <v>295</v>
      </c>
      <c r="AX258" s="3" t="str">
        <f>IFERROR(MID(VLOOKUP($B258,Seqs!$A:$B,2,0),AY258,1),"")</f>
        <v>R</v>
      </c>
      <c r="AY258" s="3">
        <v>310</v>
      </c>
      <c r="AZ258" s="77" t="str">
        <f>VLOOKUP(B258,Classification!A:D,2,0)</f>
        <v>A</v>
      </c>
      <c r="BA258" s="94" t="str">
        <f>VLOOKUP(B258,Classification!A:D,4,0)</f>
        <v>Chemokine</v>
      </c>
      <c r="BB258" s="27" t="b">
        <f t="shared" si="558"/>
        <v>1</v>
      </c>
      <c r="BC258" s="23">
        <f t="shared" si="531"/>
        <v>250</v>
      </c>
      <c r="BD258" s="4" t="s">
        <v>1382</v>
      </c>
      <c r="BE258" s="3" t="s">
        <v>1297</v>
      </c>
      <c r="BF258" s="119">
        <v>2.89</v>
      </c>
      <c r="BG258" s="49" t="s">
        <v>1384</v>
      </c>
      <c r="BH258" s="49" t="s">
        <v>1384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 t="shared" si="532"/>
        <v>25</v>
      </c>
      <c r="BW258" s="71" t="str">
        <f t="shared" si="533"/>
        <v>-</v>
      </c>
      <c r="BX258" s="72">
        <f t="shared" si="534"/>
        <v>66</v>
      </c>
      <c r="BY258" s="71" t="str">
        <f t="shared" si="535"/>
        <v>-</v>
      </c>
      <c r="BZ258" s="72">
        <f t="shared" si="536"/>
        <v>103</v>
      </c>
      <c r="CA258" s="71" t="str">
        <f t="shared" si="537"/>
        <v>-</v>
      </c>
      <c r="CB258" s="72">
        <f t="shared" si="538"/>
        <v>140</v>
      </c>
      <c r="CC258" s="71">
        <f t="shared" si="539"/>
        <v>173</v>
      </c>
      <c r="CD258" s="72">
        <f t="shared" si="540"/>
        <v>183</v>
      </c>
      <c r="CE258" s="71">
        <f t="shared" si="541"/>
        <v>222</v>
      </c>
      <c r="CF258" s="72">
        <f t="shared" si="542"/>
        <v>263</v>
      </c>
      <c r="CG258" s="71">
        <f t="shared" si="543"/>
        <v>295</v>
      </c>
      <c r="CH258" s="70">
        <f t="shared" si="544"/>
        <v>61</v>
      </c>
      <c r="CI258" s="71" t="str">
        <f t="shared" si="545"/>
        <v>-</v>
      </c>
      <c r="CJ258" s="72">
        <f t="shared" si="546"/>
        <v>95</v>
      </c>
      <c r="CK258" s="72" t="str">
        <f t="shared" si="547"/>
        <v>-</v>
      </c>
      <c r="CL258" s="72">
        <f t="shared" si="548"/>
        <v>134</v>
      </c>
      <c r="CM258" s="72" t="str">
        <f t="shared" si="549"/>
        <v>-</v>
      </c>
      <c r="CN258" s="72">
        <f t="shared" si="550"/>
        <v>164</v>
      </c>
      <c r="CO258" s="72">
        <f t="shared" si="551"/>
        <v>175</v>
      </c>
      <c r="CP258" s="72">
        <f t="shared" si="552"/>
        <v>218</v>
      </c>
      <c r="CQ258" s="72">
        <f t="shared" si="553"/>
        <v>257</v>
      </c>
      <c r="CR258" s="72">
        <f t="shared" si="554"/>
        <v>294</v>
      </c>
      <c r="CS258" s="72">
        <f t="shared" si="555"/>
        <v>310</v>
      </c>
      <c r="CT258" s="23" t="e">
        <f t="shared" si="556"/>
        <v>#VALUE!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30" x14ac:dyDescent="0.2">
      <c r="A259" s="3" t="str">
        <f t="shared" si="557"/>
        <v>us28_hcmva_4XT3</v>
      </c>
      <c r="B259" s="2" t="s">
        <v>924</v>
      </c>
      <c r="C259" s="3" t="s">
        <v>1378</v>
      </c>
      <c r="D259" s="3" t="str">
        <f>IFERROR(MID(VLOOKUP($B259,Seqs!$A:$B,2,0),E259,1),"")</f>
        <v>F</v>
      </c>
      <c r="E259" s="105">
        <v>25</v>
      </c>
      <c r="F259" s="3" t="str">
        <f>IFERROR(MID(VLOOKUP($B259,Seqs!$A:$B,2,0),G259,1),"")</f>
        <v>R</v>
      </c>
      <c r="G259" s="105">
        <v>62</v>
      </c>
      <c r="H259" s="3" t="str">
        <f>IFERROR(MID(VLOOKUP($B259,Seqs!$A:$B,2,0),I259,1),"")</f>
        <v/>
      </c>
      <c r="I259" s="23" t="s">
        <v>23</v>
      </c>
      <c r="J259" s="3" t="str">
        <f>IFERROR(MID(VLOOKUP($B259,Seqs!$A:$B,2,0),K259,1),"")</f>
        <v/>
      </c>
      <c r="K259" s="23" t="s">
        <v>23</v>
      </c>
      <c r="L259" s="3" t="str">
        <f>IFERROR(MID(VLOOKUP($B259,Seqs!$A:$B,2,0),M259,1),"")</f>
        <v>C</v>
      </c>
      <c r="M259" s="3">
        <v>66</v>
      </c>
      <c r="N259" s="3" t="str">
        <f>IFERROR(MID(VLOOKUP($B259,Seqs!$A:$B,2,0),O259,1),"")</f>
        <v>D</v>
      </c>
      <c r="O259" s="3">
        <v>95</v>
      </c>
      <c r="P259" s="3" t="str">
        <f>IFERROR(MID(VLOOKUP($B259,Seqs!$A:$B,2,0),Q259,1),"")</f>
        <v/>
      </c>
      <c r="Q259" s="3" t="s">
        <v>23</v>
      </c>
      <c r="R259" s="3" t="str">
        <f>IFERROR(MID(VLOOKUP($B259,Seqs!$A:$B,2,0),S259,1),"")</f>
        <v/>
      </c>
      <c r="S259" s="3" t="s">
        <v>23</v>
      </c>
      <c r="T259" s="3" t="str">
        <f>IFERROR(MID(VLOOKUP($B259,Seqs!$A:$B,2,0),U259,1),"")</f>
        <v>P</v>
      </c>
      <c r="U259" s="3">
        <v>103</v>
      </c>
      <c r="V259" s="3" t="str">
        <f>IFERROR(MID(VLOOKUP($B259,Seqs!$A:$B,2,0),W259,1),"")</f>
        <v>V</v>
      </c>
      <c r="W259" s="105">
        <v>134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P</v>
      </c>
      <c r="AC259" s="9">
        <v>140</v>
      </c>
      <c r="AD259" s="3" t="str">
        <f>IFERROR(MID(VLOOKUP($B259,Seqs!$A:$B,2,0),AE259,1),"")</f>
        <v>M</v>
      </c>
      <c r="AE259" s="105">
        <v>164</v>
      </c>
      <c r="AF259" s="3" t="str">
        <f>IFERROR(MID(VLOOKUP($B259,Seqs!$A:$B,2,0),AG259,1),"")</f>
        <v>C</v>
      </c>
      <c r="AG259" s="3">
        <v>173</v>
      </c>
      <c r="AH259" s="3" t="str">
        <f>IFERROR(MID(VLOOKUP($B259,Seqs!$A:$B,2,0),AI259,1),"")</f>
        <v>T</v>
      </c>
      <c r="AI259" s="3">
        <v>175</v>
      </c>
      <c r="AJ259" s="3" t="str">
        <f>IFERROR(MID(VLOOKUP($B259,Seqs!$A:$B,2,0),AK259,1),"")</f>
        <v>S</v>
      </c>
      <c r="AK259" s="105">
        <v>183</v>
      </c>
      <c r="AL259" s="3" t="str">
        <f>IFERROR(MID(VLOOKUP($B259,Seqs!$A:$B,2,0),AM259,1),"")</f>
        <v>S</v>
      </c>
      <c r="AM259" s="3">
        <v>218</v>
      </c>
      <c r="AN259" s="3" t="str">
        <f>IFERROR(MID(VLOOKUP($B259,Seqs!$A:$B,2,0),AO259,1),"")</f>
        <v>H</v>
      </c>
      <c r="AO259" s="3">
        <v>222</v>
      </c>
      <c r="AP259" s="3" t="str">
        <f>IFERROR(MID(VLOOKUP($B259,Seqs!$A:$B,2,0),AQ259,1),"")</f>
        <v>K</v>
      </c>
      <c r="AQ259" s="3">
        <v>257</v>
      </c>
      <c r="AR259" s="3" t="str">
        <f>IFERROR(MID(VLOOKUP($B259,Seqs!$A:$B,2,0),AS259,1),"")</f>
        <v>C</v>
      </c>
      <c r="AS259" s="3">
        <v>263</v>
      </c>
      <c r="AT259" s="3" t="str">
        <f>IFERROR(MID(VLOOKUP($B259,Seqs!$A:$B,2,0),AU259,1),"")</f>
        <v>V</v>
      </c>
      <c r="AU259" s="3">
        <v>294</v>
      </c>
      <c r="AV259" s="3" t="str">
        <f>IFERROR(MID(VLOOKUP($B259,Seqs!$A:$B,2,0),AW259,1),"")</f>
        <v/>
      </c>
      <c r="AW259" s="3" t="s">
        <v>23</v>
      </c>
      <c r="AX259" s="3" t="str">
        <f>IFERROR(MID(VLOOKUP($B259,Seqs!$A:$B,2,0),AY259,1),"")</f>
        <v/>
      </c>
      <c r="AY259" s="3" t="s">
        <v>23</v>
      </c>
      <c r="AZ259" s="77" t="str">
        <f>VLOOKUP(B259,Classification!A:D,2,0)</f>
        <v>A</v>
      </c>
      <c r="BA259" s="94" t="str">
        <f>VLOOKUP(B259,Classification!A:D,4,0)</f>
        <v>Chemokine</v>
      </c>
      <c r="BB259" s="27" t="b">
        <f t="shared" ref="BB259:BB264" si="727"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 t="shared" ref="BC259:BC264" si="728">_xlfn.AGGREGATE(9,6,CH259:CS259)-_xlfn.AGGREGATE(9,6,BV259:CG259)+12</f>
        <v>236</v>
      </c>
      <c r="BD259" s="4" t="s">
        <v>23</v>
      </c>
      <c r="BE259" s="3" t="s">
        <v>1297</v>
      </c>
      <c r="BF259" s="119">
        <v>3.8</v>
      </c>
      <c r="BG259" s="49" t="s">
        <v>1384</v>
      </c>
      <c r="BH259" s="49" t="s">
        <v>1384</v>
      </c>
      <c r="BI259" s="1"/>
      <c r="BJ259" s="70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0">
        <f t="shared" ref="BV259:BV264" si="729">E259</f>
        <v>25</v>
      </c>
      <c r="BW259" s="71" t="str">
        <f t="shared" ref="BW259:BW264" si="730">I259</f>
        <v>-</v>
      </c>
      <c r="BX259" s="72">
        <f t="shared" ref="BX259:BX264" si="731">M259</f>
        <v>66</v>
      </c>
      <c r="BY259" s="71" t="str">
        <f t="shared" ref="BY259:BY264" si="732">Q259</f>
        <v>-</v>
      </c>
      <c r="BZ259" s="72">
        <f t="shared" ref="BZ259:BZ264" si="733">U259</f>
        <v>103</v>
      </c>
      <c r="CA259" s="71" t="str">
        <f t="shared" ref="CA259:CA264" si="734">Y259</f>
        <v>-</v>
      </c>
      <c r="CB259" s="72">
        <f t="shared" ref="CB259:CB264" si="735">AC259</f>
        <v>140</v>
      </c>
      <c r="CC259" s="71">
        <f t="shared" ref="CC259:CC264" si="736">AG259</f>
        <v>173</v>
      </c>
      <c r="CD259" s="72">
        <f t="shared" ref="CD259:CD264" si="737">AK259</f>
        <v>183</v>
      </c>
      <c r="CE259" s="71">
        <f t="shared" ref="CE259:CE264" si="738">AO259</f>
        <v>222</v>
      </c>
      <c r="CF259" s="72">
        <f t="shared" ref="CF259:CF264" si="739">AS259</f>
        <v>263</v>
      </c>
      <c r="CG259" s="71" t="str">
        <f t="shared" ref="CG259:CG264" si="740">AW259</f>
        <v>-</v>
      </c>
      <c r="CH259" s="70">
        <f t="shared" ref="CH259:CH264" si="741">G259</f>
        <v>62</v>
      </c>
      <c r="CI259" s="71" t="str">
        <f t="shared" ref="CI259:CI264" si="742">K259</f>
        <v>-</v>
      </c>
      <c r="CJ259" s="72">
        <f t="shared" ref="CJ259:CJ264" si="743">O259</f>
        <v>95</v>
      </c>
      <c r="CK259" s="72" t="str">
        <f t="shared" ref="CK259:CK264" si="744">S259</f>
        <v>-</v>
      </c>
      <c r="CL259" s="72">
        <f t="shared" ref="CL259:CL264" si="745">W259</f>
        <v>134</v>
      </c>
      <c r="CM259" s="72" t="str">
        <f t="shared" ref="CM259:CM264" si="746">AA259</f>
        <v>-</v>
      </c>
      <c r="CN259" s="72">
        <f t="shared" ref="CN259:CN264" si="747">AE259</f>
        <v>164</v>
      </c>
      <c r="CO259" s="72">
        <f t="shared" ref="CO259:CO264" si="748">AI259</f>
        <v>175</v>
      </c>
      <c r="CP259" s="72">
        <f t="shared" ref="CP259:CP264" si="749">AM259</f>
        <v>218</v>
      </c>
      <c r="CQ259" s="72">
        <f t="shared" ref="CQ259:CQ264" si="750">AQ259</f>
        <v>257</v>
      </c>
      <c r="CR259" s="72">
        <f t="shared" ref="CR259:CR264" si="751">AU259</f>
        <v>294</v>
      </c>
      <c r="CS259" s="72" t="str">
        <f t="shared" ref="CS259:CS264" si="752">AY259</f>
        <v>-</v>
      </c>
      <c r="CT259" s="23" t="e">
        <f t="shared" ref="CT259:CT264" si="753">M259-K259</f>
        <v>#VALUE!</v>
      </c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Q259" s="6"/>
      <c r="KR259" s="6"/>
      <c r="KS259" s="6"/>
      <c r="KT259" s="6"/>
      <c r="KU259" s="6"/>
      <c r="KV259" s="6"/>
      <c r="KW259" s="6"/>
      <c r="KX259" s="6"/>
      <c r="KY259" s="6"/>
      <c r="KZ259" s="6"/>
      <c r="LA259" s="6"/>
      <c r="LB259" s="6"/>
      <c r="LC259" s="6"/>
      <c r="LD259" s="6"/>
      <c r="LE259" s="6"/>
      <c r="LF259" s="6"/>
      <c r="LG259" s="6"/>
      <c r="LH259" s="6"/>
      <c r="LI259" s="6"/>
      <c r="LJ259" s="6"/>
      <c r="LK259" s="6"/>
      <c r="LL259" s="6"/>
      <c r="LM259" s="6"/>
      <c r="LN259" s="6"/>
      <c r="LO259" s="6"/>
      <c r="LP259" s="6"/>
      <c r="LQ259" s="6"/>
      <c r="LR259" s="6"/>
      <c r="LS259" s="6"/>
      <c r="LT259" s="6"/>
      <c r="LU259" s="6"/>
      <c r="LV259" s="6"/>
      <c r="LW259" s="6"/>
      <c r="LX259" s="6"/>
      <c r="LY259" s="6"/>
      <c r="LZ259" s="6"/>
      <c r="MA259" s="6"/>
      <c r="MB259" s="6"/>
      <c r="MC259" s="6"/>
      <c r="MD259" s="6"/>
      <c r="ME259" s="6"/>
      <c r="MF259" s="6"/>
      <c r="MG259" s="6"/>
      <c r="MH259" s="6"/>
      <c r="MI259" s="6"/>
      <c r="MJ259" s="6"/>
      <c r="MK259" s="6"/>
      <c r="ML259" s="6"/>
      <c r="MM259" s="6"/>
      <c r="MN259" s="6"/>
      <c r="MO259" s="6"/>
      <c r="MP259" s="6"/>
      <c r="MQ259" s="6"/>
      <c r="MR259" s="6"/>
      <c r="MS259" s="6"/>
      <c r="MT259" s="6"/>
      <c r="MU259" s="6"/>
      <c r="MV259" s="6"/>
      <c r="MW259" s="6"/>
      <c r="MX259" s="6"/>
      <c r="MY259" s="6"/>
      <c r="MZ259" s="6"/>
      <c r="NA259" s="6"/>
      <c r="NB259" s="6"/>
      <c r="NC259" s="6"/>
      <c r="ND259" s="6"/>
      <c r="NE259" s="6"/>
      <c r="NF259" s="6"/>
      <c r="NG259" s="6"/>
      <c r="NH259" s="6"/>
      <c r="NI259" s="6"/>
      <c r="NJ259" s="6"/>
      <c r="NK259" s="6"/>
      <c r="NL259" s="6"/>
      <c r="NM259" s="6"/>
      <c r="NN259" s="6"/>
      <c r="NO259" s="6"/>
      <c r="NP259" s="6"/>
      <c r="NQ259" s="6"/>
      <c r="NR259" s="6"/>
      <c r="NS259" s="6"/>
      <c r="NT259" s="6"/>
      <c r="NU259" s="6"/>
      <c r="NV259" s="6"/>
      <c r="NW259" s="6"/>
      <c r="NX259" s="6"/>
      <c r="NY259" s="6"/>
      <c r="NZ259" s="6"/>
      <c r="OA259" s="6"/>
      <c r="OB259" s="6"/>
      <c r="OC259" s="6"/>
      <c r="OD259" s="6"/>
      <c r="OE259" s="6"/>
      <c r="OF259" s="6"/>
      <c r="OG259" s="6"/>
      <c r="OH259" s="6"/>
      <c r="OI259" s="6"/>
      <c r="OJ259" s="6"/>
      <c r="OK259" s="6"/>
      <c r="OL259" s="6"/>
      <c r="OM259" s="6"/>
      <c r="ON259" s="6"/>
      <c r="OO259" s="6"/>
      <c r="OP259" s="6"/>
      <c r="OQ259" s="6"/>
      <c r="OR259" s="6"/>
      <c r="OS259" s="6"/>
      <c r="OT259" s="6"/>
      <c r="OU259" s="6"/>
      <c r="OV259" s="6"/>
      <c r="OW259" s="6"/>
      <c r="OX259" s="6"/>
      <c r="OY259" s="6"/>
      <c r="OZ259" s="6"/>
      <c r="PA259" s="6"/>
      <c r="PB259" s="6"/>
      <c r="PC259" s="6"/>
      <c r="PD259" s="6"/>
      <c r="PE259" s="6"/>
      <c r="PF259" s="6"/>
      <c r="PG259" s="6"/>
      <c r="PH259" s="6"/>
      <c r="PI259" s="6"/>
      <c r="PJ259" s="6"/>
      <c r="PK259" s="6"/>
      <c r="PL259" s="6"/>
      <c r="PM259" s="6"/>
      <c r="PN259" s="6"/>
      <c r="PO259" s="6"/>
      <c r="PP259" s="6"/>
      <c r="PQ259" s="6"/>
      <c r="PR259" s="6"/>
      <c r="PS259" s="6"/>
      <c r="PT259" s="6"/>
      <c r="PU259" s="6"/>
      <c r="PV259" s="6"/>
      <c r="PW259" s="6"/>
      <c r="PX259" s="6"/>
      <c r="PY259" s="6"/>
      <c r="PZ259" s="6"/>
      <c r="QA259" s="6"/>
      <c r="QB259" s="6"/>
      <c r="QC259" s="6"/>
      <c r="QD259" s="6"/>
      <c r="QE259" s="6"/>
      <c r="QF259" s="6"/>
      <c r="QG259" s="6"/>
      <c r="QH259" s="6"/>
      <c r="QI259" s="6"/>
      <c r="QJ259" s="6"/>
      <c r="QK259" s="6"/>
      <c r="QL259" s="6"/>
      <c r="QM259" s="6"/>
      <c r="QN259" s="6"/>
      <c r="QO259" s="6"/>
      <c r="QP259" s="6"/>
      <c r="QQ259" s="6"/>
      <c r="QR259" s="6"/>
      <c r="QS259" s="6"/>
      <c r="QT259" s="6"/>
      <c r="QU259" s="6"/>
      <c r="QV259" s="6"/>
      <c r="QW259" s="6"/>
      <c r="QX259" s="6"/>
      <c r="QY259" s="6"/>
      <c r="QZ259" s="6"/>
      <c r="RA259" s="6"/>
      <c r="RB259" s="6"/>
      <c r="RC259" s="6"/>
      <c r="RD259" s="6"/>
      <c r="RE259" s="6"/>
      <c r="RF259" s="6"/>
      <c r="RG259" s="6"/>
      <c r="RH259" s="6"/>
      <c r="RI259" s="6"/>
      <c r="RJ259" s="6"/>
      <c r="RK259" s="6"/>
      <c r="RL259" s="6"/>
      <c r="RM259" s="6"/>
      <c r="RN259" s="6"/>
      <c r="RO259" s="6"/>
      <c r="RP259" s="6"/>
      <c r="RQ259" s="6"/>
      <c r="RR259" s="6"/>
      <c r="RS259" s="6"/>
      <c r="RT259" s="6"/>
      <c r="RU259" s="6"/>
      <c r="RV259" s="6"/>
      <c r="RW259" s="6"/>
      <c r="RX259" s="6"/>
      <c r="RY259" s="6"/>
      <c r="RZ259" s="6"/>
      <c r="SA259" s="6"/>
      <c r="SB259" s="6"/>
      <c r="SC259" s="6"/>
      <c r="SD259" s="6"/>
      <c r="SE259" s="6"/>
      <c r="SF259" s="6"/>
      <c r="SG259" s="6"/>
      <c r="SH259" s="6"/>
      <c r="SI259" s="6"/>
      <c r="SJ259" s="6"/>
      <c r="SK259" s="6"/>
      <c r="SL259" s="6"/>
      <c r="SM259" s="6"/>
      <c r="SN259" s="6"/>
      <c r="SO259" s="6"/>
      <c r="SP259" s="6"/>
      <c r="SQ259" s="6"/>
      <c r="SR259" s="6"/>
      <c r="SS259" s="6"/>
      <c r="ST259" s="6"/>
      <c r="SU259" s="6"/>
      <c r="SV259" s="6"/>
      <c r="SW259" s="6"/>
      <c r="SX259" s="6"/>
      <c r="SY259" s="6"/>
      <c r="SZ259" s="6"/>
      <c r="TA259" s="6"/>
      <c r="TB259" s="6"/>
      <c r="TC259" s="6"/>
      <c r="TD259" s="6"/>
      <c r="TE259" s="6"/>
      <c r="TF259" s="6"/>
      <c r="TG259" s="6"/>
      <c r="TH259" s="6"/>
      <c r="TI259" s="6"/>
      <c r="TJ259" s="6"/>
      <c r="TK259" s="6"/>
      <c r="TL259" s="6"/>
      <c r="TM259" s="6"/>
      <c r="TN259" s="6"/>
      <c r="TO259" s="6"/>
      <c r="TP259" s="6"/>
      <c r="TQ259" s="6"/>
      <c r="TR259" s="6"/>
      <c r="TS259" s="6"/>
      <c r="TT259" s="6"/>
      <c r="TU259" s="6"/>
      <c r="TV259" s="6"/>
      <c r="TW259" s="6"/>
      <c r="TX259" s="6"/>
      <c r="TY259" s="6"/>
      <c r="TZ259" s="6"/>
      <c r="UA259" s="6"/>
      <c r="UB259" s="6"/>
      <c r="UC259" s="6"/>
      <c r="UD259" s="6"/>
      <c r="UE259" s="6"/>
      <c r="UF259" s="6"/>
      <c r="UG259" s="6"/>
      <c r="UH259" s="6"/>
      <c r="UI259" s="6"/>
      <c r="UJ259" s="6"/>
      <c r="UK259" s="6"/>
      <c r="UL259" s="6"/>
      <c r="UM259" s="6"/>
      <c r="UN259" s="6"/>
      <c r="UO259" s="6"/>
      <c r="UP259" s="6"/>
      <c r="UQ259" s="6"/>
      <c r="UR259" s="6"/>
      <c r="US259" s="6"/>
      <c r="UT259" s="6"/>
      <c r="UU259" s="6"/>
      <c r="UV259" s="6"/>
      <c r="UW259" s="6"/>
      <c r="UX259" s="6"/>
      <c r="UY259" s="6"/>
      <c r="UZ259" s="6"/>
      <c r="VA259" s="6"/>
      <c r="VB259" s="6"/>
      <c r="VC259" s="6"/>
      <c r="VD259" s="6"/>
      <c r="VE259" s="6"/>
      <c r="VF259" s="6"/>
      <c r="VG259" s="6"/>
      <c r="VH259" s="6"/>
      <c r="VI259" s="6"/>
      <c r="VJ259" s="6"/>
      <c r="VK259" s="6"/>
      <c r="VL259" s="6"/>
      <c r="VM259" s="6"/>
      <c r="VN259" s="6"/>
      <c r="VO259" s="6"/>
      <c r="VP259" s="6"/>
      <c r="VQ259" s="6"/>
      <c r="VR259" s="6"/>
      <c r="VS259" s="6"/>
      <c r="VT259" s="6"/>
      <c r="VU259" s="6"/>
      <c r="VV259" s="6"/>
      <c r="VW259" s="6"/>
      <c r="VX259" s="6"/>
      <c r="VY259" s="6"/>
      <c r="VZ259" s="6"/>
      <c r="WA259" s="6"/>
      <c r="WB259" s="6"/>
      <c r="WC259" s="6"/>
      <c r="WD259" s="6"/>
      <c r="WE259" s="6"/>
      <c r="WF259" s="6"/>
      <c r="WG259" s="6"/>
      <c r="WH259" s="6"/>
      <c r="WI259" s="6"/>
      <c r="WJ259" s="6"/>
      <c r="WK259" s="6"/>
      <c r="WL259" s="6"/>
      <c r="WM259" s="6"/>
      <c r="WN259" s="6"/>
      <c r="WO259" s="6"/>
      <c r="WP259" s="6"/>
      <c r="WQ259" s="6"/>
      <c r="WR259" s="6"/>
      <c r="WS259" s="6"/>
      <c r="WT259" s="6"/>
      <c r="WU259" s="6"/>
      <c r="WV259" s="6"/>
      <c r="WW259" s="6"/>
      <c r="WX259" s="6"/>
      <c r="WY259" s="6"/>
      <c r="WZ259" s="6"/>
      <c r="XA259" s="6"/>
      <c r="XB259" s="6"/>
      <c r="XC259" s="6"/>
      <c r="XD259" s="6"/>
      <c r="XE259" s="6"/>
      <c r="XF259" s="6"/>
      <c r="XG259" s="6"/>
      <c r="XH259" s="6"/>
      <c r="XI259" s="6"/>
      <c r="XJ259" s="6"/>
      <c r="XK259" s="6"/>
      <c r="XL259" s="6"/>
      <c r="XM259" s="6"/>
      <c r="XN259" s="6"/>
      <c r="XO259" s="6"/>
      <c r="XP259" s="6"/>
      <c r="XQ259" s="6"/>
      <c r="XR259" s="6"/>
      <c r="XS259" s="6"/>
      <c r="XT259" s="6"/>
      <c r="XU259" s="6"/>
      <c r="XV259" s="6"/>
      <c r="XW259" s="6"/>
      <c r="XX259" s="6"/>
      <c r="XY259" s="6"/>
      <c r="XZ259" s="6"/>
      <c r="YA259" s="6"/>
      <c r="YB259" s="6"/>
      <c r="YC259" s="6"/>
      <c r="YD259" s="6"/>
      <c r="YE259" s="6"/>
      <c r="YF259" s="6"/>
      <c r="YG259" s="6"/>
      <c r="YH259" s="6"/>
      <c r="YI259" s="6"/>
      <c r="YJ259" s="6"/>
      <c r="YK259" s="6"/>
      <c r="YL259" s="6"/>
      <c r="YM259" s="6"/>
      <c r="YN259" s="6"/>
      <c r="YO259" s="6"/>
      <c r="YP259" s="6"/>
      <c r="YQ259" s="6"/>
      <c r="YR259" s="6"/>
      <c r="YS259" s="6"/>
      <c r="YT259" s="6"/>
      <c r="YU259" s="6"/>
      <c r="YV259" s="6"/>
      <c r="YW259" s="6"/>
      <c r="YX259" s="6"/>
      <c r="YY259" s="6"/>
      <c r="YZ259" s="6"/>
      <c r="ZA259" s="6"/>
      <c r="ZB259" s="6"/>
      <c r="ZC259" s="6"/>
      <c r="ZD259" s="6"/>
      <c r="ZE259" s="6"/>
      <c r="ZF259" s="6"/>
      <c r="ZG259" s="6"/>
      <c r="ZH259" s="6"/>
      <c r="ZI259" s="6"/>
      <c r="ZJ259" s="6"/>
      <c r="ZK259" s="6"/>
      <c r="ZL259" s="6"/>
      <c r="ZM259" s="6"/>
      <c r="ZN259" s="6"/>
      <c r="ZO259" s="6"/>
      <c r="ZP259" s="6"/>
      <c r="ZQ259" s="6"/>
      <c r="ZR259" s="6"/>
      <c r="ZS259" s="6"/>
      <c r="ZT259" s="6"/>
      <c r="ZU259" s="6"/>
      <c r="ZV259" s="6"/>
      <c r="ZW259" s="6"/>
      <c r="ZX259" s="6"/>
      <c r="ZY259" s="6"/>
      <c r="ZZ259" s="6"/>
      <c r="AAA259" s="6"/>
      <c r="AAB259" s="6"/>
      <c r="AAC259" s="6"/>
      <c r="AAD259" s="6"/>
      <c r="AAE259" s="6"/>
      <c r="AAF259" s="6"/>
      <c r="AAG259" s="6"/>
      <c r="AAH259" s="6"/>
      <c r="AAI259" s="6"/>
      <c r="AAJ259" s="6"/>
      <c r="AAK259" s="6"/>
      <c r="AAL259" s="6"/>
      <c r="AAM259" s="6"/>
      <c r="AAN259" s="6"/>
      <c r="AAO259" s="6"/>
      <c r="AAP259" s="6"/>
      <c r="AAQ259" s="6"/>
      <c r="AAR259" s="6"/>
      <c r="AAS259" s="6"/>
      <c r="AAT259" s="6"/>
      <c r="AAU259" s="6"/>
      <c r="AAV259" s="6"/>
      <c r="AAW259" s="6"/>
      <c r="AAX259" s="6"/>
      <c r="AAY259" s="6"/>
      <c r="AAZ259" s="6"/>
      <c r="ABA259" s="6"/>
      <c r="ABB259" s="6"/>
      <c r="ABC259" s="6"/>
      <c r="ABD259" s="6"/>
      <c r="ABE259" s="6"/>
      <c r="ABF259" s="6"/>
      <c r="ABG259" s="6"/>
      <c r="ABH259" s="6"/>
      <c r="ABI259" s="6"/>
      <c r="ABJ259" s="6"/>
      <c r="ABK259" s="6"/>
      <c r="ABL259" s="6"/>
      <c r="ABM259" s="6"/>
      <c r="ABN259" s="6"/>
      <c r="ABO259" s="6"/>
      <c r="ABP259" s="6"/>
      <c r="ABQ259" s="6"/>
      <c r="ABR259" s="6"/>
      <c r="ABS259" s="6"/>
      <c r="ABT259" s="6"/>
      <c r="ABU259" s="6"/>
      <c r="ABV259" s="6"/>
      <c r="ABW259" s="6"/>
      <c r="ABX259" s="6"/>
      <c r="ABY259" s="6"/>
      <c r="ABZ259" s="6"/>
      <c r="ACA259" s="6"/>
      <c r="ACB259" s="6"/>
      <c r="ACC259" s="6"/>
      <c r="ACD259" s="6"/>
      <c r="ACE259" s="6"/>
      <c r="ACF259" s="6"/>
      <c r="ACG259" s="6"/>
      <c r="ACH259" s="6"/>
      <c r="ACI259" s="6"/>
      <c r="ACJ259" s="6"/>
      <c r="ACK259" s="6"/>
      <c r="ACL259" s="6"/>
      <c r="ACM259" s="6"/>
      <c r="ACN259" s="6"/>
      <c r="ACO259" s="6"/>
      <c r="ACP259" s="6"/>
      <c r="ACQ259" s="6"/>
      <c r="ACR259" s="6"/>
      <c r="ACS259" s="6"/>
      <c r="ACT259" s="6"/>
      <c r="ACU259" s="6"/>
      <c r="ACV259" s="6"/>
      <c r="ACW259" s="6"/>
      <c r="ACX259" s="6"/>
      <c r="ACY259" s="6"/>
      <c r="ACZ259" s="6"/>
      <c r="ADA259" s="6"/>
      <c r="ADB259" s="6"/>
      <c r="ADC259" s="6"/>
      <c r="ADD259" s="6"/>
      <c r="ADE259" s="6"/>
      <c r="ADF259" s="6"/>
      <c r="ADG259" s="6"/>
      <c r="ADH259" s="6"/>
      <c r="ADI259" s="6"/>
      <c r="ADJ259" s="6"/>
      <c r="ADK259" s="6"/>
      <c r="ADL259" s="6"/>
      <c r="ADM259" s="6"/>
      <c r="ADN259" s="6"/>
      <c r="ADO259" s="6"/>
      <c r="ADP259" s="6"/>
      <c r="ADQ259" s="6"/>
      <c r="ADR259" s="6"/>
      <c r="ADS259" s="6"/>
      <c r="ADT259" s="6"/>
      <c r="ADU259" s="6"/>
      <c r="ADV259" s="6"/>
      <c r="ADW259" s="6"/>
      <c r="ADX259" s="6"/>
      <c r="ADY259" s="6"/>
      <c r="ADZ259" s="6"/>
      <c r="AEA259" s="6"/>
      <c r="AEB259" s="6"/>
      <c r="AEC259" s="6"/>
      <c r="AED259" s="6"/>
      <c r="AEE259" s="6"/>
      <c r="AEF259" s="6"/>
      <c r="AEG259" s="6"/>
      <c r="AEH259" s="6"/>
      <c r="AEI259" s="6"/>
      <c r="AEJ259" s="6"/>
      <c r="AEK259" s="6"/>
      <c r="AEL259" s="6"/>
      <c r="AEM259" s="6"/>
      <c r="AEN259" s="6"/>
      <c r="AEO259" s="6"/>
      <c r="AEP259" s="6"/>
      <c r="AEQ259" s="6"/>
      <c r="AER259" s="6"/>
      <c r="AES259" s="6"/>
      <c r="AET259" s="6"/>
      <c r="AEU259" s="6"/>
      <c r="AEV259" s="6"/>
      <c r="AEW259" s="6"/>
      <c r="AEX259" s="6"/>
      <c r="AEY259" s="6"/>
      <c r="AEZ259" s="6"/>
      <c r="AFA259" s="6"/>
      <c r="AFB259" s="6"/>
      <c r="AFC259" s="6"/>
      <c r="AFD259" s="6"/>
      <c r="AFE259" s="6"/>
      <c r="AFF259" s="6"/>
      <c r="AFG259" s="6"/>
      <c r="AFH259" s="6"/>
      <c r="AFI259" s="6"/>
      <c r="AFJ259" s="6"/>
      <c r="AFK259" s="6"/>
      <c r="AFL259" s="6"/>
      <c r="AFM259" s="6"/>
      <c r="AFN259" s="6"/>
      <c r="AFO259" s="6"/>
      <c r="AFP259" s="6"/>
      <c r="AFQ259" s="6"/>
      <c r="AFR259" s="6"/>
      <c r="AFS259" s="6"/>
      <c r="AFT259" s="6"/>
      <c r="AFU259" s="6"/>
      <c r="AFV259" s="6"/>
      <c r="AFW259" s="6"/>
      <c r="AFX259" s="6"/>
      <c r="AFY259" s="6"/>
      <c r="AFZ259" s="6"/>
      <c r="AGA259" s="6"/>
      <c r="AGB259" s="6"/>
      <c r="AGC259" s="6"/>
      <c r="AGD259" s="6"/>
      <c r="AGE259" s="6"/>
      <c r="AGF259" s="6"/>
      <c r="AGG259" s="6"/>
      <c r="AGH259" s="6"/>
      <c r="AGI259" s="6"/>
      <c r="AGJ259" s="6"/>
      <c r="AGK259" s="6"/>
      <c r="AGL259" s="6"/>
      <c r="AGM259" s="6"/>
      <c r="AGN259" s="6"/>
      <c r="AGO259" s="6"/>
      <c r="AGP259" s="6"/>
      <c r="AGQ259" s="6"/>
      <c r="AGR259" s="6"/>
      <c r="AGS259" s="6"/>
      <c r="AGT259" s="6"/>
      <c r="AGU259" s="6"/>
      <c r="AGV259" s="6"/>
      <c r="AGW259" s="6"/>
      <c r="AGX259" s="6"/>
      <c r="AGY259" s="6"/>
      <c r="AGZ259" s="6"/>
      <c r="AHA259" s="6"/>
      <c r="AHB259" s="6"/>
      <c r="AHC259" s="6"/>
      <c r="AHD259" s="6"/>
      <c r="AHE259" s="6"/>
      <c r="AHF259" s="6"/>
      <c r="AHG259" s="6"/>
      <c r="AHH259" s="6"/>
      <c r="AHI259" s="6"/>
      <c r="AHJ259" s="6"/>
      <c r="AHK259" s="6"/>
      <c r="AHL259" s="6"/>
      <c r="AHM259" s="6"/>
      <c r="AHN259" s="6"/>
      <c r="AHO259" s="6"/>
      <c r="AHP259" s="6"/>
      <c r="AHQ259" s="6"/>
      <c r="AHR259" s="6"/>
      <c r="AHS259" s="6"/>
      <c r="AHT259" s="6"/>
      <c r="AHU259" s="6"/>
      <c r="AHV259" s="6"/>
      <c r="AHW259" s="6"/>
      <c r="AHX259" s="6"/>
      <c r="AHY259" s="6"/>
      <c r="AHZ259" s="6"/>
      <c r="AIA259" s="6"/>
      <c r="AIB259" s="6"/>
      <c r="AIC259" s="6"/>
      <c r="AID259" s="6"/>
      <c r="AIE259" s="6"/>
      <c r="AIF259" s="6"/>
      <c r="AIG259" s="6"/>
      <c r="AIH259" s="6"/>
      <c r="AII259" s="6"/>
      <c r="AIJ259" s="6"/>
      <c r="AIK259" s="6"/>
      <c r="AIL259" s="6"/>
      <c r="AIM259" s="6"/>
      <c r="AIN259" s="6"/>
      <c r="AIO259" s="6"/>
      <c r="AIP259" s="6"/>
      <c r="AIQ259" s="6"/>
      <c r="AIR259" s="6"/>
      <c r="AIS259" s="6"/>
      <c r="AIT259" s="6"/>
      <c r="AIU259" s="6"/>
      <c r="AIV259" s="6"/>
      <c r="AIW259" s="6"/>
      <c r="AIX259" s="6"/>
      <c r="AIY259" s="6"/>
      <c r="AIZ259" s="6"/>
      <c r="AJA259" s="6"/>
      <c r="AJB259" s="6"/>
      <c r="AJC259" s="6"/>
      <c r="AJD259" s="6"/>
      <c r="AJE259" s="6"/>
      <c r="AJF259" s="6"/>
      <c r="AJG259" s="6"/>
      <c r="AJH259" s="6"/>
      <c r="AJI259" s="6"/>
      <c r="AJJ259" s="6"/>
      <c r="AJK259" s="6"/>
      <c r="AJL259" s="6"/>
      <c r="AJM259" s="6"/>
      <c r="AJN259" s="6"/>
      <c r="AJO259" s="6"/>
      <c r="AJP259" s="6"/>
      <c r="AJQ259" s="6"/>
      <c r="AJR259" s="6"/>
      <c r="AJS259" s="6"/>
      <c r="AJT259" s="6"/>
      <c r="AJU259" s="6"/>
      <c r="AJV259" s="6"/>
      <c r="AJW259" s="6"/>
      <c r="AJX259" s="6"/>
      <c r="AJY259" s="6"/>
      <c r="AJZ259" s="6"/>
      <c r="AKA259" s="6"/>
      <c r="AKB259" s="6"/>
      <c r="AKC259" s="6"/>
      <c r="AKD259" s="6"/>
      <c r="AKE259" s="6"/>
      <c r="AKF259" s="6"/>
      <c r="AKG259" s="6"/>
      <c r="AKH259" s="6"/>
      <c r="AKI259" s="6"/>
      <c r="AKJ259" s="6"/>
      <c r="AKK259" s="6"/>
      <c r="AKL259" s="6"/>
      <c r="AKM259" s="6"/>
      <c r="AKN259" s="6"/>
      <c r="AKO259" s="6"/>
      <c r="AKP259" s="6"/>
      <c r="AKQ259" s="6"/>
      <c r="AKR259" s="6"/>
      <c r="AKS259" s="6"/>
      <c r="AKT259" s="6"/>
      <c r="AKU259" s="6"/>
      <c r="AKV259" s="6"/>
      <c r="AKW259" s="6"/>
      <c r="AKX259" s="6"/>
      <c r="AKY259" s="6"/>
      <c r="AKZ259" s="6"/>
      <c r="ALA259" s="6"/>
      <c r="ALB259" s="6"/>
      <c r="ALC259" s="6"/>
      <c r="ALD259" s="6"/>
      <c r="ALE259" s="6"/>
      <c r="ALF259" s="6"/>
      <c r="ALG259" s="6"/>
      <c r="ALH259" s="6"/>
      <c r="ALI259" s="6"/>
      <c r="ALJ259" s="6"/>
      <c r="ALK259" s="6"/>
      <c r="ALL259" s="6"/>
      <c r="ALM259" s="6"/>
      <c r="ALN259" s="6"/>
      <c r="ALO259" s="6"/>
      <c r="ALP259" s="6"/>
      <c r="ALQ259" s="6"/>
      <c r="ALR259" s="6"/>
      <c r="ALS259" s="6"/>
      <c r="ALT259" s="6"/>
      <c r="ALU259" s="6"/>
      <c r="ALV259" s="6"/>
      <c r="ALW259" s="6"/>
      <c r="ALX259" s="6"/>
      <c r="ALY259" s="6"/>
      <c r="ALZ259" s="6"/>
      <c r="AMA259" s="6"/>
      <c r="AMB259" s="6"/>
      <c r="AMC259" s="6"/>
      <c r="AMD259" s="6"/>
      <c r="AME259" s="6"/>
      <c r="AMF259" s="6"/>
      <c r="AMG259" s="6"/>
      <c r="AMH259" s="6"/>
      <c r="AMI259" s="6"/>
      <c r="AMJ259" s="6"/>
      <c r="AMK259" s="6"/>
      <c r="AML259" s="6"/>
      <c r="AMM259" s="6"/>
      <c r="AMN259" s="6"/>
      <c r="AMO259" s="6"/>
      <c r="AMP259" s="6"/>
    </row>
    <row r="260" spans="1:1030" x14ac:dyDescent="0.2">
      <c r="A260" s="9" t="str">
        <f t="shared" ref="A260:A266" si="754">CONCATENATE(B260,"_",C260)</f>
        <v>q80km9_hcmv__wt</v>
      </c>
      <c r="B260" s="40" t="s">
        <v>1524</v>
      </c>
      <c r="C260" s="9" t="s">
        <v>100</v>
      </c>
      <c r="D260" s="9" t="str">
        <f>IFERROR(MID(VLOOKUP($B260,Seqs!$A:$B,2,0),E260,1),"")</f>
        <v>F</v>
      </c>
      <c r="E260" s="9">
        <v>25</v>
      </c>
      <c r="F260" s="9" t="str">
        <f>IFERROR(MID(VLOOKUP($B260,Seqs!$A:$B,2,0),G260,1),"")</f>
        <v>R</v>
      </c>
      <c r="G260" s="9">
        <v>61</v>
      </c>
      <c r="H260" s="9" t="str">
        <f>IFERROR(MID(VLOOKUP($B260,Seqs!$A:$B,2,0),I260,1),"")</f>
        <v>R</v>
      </c>
      <c r="I260" s="109">
        <v>62</v>
      </c>
      <c r="J260" s="9" t="str">
        <f>IFERROR(MID(VLOOKUP($B260,Seqs!$A:$B,2,0),K260,1),"")</f>
        <v>Q</v>
      </c>
      <c r="K260" s="109">
        <v>65</v>
      </c>
      <c r="L260" s="9" t="str">
        <f>IFERROR(MID(VLOOKUP($B260,Seqs!$A:$B,2,0),M260,1),"")</f>
        <v>C</v>
      </c>
      <c r="M260" s="9">
        <v>66</v>
      </c>
      <c r="N260" s="9" t="str">
        <f>IFERROR(MID(VLOOKUP($B260,Seqs!$A:$B,2,0),O260,1),"")</f>
        <v>D</v>
      </c>
      <c r="O260" s="9">
        <v>95</v>
      </c>
      <c r="P260" s="9" t="str">
        <f>IFERROR(MID(VLOOKUP($B260,Seqs!$A:$B,2,0),Q260,1),"")</f>
        <v/>
      </c>
      <c r="Q260" s="9" t="s">
        <v>23</v>
      </c>
      <c r="R260" s="9" t="str">
        <f>IFERROR(MID(VLOOKUP($B260,Seqs!$A:$B,2,0),S260,1),"")</f>
        <v/>
      </c>
      <c r="S260" s="9" t="s">
        <v>23</v>
      </c>
      <c r="T260" s="9" t="str">
        <f>IFERROR(MID(VLOOKUP($B260,Seqs!$A:$B,2,0),U260,1),"")</f>
        <v>A</v>
      </c>
      <c r="U260" s="9">
        <v>100</v>
      </c>
      <c r="V260" s="9" t="str">
        <f>IFERROR(MID(VLOOKUP($B260,Seqs!$A:$B,2,0),W260,1),"")</f>
        <v>V</v>
      </c>
      <c r="W260" s="9">
        <v>134</v>
      </c>
      <c r="X260" s="9" t="str">
        <f>IFERROR(MID(VLOOKUP($B260,Seqs!$A:$B,2,0),Y260,1),"")</f>
        <v/>
      </c>
      <c r="Y260" s="9" t="s">
        <v>23</v>
      </c>
      <c r="Z260" s="9" t="str">
        <f>IFERROR(MID(VLOOKUP($B260,Seqs!$A:$B,2,0),AA260,1),"")</f>
        <v/>
      </c>
      <c r="AA260" s="9" t="s">
        <v>23</v>
      </c>
      <c r="AB260" s="9" t="str">
        <f>IFERROR(MID(VLOOKUP($B260,Seqs!$A:$B,2,0),AC260,1),"")</f>
        <v>P</v>
      </c>
      <c r="AC260" s="9">
        <v>140</v>
      </c>
      <c r="AD260" s="9" t="str">
        <f>IFERROR(MID(VLOOKUP($B260,Seqs!$A:$B,2,0),AE260,1),"")</f>
        <v>M</v>
      </c>
      <c r="AE260" s="9">
        <v>164</v>
      </c>
      <c r="AF260" s="9" t="str">
        <f>IFERROR(MID(VLOOKUP($B260,Seqs!$A:$B,2,0),AG260,1),"")</f>
        <v>C</v>
      </c>
      <c r="AG260" s="9">
        <v>173</v>
      </c>
      <c r="AH260" s="9" t="str">
        <f>IFERROR(MID(VLOOKUP($B260,Seqs!$A:$B,2,0),AI260,1),"")</f>
        <v>T</v>
      </c>
      <c r="AI260" s="9">
        <v>175</v>
      </c>
      <c r="AJ260" s="9" t="str">
        <f>IFERROR(MID(VLOOKUP($B260,Seqs!$A:$B,2,0),AK260,1),"")</f>
        <v>S</v>
      </c>
      <c r="AK260" s="9">
        <v>183</v>
      </c>
      <c r="AL260" s="9" t="str">
        <f>IFERROR(MID(VLOOKUP($B260,Seqs!$A:$B,2,0),AM260,1),"")</f>
        <v>S</v>
      </c>
      <c r="AM260" s="9">
        <v>218</v>
      </c>
      <c r="AN260" s="9" t="str">
        <f>IFERROR(MID(VLOOKUP($B260,Seqs!$A:$B,2,0),AO260,1),"")</f>
        <v>H</v>
      </c>
      <c r="AO260" s="9">
        <v>222</v>
      </c>
      <c r="AP260" s="9" t="str">
        <f>IFERROR(MID(VLOOKUP($B260,Seqs!$A:$B,2,0),AQ260,1),"")</f>
        <v>K</v>
      </c>
      <c r="AQ260" s="9">
        <v>257</v>
      </c>
      <c r="AR260" s="9" t="str">
        <f>IFERROR(MID(VLOOKUP($B260,Seqs!$A:$B,2,0),AS260,1),"")</f>
        <v>S</v>
      </c>
      <c r="AS260" s="9">
        <v>262</v>
      </c>
      <c r="AT260" s="9" t="str">
        <f>IFERROR(MID(VLOOKUP($B260,Seqs!$A:$B,2,0),AU260,1),"")</f>
        <v>V</v>
      </c>
      <c r="AU260" s="9">
        <v>294</v>
      </c>
      <c r="AV260" s="9" t="str">
        <f>IFERROR(MID(VLOOKUP($B260,Seqs!$A:$B,2,0),AW260,1),"")</f>
        <v>G</v>
      </c>
      <c r="AW260" s="9">
        <v>295</v>
      </c>
      <c r="AX260" s="9" t="str">
        <f>IFERROR(MID(VLOOKUP($B260,Seqs!$A:$B,2,0),AY260,1),"")</f>
        <v>R</v>
      </c>
      <c r="AY260" s="9">
        <v>310</v>
      </c>
      <c r="AZ260" s="110" t="str">
        <f>VLOOKUP(B260,Classification!A:D,2,0)</f>
        <v>A</v>
      </c>
      <c r="BA260" s="98" t="str">
        <f>VLOOKUP(B260,Classification!A:D,4,0)</f>
        <v>Chemokine</v>
      </c>
      <c r="BB260" s="36" t="b">
        <f t="shared" si="727"/>
        <v>1</v>
      </c>
      <c r="BC260" s="109">
        <f t="shared" si="728"/>
        <v>257</v>
      </c>
      <c r="BD260" s="11" t="s">
        <v>23</v>
      </c>
      <c r="BE260" s="9" t="s">
        <v>23</v>
      </c>
      <c r="BF260" s="120" t="s">
        <v>23</v>
      </c>
      <c r="BG260" s="51" t="s">
        <v>1384</v>
      </c>
      <c r="BH260" s="51" t="s">
        <v>1384</v>
      </c>
      <c r="BI260" s="12"/>
      <c r="BJ260" s="111" t="s">
        <v>1293</v>
      </c>
      <c r="BK260" s="112" t="s">
        <v>1293</v>
      </c>
      <c r="BL260" s="112" t="s">
        <v>1293</v>
      </c>
      <c r="BM260" s="112" t="s">
        <v>1293</v>
      </c>
      <c r="BN260" s="112" t="s">
        <v>1293</v>
      </c>
      <c r="BO260" s="112" t="s">
        <v>1293</v>
      </c>
      <c r="BP260" s="112" t="s">
        <v>1293</v>
      </c>
      <c r="BQ260" s="112" t="s">
        <v>1293</v>
      </c>
      <c r="BR260" s="112" t="s">
        <v>1293</v>
      </c>
      <c r="BS260" s="112" t="s">
        <v>1293</v>
      </c>
      <c r="BT260" s="112" t="s">
        <v>1293</v>
      </c>
      <c r="BU260" s="112" t="s">
        <v>1293</v>
      </c>
      <c r="BV260" s="111">
        <f t="shared" si="729"/>
        <v>25</v>
      </c>
      <c r="BW260" s="113">
        <f t="shared" si="730"/>
        <v>62</v>
      </c>
      <c r="BX260" s="114">
        <f t="shared" si="731"/>
        <v>66</v>
      </c>
      <c r="BY260" s="113" t="str">
        <f t="shared" si="732"/>
        <v>-</v>
      </c>
      <c r="BZ260" s="114">
        <f t="shared" si="733"/>
        <v>100</v>
      </c>
      <c r="CA260" s="113" t="str">
        <f t="shared" si="734"/>
        <v>-</v>
      </c>
      <c r="CB260" s="114">
        <f t="shared" si="735"/>
        <v>140</v>
      </c>
      <c r="CC260" s="113">
        <f t="shared" si="736"/>
        <v>173</v>
      </c>
      <c r="CD260" s="114">
        <f t="shared" si="737"/>
        <v>183</v>
      </c>
      <c r="CE260" s="113">
        <f t="shared" si="738"/>
        <v>222</v>
      </c>
      <c r="CF260" s="114">
        <f t="shared" si="739"/>
        <v>262</v>
      </c>
      <c r="CG260" s="113">
        <f t="shared" si="740"/>
        <v>295</v>
      </c>
      <c r="CH260" s="111">
        <f t="shared" si="741"/>
        <v>61</v>
      </c>
      <c r="CI260" s="113">
        <f t="shared" si="742"/>
        <v>65</v>
      </c>
      <c r="CJ260" s="114">
        <f t="shared" si="743"/>
        <v>95</v>
      </c>
      <c r="CK260" s="114" t="str">
        <f t="shared" si="744"/>
        <v>-</v>
      </c>
      <c r="CL260" s="114">
        <f t="shared" si="745"/>
        <v>134</v>
      </c>
      <c r="CM260" s="114" t="str">
        <f t="shared" si="746"/>
        <v>-</v>
      </c>
      <c r="CN260" s="114">
        <f t="shared" si="747"/>
        <v>164</v>
      </c>
      <c r="CO260" s="114">
        <f t="shared" si="748"/>
        <v>175</v>
      </c>
      <c r="CP260" s="114">
        <f t="shared" si="749"/>
        <v>218</v>
      </c>
      <c r="CQ260" s="114">
        <f t="shared" si="750"/>
        <v>257</v>
      </c>
      <c r="CR260" s="114">
        <f t="shared" si="751"/>
        <v>294</v>
      </c>
      <c r="CS260" s="114">
        <f t="shared" si="752"/>
        <v>310</v>
      </c>
      <c r="CT260" s="109">
        <f t="shared" si="753"/>
        <v>1</v>
      </c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Q260" s="6"/>
      <c r="KR260" s="6"/>
      <c r="KS260" s="6"/>
      <c r="KT260" s="6"/>
      <c r="KU260" s="6"/>
      <c r="KV260" s="6"/>
      <c r="KW260" s="6"/>
      <c r="KX260" s="6"/>
      <c r="KY260" s="6"/>
      <c r="KZ260" s="6"/>
      <c r="LA260" s="6"/>
      <c r="LB260" s="6"/>
      <c r="LC260" s="6"/>
      <c r="LD260" s="6"/>
      <c r="LE260" s="6"/>
      <c r="LF260" s="6"/>
      <c r="LG260" s="6"/>
      <c r="LH260" s="6"/>
      <c r="LI260" s="6"/>
      <c r="LJ260" s="6"/>
      <c r="LK260" s="6"/>
      <c r="LL260" s="6"/>
      <c r="LM260" s="6"/>
      <c r="LN260" s="6"/>
      <c r="LO260" s="6"/>
      <c r="LP260" s="6"/>
      <c r="LQ260" s="6"/>
      <c r="LR260" s="6"/>
      <c r="LS260" s="6"/>
      <c r="LT260" s="6"/>
      <c r="LU260" s="6"/>
      <c r="LV260" s="6"/>
      <c r="LW260" s="6"/>
      <c r="LX260" s="6"/>
      <c r="LY260" s="6"/>
      <c r="LZ260" s="6"/>
      <c r="MA260" s="6"/>
      <c r="MB260" s="6"/>
      <c r="MC260" s="6"/>
      <c r="MD260" s="6"/>
      <c r="ME260" s="6"/>
      <c r="MF260" s="6"/>
      <c r="MG260" s="6"/>
      <c r="MH260" s="6"/>
      <c r="MI260" s="6"/>
      <c r="MJ260" s="6"/>
      <c r="MK260" s="6"/>
      <c r="ML260" s="6"/>
      <c r="MM260" s="6"/>
      <c r="MN260" s="6"/>
      <c r="MO260" s="6"/>
      <c r="MP260" s="6"/>
      <c r="MQ260" s="6"/>
      <c r="MR260" s="6"/>
      <c r="MS260" s="6"/>
      <c r="MT260" s="6"/>
      <c r="MU260" s="6"/>
      <c r="MV260" s="6"/>
      <c r="MW260" s="6"/>
      <c r="MX260" s="6"/>
      <c r="MY260" s="6"/>
      <c r="MZ260" s="6"/>
      <c r="NA260" s="6"/>
      <c r="NB260" s="6"/>
      <c r="NC260" s="6"/>
      <c r="ND260" s="6"/>
      <c r="NE260" s="6"/>
      <c r="NF260" s="6"/>
      <c r="NG260" s="6"/>
      <c r="NH260" s="6"/>
      <c r="NI260" s="6"/>
      <c r="NJ260" s="6"/>
      <c r="NK260" s="6"/>
      <c r="NL260" s="6"/>
      <c r="NM260" s="6"/>
      <c r="NN260" s="6"/>
      <c r="NO260" s="6"/>
      <c r="NP260" s="6"/>
      <c r="NQ260" s="6"/>
      <c r="NR260" s="6"/>
      <c r="NS260" s="6"/>
      <c r="NT260" s="6"/>
      <c r="NU260" s="6"/>
      <c r="NV260" s="6"/>
      <c r="NW260" s="6"/>
      <c r="NX260" s="6"/>
      <c r="NY260" s="6"/>
      <c r="NZ260" s="6"/>
      <c r="OA260" s="6"/>
      <c r="OB260" s="6"/>
      <c r="OC260" s="6"/>
      <c r="OD260" s="6"/>
      <c r="OE260" s="6"/>
      <c r="OF260" s="6"/>
      <c r="OG260" s="6"/>
      <c r="OH260" s="6"/>
      <c r="OI260" s="6"/>
      <c r="OJ260" s="6"/>
      <c r="OK260" s="6"/>
      <c r="OL260" s="6"/>
      <c r="OM260" s="6"/>
      <c r="ON260" s="6"/>
      <c r="OO260" s="6"/>
      <c r="OP260" s="6"/>
      <c r="OQ260" s="6"/>
      <c r="OR260" s="6"/>
      <c r="OS260" s="6"/>
      <c r="OT260" s="6"/>
      <c r="OU260" s="6"/>
      <c r="OV260" s="6"/>
      <c r="OW260" s="6"/>
      <c r="OX260" s="6"/>
      <c r="OY260" s="6"/>
      <c r="OZ260" s="6"/>
      <c r="PA260" s="6"/>
      <c r="PB260" s="6"/>
      <c r="PC260" s="6"/>
      <c r="PD260" s="6"/>
      <c r="PE260" s="6"/>
      <c r="PF260" s="6"/>
      <c r="PG260" s="6"/>
      <c r="PH260" s="6"/>
      <c r="PI260" s="6"/>
      <c r="PJ260" s="6"/>
      <c r="PK260" s="6"/>
      <c r="PL260" s="6"/>
      <c r="PM260" s="6"/>
      <c r="PN260" s="6"/>
      <c r="PO260" s="6"/>
      <c r="PP260" s="6"/>
      <c r="PQ260" s="6"/>
      <c r="PR260" s="6"/>
      <c r="PS260" s="6"/>
      <c r="PT260" s="6"/>
      <c r="PU260" s="6"/>
      <c r="PV260" s="6"/>
      <c r="PW260" s="6"/>
      <c r="PX260" s="6"/>
      <c r="PY260" s="6"/>
      <c r="PZ260" s="6"/>
      <c r="QA260" s="6"/>
      <c r="QB260" s="6"/>
      <c r="QC260" s="6"/>
      <c r="QD260" s="6"/>
      <c r="QE260" s="6"/>
      <c r="QF260" s="6"/>
      <c r="QG260" s="6"/>
      <c r="QH260" s="6"/>
      <c r="QI260" s="6"/>
      <c r="QJ260" s="6"/>
      <c r="QK260" s="6"/>
      <c r="QL260" s="6"/>
      <c r="QM260" s="6"/>
      <c r="QN260" s="6"/>
      <c r="QO260" s="6"/>
      <c r="QP260" s="6"/>
      <c r="QQ260" s="6"/>
      <c r="QR260" s="6"/>
      <c r="QS260" s="6"/>
      <c r="QT260" s="6"/>
      <c r="QU260" s="6"/>
      <c r="QV260" s="6"/>
      <c r="QW260" s="6"/>
      <c r="QX260" s="6"/>
      <c r="QY260" s="6"/>
      <c r="QZ260" s="6"/>
      <c r="RA260" s="6"/>
      <c r="RB260" s="6"/>
      <c r="RC260" s="6"/>
      <c r="RD260" s="6"/>
      <c r="RE260" s="6"/>
      <c r="RF260" s="6"/>
      <c r="RG260" s="6"/>
      <c r="RH260" s="6"/>
      <c r="RI260" s="6"/>
      <c r="RJ260" s="6"/>
      <c r="RK260" s="6"/>
      <c r="RL260" s="6"/>
      <c r="RM260" s="6"/>
      <c r="RN260" s="6"/>
      <c r="RO260" s="6"/>
      <c r="RP260" s="6"/>
      <c r="RQ260" s="6"/>
      <c r="RR260" s="6"/>
      <c r="RS260" s="6"/>
      <c r="RT260" s="6"/>
      <c r="RU260" s="6"/>
      <c r="RV260" s="6"/>
      <c r="RW260" s="6"/>
      <c r="RX260" s="6"/>
      <c r="RY260" s="6"/>
      <c r="RZ260" s="6"/>
      <c r="SA260" s="6"/>
      <c r="SB260" s="6"/>
      <c r="SC260" s="6"/>
      <c r="SD260" s="6"/>
      <c r="SE260" s="6"/>
      <c r="SF260" s="6"/>
      <c r="SG260" s="6"/>
      <c r="SH260" s="6"/>
      <c r="SI260" s="6"/>
      <c r="SJ260" s="6"/>
      <c r="SK260" s="6"/>
      <c r="SL260" s="6"/>
      <c r="SM260" s="6"/>
      <c r="SN260" s="6"/>
      <c r="SO260" s="6"/>
      <c r="SP260" s="6"/>
      <c r="SQ260" s="6"/>
      <c r="SR260" s="6"/>
      <c r="SS260" s="6"/>
      <c r="ST260" s="6"/>
      <c r="SU260" s="6"/>
      <c r="SV260" s="6"/>
      <c r="SW260" s="6"/>
      <c r="SX260" s="6"/>
      <c r="SY260" s="6"/>
      <c r="SZ260" s="6"/>
      <c r="TA260" s="6"/>
      <c r="TB260" s="6"/>
      <c r="TC260" s="6"/>
      <c r="TD260" s="6"/>
      <c r="TE260" s="6"/>
      <c r="TF260" s="6"/>
      <c r="TG260" s="6"/>
      <c r="TH260" s="6"/>
      <c r="TI260" s="6"/>
      <c r="TJ260" s="6"/>
      <c r="TK260" s="6"/>
      <c r="TL260" s="6"/>
      <c r="TM260" s="6"/>
      <c r="TN260" s="6"/>
      <c r="TO260" s="6"/>
      <c r="TP260" s="6"/>
      <c r="TQ260" s="6"/>
      <c r="TR260" s="6"/>
      <c r="TS260" s="6"/>
      <c r="TT260" s="6"/>
      <c r="TU260" s="6"/>
      <c r="TV260" s="6"/>
      <c r="TW260" s="6"/>
      <c r="TX260" s="6"/>
      <c r="TY260" s="6"/>
      <c r="TZ260" s="6"/>
      <c r="UA260" s="6"/>
      <c r="UB260" s="6"/>
      <c r="UC260" s="6"/>
      <c r="UD260" s="6"/>
      <c r="UE260" s="6"/>
      <c r="UF260" s="6"/>
      <c r="UG260" s="6"/>
      <c r="UH260" s="6"/>
      <c r="UI260" s="6"/>
      <c r="UJ260" s="6"/>
      <c r="UK260" s="6"/>
      <c r="UL260" s="6"/>
      <c r="UM260" s="6"/>
      <c r="UN260" s="6"/>
      <c r="UO260" s="6"/>
      <c r="UP260" s="6"/>
      <c r="UQ260" s="6"/>
      <c r="UR260" s="6"/>
      <c r="US260" s="6"/>
      <c r="UT260" s="6"/>
      <c r="UU260" s="6"/>
      <c r="UV260" s="6"/>
      <c r="UW260" s="6"/>
      <c r="UX260" s="6"/>
      <c r="UY260" s="6"/>
      <c r="UZ260" s="6"/>
      <c r="VA260" s="6"/>
      <c r="VB260" s="6"/>
      <c r="VC260" s="6"/>
      <c r="VD260" s="6"/>
      <c r="VE260" s="6"/>
      <c r="VF260" s="6"/>
      <c r="VG260" s="6"/>
      <c r="VH260" s="6"/>
      <c r="VI260" s="6"/>
      <c r="VJ260" s="6"/>
      <c r="VK260" s="6"/>
      <c r="VL260" s="6"/>
      <c r="VM260" s="6"/>
      <c r="VN260" s="6"/>
      <c r="VO260" s="6"/>
      <c r="VP260" s="6"/>
      <c r="VQ260" s="6"/>
      <c r="VR260" s="6"/>
      <c r="VS260" s="6"/>
      <c r="VT260" s="6"/>
      <c r="VU260" s="6"/>
      <c r="VV260" s="6"/>
      <c r="VW260" s="6"/>
      <c r="VX260" s="6"/>
      <c r="VY260" s="6"/>
      <c r="VZ260" s="6"/>
      <c r="WA260" s="6"/>
      <c r="WB260" s="6"/>
      <c r="WC260" s="6"/>
      <c r="WD260" s="6"/>
      <c r="WE260" s="6"/>
      <c r="WF260" s="6"/>
      <c r="WG260" s="6"/>
      <c r="WH260" s="6"/>
      <c r="WI260" s="6"/>
      <c r="WJ260" s="6"/>
      <c r="WK260" s="6"/>
      <c r="WL260" s="6"/>
      <c r="WM260" s="6"/>
      <c r="WN260" s="6"/>
      <c r="WO260" s="6"/>
      <c r="WP260" s="6"/>
      <c r="WQ260" s="6"/>
      <c r="WR260" s="6"/>
      <c r="WS260" s="6"/>
      <c r="WT260" s="6"/>
      <c r="WU260" s="6"/>
      <c r="WV260" s="6"/>
      <c r="WW260" s="6"/>
      <c r="WX260" s="6"/>
      <c r="WY260" s="6"/>
      <c r="WZ260" s="6"/>
      <c r="XA260" s="6"/>
      <c r="XB260" s="6"/>
      <c r="XC260" s="6"/>
      <c r="XD260" s="6"/>
      <c r="XE260" s="6"/>
      <c r="XF260" s="6"/>
      <c r="XG260" s="6"/>
      <c r="XH260" s="6"/>
      <c r="XI260" s="6"/>
      <c r="XJ260" s="6"/>
      <c r="XK260" s="6"/>
      <c r="XL260" s="6"/>
      <c r="XM260" s="6"/>
      <c r="XN260" s="6"/>
      <c r="XO260" s="6"/>
      <c r="XP260" s="6"/>
      <c r="XQ260" s="6"/>
      <c r="XR260" s="6"/>
      <c r="XS260" s="6"/>
      <c r="XT260" s="6"/>
      <c r="XU260" s="6"/>
      <c r="XV260" s="6"/>
      <c r="XW260" s="6"/>
      <c r="XX260" s="6"/>
      <c r="XY260" s="6"/>
      <c r="XZ260" s="6"/>
      <c r="YA260" s="6"/>
      <c r="YB260" s="6"/>
      <c r="YC260" s="6"/>
      <c r="YD260" s="6"/>
      <c r="YE260" s="6"/>
      <c r="YF260" s="6"/>
      <c r="YG260" s="6"/>
      <c r="YH260" s="6"/>
      <c r="YI260" s="6"/>
      <c r="YJ260" s="6"/>
      <c r="YK260" s="6"/>
      <c r="YL260" s="6"/>
      <c r="YM260" s="6"/>
      <c r="YN260" s="6"/>
      <c r="YO260" s="6"/>
      <c r="YP260" s="6"/>
      <c r="YQ260" s="6"/>
      <c r="YR260" s="6"/>
      <c r="YS260" s="6"/>
      <c r="YT260" s="6"/>
      <c r="YU260" s="6"/>
      <c r="YV260" s="6"/>
      <c r="YW260" s="6"/>
      <c r="YX260" s="6"/>
      <c r="YY260" s="6"/>
      <c r="YZ260" s="6"/>
      <c r="ZA260" s="6"/>
      <c r="ZB260" s="6"/>
      <c r="ZC260" s="6"/>
      <c r="ZD260" s="6"/>
      <c r="ZE260" s="6"/>
      <c r="ZF260" s="6"/>
      <c r="ZG260" s="6"/>
      <c r="ZH260" s="6"/>
      <c r="ZI260" s="6"/>
      <c r="ZJ260" s="6"/>
      <c r="ZK260" s="6"/>
      <c r="ZL260" s="6"/>
      <c r="ZM260" s="6"/>
      <c r="ZN260" s="6"/>
      <c r="ZO260" s="6"/>
      <c r="ZP260" s="6"/>
      <c r="ZQ260" s="6"/>
      <c r="ZR260" s="6"/>
      <c r="ZS260" s="6"/>
      <c r="ZT260" s="6"/>
      <c r="ZU260" s="6"/>
      <c r="ZV260" s="6"/>
      <c r="ZW260" s="6"/>
      <c r="ZX260" s="6"/>
      <c r="ZY260" s="6"/>
      <c r="ZZ260" s="6"/>
      <c r="AAA260" s="6"/>
      <c r="AAB260" s="6"/>
      <c r="AAC260" s="6"/>
      <c r="AAD260" s="6"/>
      <c r="AAE260" s="6"/>
      <c r="AAF260" s="6"/>
      <c r="AAG260" s="6"/>
      <c r="AAH260" s="6"/>
      <c r="AAI260" s="6"/>
      <c r="AAJ260" s="6"/>
      <c r="AAK260" s="6"/>
      <c r="AAL260" s="6"/>
      <c r="AAM260" s="6"/>
      <c r="AAN260" s="6"/>
      <c r="AAO260" s="6"/>
      <c r="AAP260" s="6"/>
      <c r="AAQ260" s="6"/>
      <c r="AAR260" s="6"/>
      <c r="AAS260" s="6"/>
      <c r="AAT260" s="6"/>
      <c r="AAU260" s="6"/>
      <c r="AAV260" s="6"/>
      <c r="AAW260" s="6"/>
      <c r="AAX260" s="6"/>
      <c r="AAY260" s="6"/>
      <c r="AAZ260" s="6"/>
      <c r="ABA260" s="6"/>
      <c r="ABB260" s="6"/>
      <c r="ABC260" s="6"/>
      <c r="ABD260" s="6"/>
      <c r="ABE260" s="6"/>
      <c r="ABF260" s="6"/>
      <c r="ABG260" s="6"/>
      <c r="ABH260" s="6"/>
      <c r="ABI260" s="6"/>
      <c r="ABJ260" s="6"/>
      <c r="ABK260" s="6"/>
      <c r="ABL260" s="6"/>
      <c r="ABM260" s="6"/>
      <c r="ABN260" s="6"/>
      <c r="ABO260" s="6"/>
      <c r="ABP260" s="6"/>
      <c r="ABQ260" s="6"/>
      <c r="ABR260" s="6"/>
      <c r="ABS260" s="6"/>
      <c r="ABT260" s="6"/>
      <c r="ABU260" s="6"/>
      <c r="ABV260" s="6"/>
      <c r="ABW260" s="6"/>
      <c r="ABX260" s="6"/>
      <c r="ABY260" s="6"/>
      <c r="ABZ260" s="6"/>
      <c r="ACA260" s="6"/>
      <c r="ACB260" s="6"/>
      <c r="ACC260" s="6"/>
      <c r="ACD260" s="6"/>
      <c r="ACE260" s="6"/>
      <c r="ACF260" s="6"/>
      <c r="ACG260" s="6"/>
      <c r="ACH260" s="6"/>
      <c r="ACI260" s="6"/>
      <c r="ACJ260" s="6"/>
      <c r="ACK260" s="6"/>
      <c r="ACL260" s="6"/>
      <c r="ACM260" s="6"/>
      <c r="ACN260" s="6"/>
      <c r="ACO260" s="6"/>
      <c r="ACP260" s="6"/>
      <c r="ACQ260" s="6"/>
      <c r="ACR260" s="6"/>
      <c r="ACS260" s="6"/>
      <c r="ACT260" s="6"/>
      <c r="ACU260" s="6"/>
      <c r="ACV260" s="6"/>
      <c r="ACW260" s="6"/>
      <c r="ACX260" s="6"/>
      <c r="ACY260" s="6"/>
      <c r="ACZ260" s="6"/>
      <c r="ADA260" s="6"/>
      <c r="ADB260" s="6"/>
      <c r="ADC260" s="6"/>
      <c r="ADD260" s="6"/>
      <c r="ADE260" s="6"/>
      <c r="ADF260" s="6"/>
      <c r="ADG260" s="6"/>
      <c r="ADH260" s="6"/>
      <c r="ADI260" s="6"/>
      <c r="ADJ260" s="6"/>
      <c r="ADK260" s="6"/>
      <c r="ADL260" s="6"/>
      <c r="ADM260" s="6"/>
      <c r="ADN260" s="6"/>
      <c r="ADO260" s="6"/>
      <c r="ADP260" s="6"/>
      <c r="ADQ260" s="6"/>
      <c r="ADR260" s="6"/>
      <c r="ADS260" s="6"/>
      <c r="ADT260" s="6"/>
      <c r="ADU260" s="6"/>
      <c r="ADV260" s="6"/>
      <c r="ADW260" s="6"/>
      <c r="ADX260" s="6"/>
      <c r="ADY260" s="6"/>
      <c r="ADZ260" s="6"/>
      <c r="AEA260" s="6"/>
      <c r="AEB260" s="6"/>
      <c r="AEC260" s="6"/>
      <c r="AED260" s="6"/>
      <c r="AEE260" s="6"/>
      <c r="AEF260" s="6"/>
      <c r="AEG260" s="6"/>
      <c r="AEH260" s="6"/>
      <c r="AEI260" s="6"/>
      <c r="AEJ260" s="6"/>
      <c r="AEK260" s="6"/>
      <c r="AEL260" s="6"/>
      <c r="AEM260" s="6"/>
      <c r="AEN260" s="6"/>
      <c r="AEO260" s="6"/>
      <c r="AEP260" s="6"/>
      <c r="AEQ260" s="6"/>
      <c r="AER260" s="6"/>
      <c r="AES260" s="6"/>
      <c r="AET260" s="6"/>
      <c r="AEU260" s="6"/>
      <c r="AEV260" s="6"/>
      <c r="AEW260" s="6"/>
      <c r="AEX260" s="6"/>
      <c r="AEY260" s="6"/>
      <c r="AEZ260" s="6"/>
      <c r="AFA260" s="6"/>
      <c r="AFB260" s="6"/>
      <c r="AFC260" s="6"/>
      <c r="AFD260" s="6"/>
      <c r="AFE260" s="6"/>
      <c r="AFF260" s="6"/>
      <c r="AFG260" s="6"/>
      <c r="AFH260" s="6"/>
      <c r="AFI260" s="6"/>
      <c r="AFJ260" s="6"/>
      <c r="AFK260" s="6"/>
      <c r="AFL260" s="6"/>
      <c r="AFM260" s="6"/>
      <c r="AFN260" s="6"/>
      <c r="AFO260" s="6"/>
      <c r="AFP260" s="6"/>
      <c r="AFQ260" s="6"/>
      <c r="AFR260" s="6"/>
      <c r="AFS260" s="6"/>
      <c r="AFT260" s="6"/>
      <c r="AFU260" s="6"/>
      <c r="AFV260" s="6"/>
      <c r="AFW260" s="6"/>
      <c r="AFX260" s="6"/>
      <c r="AFY260" s="6"/>
      <c r="AFZ260" s="6"/>
      <c r="AGA260" s="6"/>
      <c r="AGB260" s="6"/>
      <c r="AGC260" s="6"/>
      <c r="AGD260" s="6"/>
      <c r="AGE260" s="6"/>
      <c r="AGF260" s="6"/>
      <c r="AGG260" s="6"/>
      <c r="AGH260" s="6"/>
      <c r="AGI260" s="6"/>
      <c r="AGJ260" s="6"/>
      <c r="AGK260" s="6"/>
      <c r="AGL260" s="6"/>
      <c r="AGM260" s="6"/>
      <c r="AGN260" s="6"/>
      <c r="AGO260" s="6"/>
      <c r="AGP260" s="6"/>
      <c r="AGQ260" s="6"/>
      <c r="AGR260" s="6"/>
      <c r="AGS260" s="6"/>
      <c r="AGT260" s="6"/>
      <c r="AGU260" s="6"/>
      <c r="AGV260" s="6"/>
      <c r="AGW260" s="6"/>
      <c r="AGX260" s="6"/>
      <c r="AGY260" s="6"/>
      <c r="AGZ260" s="6"/>
      <c r="AHA260" s="6"/>
      <c r="AHB260" s="6"/>
      <c r="AHC260" s="6"/>
      <c r="AHD260" s="6"/>
      <c r="AHE260" s="6"/>
      <c r="AHF260" s="6"/>
      <c r="AHG260" s="6"/>
      <c r="AHH260" s="6"/>
      <c r="AHI260" s="6"/>
      <c r="AHJ260" s="6"/>
      <c r="AHK260" s="6"/>
      <c r="AHL260" s="6"/>
      <c r="AHM260" s="6"/>
      <c r="AHN260" s="6"/>
      <c r="AHO260" s="6"/>
      <c r="AHP260" s="6"/>
      <c r="AHQ260" s="6"/>
      <c r="AHR260" s="6"/>
      <c r="AHS260" s="6"/>
      <c r="AHT260" s="6"/>
      <c r="AHU260" s="6"/>
      <c r="AHV260" s="6"/>
      <c r="AHW260" s="6"/>
      <c r="AHX260" s="6"/>
      <c r="AHY260" s="6"/>
      <c r="AHZ260" s="6"/>
      <c r="AIA260" s="6"/>
      <c r="AIB260" s="6"/>
      <c r="AIC260" s="6"/>
      <c r="AID260" s="6"/>
      <c r="AIE260" s="6"/>
      <c r="AIF260" s="6"/>
      <c r="AIG260" s="6"/>
      <c r="AIH260" s="6"/>
      <c r="AII260" s="6"/>
      <c r="AIJ260" s="6"/>
      <c r="AIK260" s="6"/>
      <c r="AIL260" s="6"/>
      <c r="AIM260" s="6"/>
      <c r="AIN260" s="6"/>
      <c r="AIO260" s="6"/>
      <c r="AIP260" s="6"/>
      <c r="AIQ260" s="6"/>
      <c r="AIR260" s="6"/>
      <c r="AIS260" s="6"/>
      <c r="AIT260" s="6"/>
      <c r="AIU260" s="6"/>
      <c r="AIV260" s="6"/>
      <c r="AIW260" s="6"/>
      <c r="AIX260" s="6"/>
      <c r="AIY260" s="6"/>
      <c r="AIZ260" s="6"/>
      <c r="AJA260" s="6"/>
      <c r="AJB260" s="6"/>
      <c r="AJC260" s="6"/>
      <c r="AJD260" s="6"/>
      <c r="AJE260" s="6"/>
      <c r="AJF260" s="6"/>
      <c r="AJG260" s="6"/>
      <c r="AJH260" s="6"/>
      <c r="AJI260" s="6"/>
      <c r="AJJ260" s="6"/>
      <c r="AJK260" s="6"/>
      <c r="AJL260" s="6"/>
      <c r="AJM260" s="6"/>
      <c r="AJN260" s="6"/>
      <c r="AJO260" s="6"/>
      <c r="AJP260" s="6"/>
      <c r="AJQ260" s="6"/>
      <c r="AJR260" s="6"/>
      <c r="AJS260" s="6"/>
      <c r="AJT260" s="6"/>
      <c r="AJU260" s="6"/>
      <c r="AJV260" s="6"/>
      <c r="AJW260" s="6"/>
      <c r="AJX260" s="6"/>
      <c r="AJY260" s="6"/>
      <c r="AJZ260" s="6"/>
      <c r="AKA260" s="6"/>
      <c r="AKB260" s="6"/>
      <c r="AKC260" s="6"/>
      <c r="AKD260" s="6"/>
      <c r="AKE260" s="6"/>
      <c r="AKF260" s="6"/>
      <c r="AKG260" s="6"/>
      <c r="AKH260" s="6"/>
      <c r="AKI260" s="6"/>
      <c r="AKJ260" s="6"/>
      <c r="AKK260" s="6"/>
      <c r="AKL260" s="6"/>
      <c r="AKM260" s="6"/>
      <c r="AKN260" s="6"/>
      <c r="AKO260" s="6"/>
      <c r="AKP260" s="6"/>
      <c r="AKQ260" s="6"/>
      <c r="AKR260" s="6"/>
      <c r="AKS260" s="6"/>
      <c r="AKT260" s="6"/>
      <c r="AKU260" s="6"/>
      <c r="AKV260" s="6"/>
      <c r="AKW260" s="6"/>
      <c r="AKX260" s="6"/>
      <c r="AKY260" s="6"/>
      <c r="AKZ260" s="6"/>
      <c r="ALA260" s="6"/>
      <c r="ALB260" s="6"/>
      <c r="ALC260" s="6"/>
      <c r="ALD260" s="6"/>
      <c r="ALE260" s="6"/>
      <c r="ALF260" s="6"/>
      <c r="ALG260" s="6"/>
      <c r="ALH260" s="6"/>
      <c r="ALI260" s="6"/>
      <c r="ALJ260" s="6"/>
      <c r="ALK260" s="6"/>
      <c r="ALL260" s="6"/>
      <c r="ALM260" s="6"/>
      <c r="ALN260" s="6"/>
      <c r="ALO260" s="6"/>
      <c r="ALP260" s="6"/>
      <c r="ALQ260" s="6"/>
      <c r="ALR260" s="6"/>
      <c r="ALS260" s="6"/>
      <c r="ALT260" s="6"/>
      <c r="ALU260" s="6"/>
      <c r="ALV260" s="6"/>
      <c r="ALW260" s="6"/>
      <c r="ALX260" s="6"/>
      <c r="ALY260" s="6"/>
      <c r="ALZ260" s="6"/>
      <c r="AMA260" s="6"/>
      <c r="AMB260" s="6"/>
      <c r="AMC260" s="6"/>
      <c r="AMD260" s="6"/>
      <c r="AME260" s="6"/>
      <c r="AMF260" s="6"/>
      <c r="AMG260" s="6"/>
      <c r="AMH260" s="6"/>
      <c r="AMI260" s="6"/>
      <c r="AMJ260" s="6"/>
      <c r="AMK260" s="6"/>
      <c r="AML260" s="6"/>
      <c r="AMM260" s="6"/>
      <c r="AMN260" s="6"/>
      <c r="AMO260" s="6"/>
      <c r="AMP260" s="6"/>
    </row>
    <row r="261" spans="1:1030" x14ac:dyDescent="0.2">
      <c r="A261" s="9" t="str">
        <f t="shared" si="754"/>
        <v>q80km9_hcmv_5WB1</v>
      </c>
      <c r="B261" s="40" t="s">
        <v>1524</v>
      </c>
      <c r="C261" s="9" t="s">
        <v>1526</v>
      </c>
      <c r="D261" s="9" t="str">
        <f>IFERROR(MID(VLOOKUP($B261,Seqs!$A:$B,2,0),E261,1),"")</f>
        <v>F</v>
      </c>
      <c r="E261" s="9">
        <v>25</v>
      </c>
      <c r="F261" s="9" t="str">
        <f>IFERROR(MID(VLOOKUP($B261,Seqs!$A:$B,2,0),G261,1),"")</f>
        <v>W</v>
      </c>
      <c r="G261" s="9">
        <v>60</v>
      </c>
      <c r="H261" s="9" t="str">
        <f>IFERROR(MID(VLOOKUP($B261,Seqs!$A:$B,2,0),I261,1),"")</f>
        <v/>
      </c>
      <c r="I261" s="109" t="s">
        <v>23</v>
      </c>
      <c r="J261" s="9" t="str">
        <f>IFERROR(MID(VLOOKUP($B261,Seqs!$A:$B,2,0),K261,1),"")</f>
        <v/>
      </c>
      <c r="K261" s="109" t="s">
        <v>23</v>
      </c>
      <c r="L261" s="9" t="str">
        <f>IFERROR(MID(VLOOKUP($B261,Seqs!$A:$B,2,0),M261,1),"")</f>
        <v>C</v>
      </c>
      <c r="M261" s="9">
        <v>66</v>
      </c>
      <c r="N261" s="9" t="str">
        <f>IFERROR(MID(VLOOKUP($B261,Seqs!$A:$B,2,0),O261,1),"")</f>
        <v>D</v>
      </c>
      <c r="O261" s="9">
        <v>95</v>
      </c>
      <c r="P261" s="9" t="str">
        <f>IFERROR(MID(VLOOKUP($B261,Seqs!$A:$B,2,0),Q261,1),"")</f>
        <v/>
      </c>
      <c r="Q261" s="9" t="s">
        <v>23</v>
      </c>
      <c r="R261" s="9" t="str">
        <f>IFERROR(MID(VLOOKUP($B261,Seqs!$A:$B,2,0),S261,1),"")</f>
        <v/>
      </c>
      <c r="S261" s="9" t="s">
        <v>23</v>
      </c>
      <c r="T261" s="9" t="str">
        <f>IFERROR(MID(VLOOKUP($B261,Seqs!$A:$B,2,0),U261,1),"")</f>
        <v>A</v>
      </c>
      <c r="U261" s="9">
        <v>100</v>
      </c>
      <c r="V261" s="9" t="str">
        <f>IFERROR(MID(VLOOKUP($B261,Seqs!$A:$B,2,0),W261,1),"")</f>
        <v>V</v>
      </c>
      <c r="W261" s="9">
        <v>134</v>
      </c>
      <c r="X261" s="9" t="str">
        <f>IFERROR(MID(VLOOKUP($B261,Seqs!$A:$B,2,0),Y261,1),"")</f>
        <v/>
      </c>
      <c r="Y261" s="9" t="s">
        <v>23</v>
      </c>
      <c r="Z261" s="9" t="str">
        <f>IFERROR(MID(VLOOKUP($B261,Seqs!$A:$B,2,0),AA261,1),"")</f>
        <v/>
      </c>
      <c r="AA261" s="9" t="s">
        <v>23</v>
      </c>
      <c r="AB261" s="9" t="str">
        <f>IFERROR(MID(VLOOKUP($B261,Seqs!$A:$B,2,0),AC261,1),"")</f>
        <v>P</v>
      </c>
      <c r="AC261" s="9">
        <v>140</v>
      </c>
      <c r="AD261" s="9" t="str">
        <f>IFERROR(MID(VLOOKUP($B261,Seqs!$A:$B,2,0),AE261,1),"")</f>
        <v>M</v>
      </c>
      <c r="AE261" s="9">
        <v>164</v>
      </c>
      <c r="AF261" s="9" t="str">
        <f>IFERROR(MID(VLOOKUP($B261,Seqs!$A:$B,2,0),AG261,1),"")</f>
        <v>C</v>
      </c>
      <c r="AG261" s="9">
        <v>173</v>
      </c>
      <c r="AH261" s="9" t="str">
        <f>IFERROR(MID(VLOOKUP($B261,Seqs!$A:$B,2,0),AI261,1),"")</f>
        <v>T</v>
      </c>
      <c r="AI261" s="9">
        <v>175</v>
      </c>
      <c r="AJ261" s="9" t="str">
        <f>IFERROR(MID(VLOOKUP($B261,Seqs!$A:$B,2,0),AK261,1),"")</f>
        <v>S</v>
      </c>
      <c r="AK261" s="9">
        <v>183</v>
      </c>
      <c r="AL261" s="9" t="str">
        <f>IFERROR(MID(VLOOKUP($B261,Seqs!$A:$B,2,0),AM261,1),"")</f>
        <v>S</v>
      </c>
      <c r="AM261" s="9">
        <v>218</v>
      </c>
      <c r="AN261" s="9" t="str">
        <f>IFERROR(MID(VLOOKUP($B261,Seqs!$A:$B,2,0),AO261,1),"")</f>
        <v>H</v>
      </c>
      <c r="AO261" s="9">
        <v>222</v>
      </c>
      <c r="AP261" s="9" t="str">
        <f>IFERROR(MID(VLOOKUP($B261,Seqs!$A:$B,2,0),AQ261,1),"")</f>
        <v>K</v>
      </c>
      <c r="AQ261" s="9">
        <v>257</v>
      </c>
      <c r="AR261" s="9" t="str">
        <f>IFERROR(MID(VLOOKUP($B261,Seqs!$A:$B,2,0),AS261,1),"")</f>
        <v>S</v>
      </c>
      <c r="AS261" s="9">
        <v>262</v>
      </c>
      <c r="AT261" s="9" t="str">
        <f>IFERROR(MID(VLOOKUP($B261,Seqs!$A:$B,2,0),AU261,1),"")</f>
        <v>V</v>
      </c>
      <c r="AU261" s="9">
        <v>294</v>
      </c>
      <c r="AV261" s="9" t="str">
        <f>IFERROR(MID(VLOOKUP($B261,Seqs!$A:$B,2,0),AW261,1),"")</f>
        <v>G</v>
      </c>
      <c r="AW261" s="9">
        <v>295</v>
      </c>
      <c r="AX261" s="9" t="str">
        <f>IFERROR(MID(VLOOKUP($B261,Seqs!$A:$B,2,0),AY261,1),"")</f>
        <v>R</v>
      </c>
      <c r="AY261" s="9">
        <v>310</v>
      </c>
      <c r="AZ261" s="110" t="str">
        <f>VLOOKUP(B261,Classification!A:D,2,0)</f>
        <v>A</v>
      </c>
      <c r="BA261" s="98" t="str">
        <f>VLOOKUP(B261,Classification!A:D,4,0)</f>
        <v>Chemokine</v>
      </c>
      <c r="BB261" s="36" t="b">
        <f t="shared" si="727"/>
        <v>1</v>
      </c>
      <c r="BC261" s="109">
        <f t="shared" si="728"/>
        <v>253</v>
      </c>
      <c r="BD261" s="11" t="s">
        <v>1382</v>
      </c>
      <c r="BE261" s="9" t="s">
        <v>1297</v>
      </c>
      <c r="BF261" s="120">
        <v>3.51</v>
      </c>
      <c r="BG261" s="51" t="s">
        <v>1</v>
      </c>
      <c r="BH261" s="51" t="s">
        <v>1</v>
      </c>
      <c r="BI261" s="12"/>
      <c r="BJ261" s="111" t="s">
        <v>1293</v>
      </c>
      <c r="BK261" s="112" t="s">
        <v>1293</v>
      </c>
      <c r="BL261" s="112" t="s">
        <v>1293</v>
      </c>
      <c r="BM261" s="112" t="s">
        <v>1293</v>
      </c>
      <c r="BN261" s="112" t="s">
        <v>1293</v>
      </c>
      <c r="BO261" s="112" t="s">
        <v>1293</v>
      </c>
      <c r="BP261" s="112" t="s">
        <v>1293</v>
      </c>
      <c r="BQ261" s="112" t="s">
        <v>1293</v>
      </c>
      <c r="BR261" s="112" t="s">
        <v>1293</v>
      </c>
      <c r="BS261" s="112" t="s">
        <v>1293</v>
      </c>
      <c r="BT261" s="112" t="s">
        <v>1293</v>
      </c>
      <c r="BU261" s="112" t="s">
        <v>1293</v>
      </c>
      <c r="BV261" s="111">
        <f t="shared" si="729"/>
        <v>25</v>
      </c>
      <c r="BW261" s="113" t="str">
        <f t="shared" si="730"/>
        <v>-</v>
      </c>
      <c r="BX261" s="114">
        <f t="shared" si="731"/>
        <v>66</v>
      </c>
      <c r="BY261" s="113" t="str">
        <f t="shared" si="732"/>
        <v>-</v>
      </c>
      <c r="BZ261" s="114">
        <f t="shared" si="733"/>
        <v>100</v>
      </c>
      <c r="CA261" s="113" t="str">
        <f t="shared" si="734"/>
        <v>-</v>
      </c>
      <c r="CB261" s="114">
        <f t="shared" si="735"/>
        <v>140</v>
      </c>
      <c r="CC261" s="113">
        <f t="shared" si="736"/>
        <v>173</v>
      </c>
      <c r="CD261" s="114">
        <f t="shared" si="737"/>
        <v>183</v>
      </c>
      <c r="CE261" s="113">
        <f t="shared" si="738"/>
        <v>222</v>
      </c>
      <c r="CF261" s="114">
        <f t="shared" si="739"/>
        <v>262</v>
      </c>
      <c r="CG261" s="113">
        <f t="shared" si="740"/>
        <v>295</v>
      </c>
      <c r="CH261" s="111">
        <f t="shared" si="741"/>
        <v>60</v>
      </c>
      <c r="CI261" s="113" t="str">
        <f t="shared" si="742"/>
        <v>-</v>
      </c>
      <c r="CJ261" s="114">
        <f t="shared" si="743"/>
        <v>95</v>
      </c>
      <c r="CK261" s="114" t="str">
        <f t="shared" si="744"/>
        <v>-</v>
      </c>
      <c r="CL261" s="114">
        <f t="shared" si="745"/>
        <v>134</v>
      </c>
      <c r="CM261" s="114" t="str">
        <f t="shared" si="746"/>
        <v>-</v>
      </c>
      <c r="CN261" s="114">
        <f t="shared" si="747"/>
        <v>164</v>
      </c>
      <c r="CO261" s="114">
        <f t="shared" si="748"/>
        <v>175</v>
      </c>
      <c r="CP261" s="114">
        <f t="shared" si="749"/>
        <v>218</v>
      </c>
      <c r="CQ261" s="114">
        <f t="shared" si="750"/>
        <v>257</v>
      </c>
      <c r="CR261" s="114">
        <f t="shared" si="751"/>
        <v>294</v>
      </c>
      <c r="CS261" s="114">
        <f t="shared" si="752"/>
        <v>310</v>
      </c>
      <c r="CT261" s="109" t="e">
        <f t="shared" si="753"/>
        <v>#VALUE!</v>
      </c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  <c r="IU261" s="6"/>
      <c r="IV261" s="6"/>
      <c r="IW261" s="6"/>
      <c r="IX261" s="6"/>
      <c r="IY261" s="6"/>
      <c r="IZ261" s="6"/>
      <c r="JA261" s="6"/>
      <c r="JB261" s="6"/>
      <c r="JC261" s="6"/>
      <c r="JD261" s="6"/>
      <c r="JE261" s="6"/>
      <c r="JF261" s="6"/>
      <c r="JG261" s="6"/>
      <c r="JH261" s="6"/>
      <c r="JI261" s="6"/>
      <c r="JJ261" s="6"/>
      <c r="JK261" s="6"/>
      <c r="JL261" s="6"/>
      <c r="JM261" s="6"/>
      <c r="JN261" s="6"/>
      <c r="JO261" s="6"/>
      <c r="JP261" s="6"/>
      <c r="JQ261" s="6"/>
      <c r="JR261" s="6"/>
      <c r="JS261" s="6"/>
      <c r="JT261" s="6"/>
      <c r="JU261" s="6"/>
      <c r="JV261" s="6"/>
      <c r="JW261" s="6"/>
      <c r="JX261" s="6"/>
      <c r="JY261" s="6"/>
      <c r="JZ261" s="6"/>
      <c r="KA261" s="6"/>
      <c r="KB261" s="6"/>
      <c r="KC261" s="6"/>
      <c r="KD261" s="6"/>
      <c r="KE261" s="6"/>
      <c r="KF261" s="6"/>
      <c r="KG261" s="6"/>
      <c r="KH261" s="6"/>
      <c r="KI261" s="6"/>
      <c r="KJ261" s="6"/>
      <c r="KK261" s="6"/>
      <c r="KL261" s="6"/>
      <c r="KM261" s="6"/>
      <c r="KN261" s="6"/>
      <c r="KO261" s="6"/>
      <c r="KP261" s="6"/>
      <c r="KQ261" s="6"/>
      <c r="KR261" s="6"/>
      <c r="KS261" s="6"/>
      <c r="KT261" s="6"/>
      <c r="KU261" s="6"/>
      <c r="KV261" s="6"/>
      <c r="KW261" s="6"/>
      <c r="KX261" s="6"/>
      <c r="KY261" s="6"/>
      <c r="KZ261" s="6"/>
      <c r="LA261" s="6"/>
      <c r="LB261" s="6"/>
      <c r="LC261" s="6"/>
      <c r="LD261" s="6"/>
      <c r="LE261" s="6"/>
      <c r="LF261" s="6"/>
      <c r="LG261" s="6"/>
      <c r="LH261" s="6"/>
      <c r="LI261" s="6"/>
      <c r="LJ261" s="6"/>
      <c r="LK261" s="6"/>
      <c r="LL261" s="6"/>
      <c r="LM261" s="6"/>
      <c r="LN261" s="6"/>
      <c r="LO261" s="6"/>
      <c r="LP261" s="6"/>
      <c r="LQ261" s="6"/>
      <c r="LR261" s="6"/>
      <c r="LS261" s="6"/>
      <c r="LT261" s="6"/>
      <c r="LU261" s="6"/>
      <c r="LV261" s="6"/>
      <c r="LW261" s="6"/>
      <c r="LX261" s="6"/>
      <c r="LY261" s="6"/>
      <c r="LZ261" s="6"/>
      <c r="MA261" s="6"/>
      <c r="MB261" s="6"/>
      <c r="MC261" s="6"/>
      <c r="MD261" s="6"/>
      <c r="ME261" s="6"/>
      <c r="MF261" s="6"/>
      <c r="MG261" s="6"/>
      <c r="MH261" s="6"/>
      <c r="MI261" s="6"/>
      <c r="MJ261" s="6"/>
      <c r="MK261" s="6"/>
      <c r="ML261" s="6"/>
      <c r="MM261" s="6"/>
      <c r="MN261" s="6"/>
      <c r="MO261" s="6"/>
      <c r="MP261" s="6"/>
      <c r="MQ261" s="6"/>
      <c r="MR261" s="6"/>
      <c r="MS261" s="6"/>
      <c r="MT261" s="6"/>
      <c r="MU261" s="6"/>
      <c r="MV261" s="6"/>
      <c r="MW261" s="6"/>
      <c r="MX261" s="6"/>
      <c r="MY261" s="6"/>
      <c r="MZ261" s="6"/>
      <c r="NA261" s="6"/>
      <c r="NB261" s="6"/>
      <c r="NC261" s="6"/>
      <c r="ND261" s="6"/>
      <c r="NE261" s="6"/>
      <c r="NF261" s="6"/>
      <c r="NG261" s="6"/>
      <c r="NH261" s="6"/>
      <c r="NI261" s="6"/>
      <c r="NJ261" s="6"/>
      <c r="NK261" s="6"/>
      <c r="NL261" s="6"/>
      <c r="NM261" s="6"/>
      <c r="NN261" s="6"/>
      <c r="NO261" s="6"/>
      <c r="NP261" s="6"/>
      <c r="NQ261" s="6"/>
      <c r="NR261" s="6"/>
      <c r="NS261" s="6"/>
      <c r="NT261" s="6"/>
      <c r="NU261" s="6"/>
      <c r="NV261" s="6"/>
      <c r="NW261" s="6"/>
      <c r="NX261" s="6"/>
      <c r="NY261" s="6"/>
      <c r="NZ261" s="6"/>
      <c r="OA261" s="6"/>
      <c r="OB261" s="6"/>
      <c r="OC261" s="6"/>
      <c r="OD261" s="6"/>
      <c r="OE261" s="6"/>
      <c r="OF261" s="6"/>
      <c r="OG261" s="6"/>
      <c r="OH261" s="6"/>
      <c r="OI261" s="6"/>
      <c r="OJ261" s="6"/>
      <c r="OK261" s="6"/>
      <c r="OL261" s="6"/>
      <c r="OM261" s="6"/>
      <c r="ON261" s="6"/>
      <c r="OO261" s="6"/>
      <c r="OP261" s="6"/>
      <c r="OQ261" s="6"/>
      <c r="OR261" s="6"/>
      <c r="OS261" s="6"/>
      <c r="OT261" s="6"/>
      <c r="OU261" s="6"/>
      <c r="OV261" s="6"/>
      <c r="OW261" s="6"/>
      <c r="OX261" s="6"/>
      <c r="OY261" s="6"/>
      <c r="OZ261" s="6"/>
      <c r="PA261" s="6"/>
      <c r="PB261" s="6"/>
      <c r="PC261" s="6"/>
      <c r="PD261" s="6"/>
      <c r="PE261" s="6"/>
      <c r="PF261" s="6"/>
      <c r="PG261" s="6"/>
      <c r="PH261" s="6"/>
      <c r="PI261" s="6"/>
      <c r="PJ261" s="6"/>
      <c r="PK261" s="6"/>
      <c r="PL261" s="6"/>
      <c r="PM261" s="6"/>
      <c r="PN261" s="6"/>
      <c r="PO261" s="6"/>
      <c r="PP261" s="6"/>
      <c r="PQ261" s="6"/>
      <c r="PR261" s="6"/>
      <c r="PS261" s="6"/>
      <c r="PT261" s="6"/>
      <c r="PU261" s="6"/>
      <c r="PV261" s="6"/>
      <c r="PW261" s="6"/>
      <c r="PX261" s="6"/>
      <c r="PY261" s="6"/>
      <c r="PZ261" s="6"/>
      <c r="QA261" s="6"/>
      <c r="QB261" s="6"/>
      <c r="QC261" s="6"/>
      <c r="QD261" s="6"/>
      <c r="QE261" s="6"/>
      <c r="QF261" s="6"/>
      <c r="QG261" s="6"/>
      <c r="QH261" s="6"/>
      <c r="QI261" s="6"/>
      <c r="QJ261" s="6"/>
      <c r="QK261" s="6"/>
      <c r="QL261" s="6"/>
      <c r="QM261" s="6"/>
      <c r="QN261" s="6"/>
      <c r="QO261" s="6"/>
      <c r="QP261" s="6"/>
      <c r="QQ261" s="6"/>
      <c r="QR261" s="6"/>
      <c r="QS261" s="6"/>
      <c r="QT261" s="6"/>
      <c r="QU261" s="6"/>
      <c r="QV261" s="6"/>
      <c r="QW261" s="6"/>
      <c r="QX261" s="6"/>
      <c r="QY261" s="6"/>
      <c r="QZ261" s="6"/>
      <c r="RA261" s="6"/>
      <c r="RB261" s="6"/>
      <c r="RC261" s="6"/>
      <c r="RD261" s="6"/>
      <c r="RE261" s="6"/>
      <c r="RF261" s="6"/>
      <c r="RG261" s="6"/>
      <c r="RH261" s="6"/>
      <c r="RI261" s="6"/>
      <c r="RJ261" s="6"/>
      <c r="RK261" s="6"/>
      <c r="RL261" s="6"/>
      <c r="RM261" s="6"/>
      <c r="RN261" s="6"/>
      <c r="RO261" s="6"/>
      <c r="RP261" s="6"/>
      <c r="RQ261" s="6"/>
      <c r="RR261" s="6"/>
      <c r="RS261" s="6"/>
      <c r="RT261" s="6"/>
      <c r="RU261" s="6"/>
      <c r="RV261" s="6"/>
      <c r="RW261" s="6"/>
      <c r="RX261" s="6"/>
      <c r="RY261" s="6"/>
      <c r="RZ261" s="6"/>
      <c r="SA261" s="6"/>
      <c r="SB261" s="6"/>
      <c r="SC261" s="6"/>
      <c r="SD261" s="6"/>
      <c r="SE261" s="6"/>
      <c r="SF261" s="6"/>
      <c r="SG261" s="6"/>
      <c r="SH261" s="6"/>
      <c r="SI261" s="6"/>
      <c r="SJ261" s="6"/>
      <c r="SK261" s="6"/>
      <c r="SL261" s="6"/>
      <c r="SM261" s="6"/>
      <c r="SN261" s="6"/>
      <c r="SO261" s="6"/>
      <c r="SP261" s="6"/>
      <c r="SQ261" s="6"/>
      <c r="SR261" s="6"/>
      <c r="SS261" s="6"/>
      <c r="ST261" s="6"/>
      <c r="SU261" s="6"/>
      <c r="SV261" s="6"/>
      <c r="SW261" s="6"/>
      <c r="SX261" s="6"/>
      <c r="SY261" s="6"/>
      <c r="SZ261" s="6"/>
      <c r="TA261" s="6"/>
      <c r="TB261" s="6"/>
      <c r="TC261" s="6"/>
      <c r="TD261" s="6"/>
      <c r="TE261" s="6"/>
      <c r="TF261" s="6"/>
      <c r="TG261" s="6"/>
      <c r="TH261" s="6"/>
      <c r="TI261" s="6"/>
      <c r="TJ261" s="6"/>
      <c r="TK261" s="6"/>
      <c r="TL261" s="6"/>
      <c r="TM261" s="6"/>
      <c r="TN261" s="6"/>
      <c r="TO261" s="6"/>
      <c r="TP261" s="6"/>
      <c r="TQ261" s="6"/>
      <c r="TR261" s="6"/>
      <c r="TS261" s="6"/>
      <c r="TT261" s="6"/>
      <c r="TU261" s="6"/>
      <c r="TV261" s="6"/>
      <c r="TW261" s="6"/>
      <c r="TX261" s="6"/>
      <c r="TY261" s="6"/>
      <c r="TZ261" s="6"/>
      <c r="UA261" s="6"/>
      <c r="UB261" s="6"/>
      <c r="UC261" s="6"/>
      <c r="UD261" s="6"/>
      <c r="UE261" s="6"/>
      <c r="UF261" s="6"/>
      <c r="UG261" s="6"/>
      <c r="UH261" s="6"/>
      <c r="UI261" s="6"/>
      <c r="UJ261" s="6"/>
      <c r="UK261" s="6"/>
      <c r="UL261" s="6"/>
      <c r="UM261" s="6"/>
      <c r="UN261" s="6"/>
      <c r="UO261" s="6"/>
      <c r="UP261" s="6"/>
      <c r="UQ261" s="6"/>
      <c r="UR261" s="6"/>
      <c r="US261" s="6"/>
      <c r="UT261" s="6"/>
      <c r="UU261" s="6"/>
      <c r="UV261" s="6"/>
      <c r="UW261" s="6"/>
      <c r="UX261" s="6"/>
      <c r="UY261" s="6"/>
      <c r="UZ261" s="6"/>
      <c r="VA261" s="6"/>
      <c r="VB261" s="6"/>
      <c r="VC261" s="6"/>
      <c r="VD261" s="6"/>
      <c r="VE261" s="6"/>
      <c r="VF261" s="6"/>
      <c r="VG261" s="6"/>
      <c r="VH261" s="6"/>
      <c r="VI261" s="6"/>
      <c r="VJ261" s="6"/>
      <c r="VK261" s="6"/>
      <c r="VL261" s="6"/>
      <c r="VM261" s="6"/>
      <c r="VN261" s="6"/>
      <c r="VO261" s="6"/>
      <c r="VP261" s="6"/>
      <c r="VQ261" s="6"/>
      <c r="VR261" s="6"/>
      <c r="VS261" s="6"/>
      <c r="VT261" s="6"/>
      <c r="VU261" s="6"/>
      <c r="VV261" s="6"/>
      <c r="VW261" s="6"/>
      <c r="VX261" s="6"/>
      <c r="VY261" s="6"/>
      <c r="VZ261" s="6"/>
      <c r="WA261" s="6"/>
      <c r="WB261" s="6"/>
      <c r="WC261" s="6"/>
      <c r="WD261" s="6"/>
      <c r="WE261" s="6"/>
      <c r="WF261" s="6"/>
      <c r="WG261" s="6"/>
      <c r="WH261" s="6"/>
      <c r="WI261" s="6"/>
      <c r="WJ261" s="6"/>
      <c r="WK261" s="6"/>
      <c r="WL261" s="6"/>
      <c r="WM261" s="6"/>
      <c r="WN261" s="6"/>
      <c r="WO261" s="6"/>
      <c r="WP261" s="6"/>
      <c r="WQ261" s="6"/>
      <c r="WR261" s="6"/>
      <c r="WS261" s="6"/>
      <c r="WT261" s="6"/>
      <c r="WU261" s="6"/>
      <c r="WV261" s="6"/>
      <c r="WW261" s="6"/>
      <c r="WX261" s="6"/>
      <c r="WY261" s="6"/>
      <c r="WZ261" s="6"/>
      <c r="XA261" s="6"/>
      <c r="XB261" s="6"/>
      <c r="XC261" s="6"/>
      <c r="XD261" s="6"/>
      <c r="XE261" s="6"/>
      <c r="XF261" s="6"/>
      <c r="XG261" s="6"/>
      <c r="XH261" s="6"/>
      <c r="XI261" s="6"/>
      <c r="XJ261" s="6"/>
      <c r="XK261" s="6"/>
      <c r="XL261" s="6"/>
      <c r="XM261" s="6"/>
      <c r="XN261" s="6"/>
      <c r="XO261" s="6"/>
      <c r="XP261" s="6"/>
      <c r="XQ261" s="6"/>
      <c r="XR261" s="6"/>
      <c r="XS261" s="6"/>
      <c r="XT261" s="6"/>
      <c r="XU261" s="6"/>
      <c r="XV261" s="6"/>
      <c r="XW261" s="6"/>
      <c r="XX261" s="6"/>
      <c r="XY261" s="6"/>
      <c r="XZ261" s="6"/>
      <c r="YA261" s="6"/>
      <c r="YB261" s="6"/>
      <c r="YC261" s="6"/>
      <c r="YD261" s="6"/>
      <c r="YE261" s="6"/>
      <c r="YF261" s="6"/>
      <c r="YG261" s="6"/>
      <c r="YH261" s="6"/>
      <c r="YI261" s="6"/>
      <c r="YJ261" s="6"/>
      <c r="YK261" s="6"/>
      <c r="YL261" s="6"/>
      <c r="YM261" s="6"/>
      <c r="YN261" s="6"/>
      <c r="YO261" s="6"/>
      <c r="YP261" s="6"/>
      <c r="YQ261" s="6"/>
      <c r="YR261" s="6"/>
      <c r="YS261" s="6"/>
      <c r="YT261" s="6"/>
      <c r="YU261" s="6"/>
      <c r="YV261" s="6"/>
      <c r="YW261" s="6"/>
      <c r="YX261" s="6"/>
      <c r="YY261" s="6"/>
      <c r="YZ261" s="6"/>
      <c r="ZA261" s="6"/>
      <c r="ZB261" s="6"/>
      <c r="ZC261" s="6"/>
      <c r="ZD261" s="6"/>
      <c r="ZE261" s="6"/>
      <c r="ZF261" s="6"/>
      <c r="ZG261" s="6"/>
      <c r="ZH261" s="6"/>
      <c r="ZI261" s="6"/>
      <c r="ZJ261" s="6"/>
      <c r="ZK261" s="6"/>
      <c r="ZL261" s="6"/>
      <c r="ZM261" s="6"/>
      <c r="ZN261" s="6"/>
      <c r="ZO261" s="6"/>
      <c r="ZP261" s="6"/>
      <c r="ZQ261" s="6"/>
      <c r="ZR261" s="6"/>
      <c r="ZS261" s="6"/>
      <c r="ZT261" s="6"/>
      <c r="ZU261" s="6"/>
      <c r="ZV261" s="6"/>
      <c r="ZW261" s="6"/>
      <c r="ZX261" s="6"/>
      <c r="ZY261" s="6"/>
      <c r="ZZ261" s="6"/>
      <c r="AAA261" s="6"/>
      <c r="AAB261" s="6"/>
      <c r="AAC261" s="6"/>
      <c r="AAD261" s="6"/>
      <c r="AAE261" s="6"/>
      <c r="AAF261" s="6"/>
      <c r="AAG261" s="6"/>
      <c r="AAH261" s="6"/>
      <c r="AAI261" s="6"/>
      <c r="AAJ261" s="6"/>
      <c r="AAK261" s="6"/>
      <c r="AAL261" s="6"/>
      <c r="AAM261" s="6"/>
      <c r="AAN261" s="6"/>
      <c r="AAO261" s="6"/>
      <c r="AAP261" s="6"/>
      <c r="AAQ261" s="6"/>
      <c r="AAR261" s="6"/>
      <c r="AAS261" s="6"/>
      <c r="AAT261" s="6"/>
      <c r="AAU261" s="6"/>
      <c r="AAV261" s="6"/>
      <c r="AAW261" s="6"/>
      <c r="AAX261" s="6"/>
      <c r="AAY261" s="6"/>
      <c r="AAZ261" s="6"/>
      <c r="ABA261" s="6"/>
      <c r="ABB261" s="6"/>
      <c r="ABC261" s="6"/>
      <c r="ABD261" s="6"/>
      <c r="ABE261" s="6"/>
      <c r="ABF261" s="6"/>
      <c r="ABG261" s="6"/>
      <c r="ABH261" s="6"/>
      <c r="ABI261" s="6"/>
      <c r="ABJ261" s="6"/>
      <c r="ABK261" s="6"/>
      <c r="ABL261" s="6"/>
      <c r="ABM261" s="6"/>
      <c r="ABN261" s="6"/>
      <c r="ABO261" s="6"/>
      <c r="ABP261" s="6"/>
      <c r="ABQ261" s="6"/>
      <c r="ABR261" s="6"/>
      <c r="ABS261" s="6"/>
      <c r="ABT261" s="6"/>
      <c r="ABU261" s="6"/>
      <c r="ABV261" s="6"/>
      <c r="ABW261" s="6"/>
      <c r="ABX261" s="6"/>
      <c r="ABY261" s="6"/>
      <c r="ABZ261" s="6"/>
      <c r="ACA261" s="6"/>
      <c r="ACB261" s="6"/>
      <c r="ACC261" s="6"/>
      <c r="ACD261" s="6"/>
      <c r="ACE261" s="6"/>
      <c r="ACF261" s="6"/>
      <c r="ACG261" s="6"/>
      <c r="ACH261" s="6"/>
      <c r="ACI261" s="6"/>
      <c r="ACJ261" s="6"/>
      <c r="ACK261" s="6"/>
      <c r="ACL261" s="6"/>
      <c r="ACM261" s="6"/>
      <c r="ACN261" s="6"/>
      <c r="ACO261" s="6"/>
      <c r="ACP261" s="6"/>
      <c r="ACQ261" s="6"/>
      <c r="ACR261" s="6"/>
      <c r="ACS261" s="6"/>
      <c r="ACT261" s="6"/>
      <c r="ACU261" s="6"/>
      <c r="ACV261" s="6"/>
      <c r="ACW261" s="6"/>
      <c r="ACX261" s="6"/>
      <c r="ACY261" s="6"/>
      <c r="ACZ261" s="6"/>
      <c r="ADA261" s="6"/>
      <c r="ADB261" s="6"/>
      <c r="ADC261" s="6"/>
      <c r="ADD261" s="6"/>
      <c r="ADE261" s="6"/>
      <c r="ADF261" s="6"/>
      <c r="ADG261" s="6"/>
      <c r="ADH261" s="6"/>
      <c r="ADI261" s="6"/>
      <c r="ADJ261" s="6"/>
      <c r="ADK261" s="6"/>
      <c r="ADL261" s="6"/>
      <c r="ADM261" s="6"/>
      <c r="ADN261" s="6"/>
      <c r="ADO261" s="6"/>
      <c r="ADP261" s="6"/>
      <c r="ADQ261" s="6"/>
      <c r="ADR261" s="6"/>
      <c r="ADS261" s="6"/>
      <c r="ADT261" s="6"/>
      <c r="ADU261" s="6"/>
      <c r="ADV261" s="6"/>
      <c r="ADW261" s="6"/>
      <c r="ADX261" s="6"/>
      <c r="ADY261" s="6"/>
      <c r="ADZ261" s="6"/>
      <c r="AEA261" s="6"/>
      <c r="AEB261" s="6"/>
      <c r="AEC261" s="6"/>
      <c r="AED261" s="6"/>
      <c r="AEE261" s="6"/>
      <c r="AEF261" s="6"/>
      <c r="AEG261" s="6"/>
      <c r="AEH261" s="6"/>
      <c r="AEI261" s="6"/>
      <c r="AEJ261" s="6"/>
      <c r="AEK261" s="6"/>
      <c r="AEL261" s="6"/>
      <c r="AEM261" s="6"/>
      <c r="AEN261" s="6"/>
      <c r="AEO261" s="6"/>
      <c r="AEP261" s="6"/>
      <c r="AEQ261" s="6"/>
      <c r="AER261" s="6"/>
      <c r="AES261" s="6"/>
      <c r="AET261" s="6"/>
      <c r="AEU261" s="6"/>
      <c r="AEV261" s="6"/>
      <c r="AEW261" s="6"/>
      <c r="AEX261" s="6"/>
      <c r="AEY261" s="6"/>
      <c r="AEZ261" s="6"/>
      <c r="AFA261" s="6"/>
      <c r="AFB261" s="6"/>
      <c r="AFC261" s="6"/>
      <c r="AFD261" s="6"/>
      <c r="AFE261" s="6"/>
      <c r="AFF261" s="6"/>
      <c r="AFG261" s="6"/>
      <c r="AFH261" s="6"/>
      <c r="AFI261" s="6"/>
      <c r="AFJ261" s="6"/>
      <c r="AFK261" s="6"/>
      <c r="AFL261" s="6"/>
      <c r="AFM261" s="6"/>
      <c r="AFN261" s="6"/>
      <c r="AFO261" s="6"/>
      <c r="AFP261" s="6"/>
      <c r="AFQ261" s="6"/>
      <c r="AFR261" s="6"/>
      <c r="AFS261" s="6"/>
      <c r="AFT261" s="6"/>
      <c r="AFU261" s="6"/>
      <c r="AFV261" s="6"/>
      <c r="AFW261" s="6"/>
      <c r="AFX261" s="6"/>
      <c r="AFY261" s="6"/>
      <c r="AFZ261" s="6"/>
      <c r="AGA261" s="6"/>
      <c r="AGB261" s="6"/>
      <c r="AGC261" s="6"/>
      <c r="AGD261" s="6"/>
      <c r="AGE261" s="6"/>
      <c r="AGF261" s="6"/>
      <c r="AGG261" s="6"/>
      <c r="AGH261" s="6"/>
      <c r="AGI261" s="6"/>
      <c r="AGJ261" s="6"/>
      <c r="AGK261" s="6"/>
      <c r="AGL261" s="6"/>
      <c r="AGM261" s="6"/>
      <c r="AGN261" s="6"/>
      <c r="AGO261" s="6"/>
      <c r="AGP261" s="6"/>
      <c r="AGQ261" s="6"/>
      <c r="AGR261" s="6"/>
      <c r="AGS261" s="6"/>
      <c r="AGT261" s="6"/>
      <c r="AGU261" s="6"/>
      <c r="AGV261" s="6"/>
      <c r="AGW261" s="6"/>
      <c r="AGX261" s="6"/>
      <c r="AGY261" s="6"/>
      <c r="AGZ261" s="6"/>
      <c r="AHA261" s="6"/>
      <c r="AHB261" s="6"/>
      <c r="AHC261" s="6"/>
      <c r="AHD261" s="6"/>
      <c r="AHE261" s="6"/>
      <c r="AHF261" s="6"/>
      <c r="AHG261" s="6"/>
      <c r="AHH261" s="6"/>
      <c r="AHI261" s="6"/>
      <c r="AHJ261" s="6"/>
      <c r="AHK261" s="6"/>
      <c r="AHL261" s="6"/>
      <c r="AHM261" s="6"/>
      <c r="AHN261" s="6"/>
      <c r="AHO261" s="6"/>
      <c r="AHP261" s="6"/>
      <c r="AHQ261" s="6"/>
      <c r="AHR261" s="6"/>
      <c r="AHS261" s="6"/>
      <c r="AHT261" s="6"/>
      <c r="AHU261" s="6"/>
      <c r="AHV261" s="6"/>
      <c r="AHW261" s="6"/>
      <c r="AHX261" s="6"/>
      <c r="AHY261" s="6"/>
      <c r="AHZ261" s="6"/>
      <c r="AIA261" s="6"/>
      <c r="AIB261" s="6"/>
      <c r="AIC261" s="6"/>
      <c r="AID261" s="6"/>
      <c r="AIE261" s="6"/>
      <c r="AIF261" s="6"/>
      <c r="AIG261" s="6"/>
      <c r="AIH261" s="6"/>
      <c r="AII261" s="6"/>
      <c r="AIJ261" s="6"/>
      <c r="AIK261" s="6"/>
      <c r="AIL261" s="6"/>
      <c r="AIM261" s="6"/>
      <c r="AIN261" s="6"/>
      <c r="AIO261" s="6"/>
      <c r="AIP261" s="6"/>
      <c r="AIQ261" s="6"/>
      <c r="AIR261" s="6"/>
      <c r="AIS261" s="6"/>
      <c r="AIT261" s="6"/>
      <c r="AIU261" s="6"/>
      <c r="AIV261" s="6"/>
      <c r="AIW261" s="6"/>
      <c r="AIX261" s="6"/>
      <c r="AIY261" s="6"/>
      <c r="AIZ261" s="6"/>
      <c r="AJA261" s="6"/>
      <c r="AJB261" s="6"/>
      <c r="AJC261" s="6"/>
      <c r="AJD261" s="6"/>
      <c r="AJE261" s="6"/>
      <c r="AJF261" s="6"/>
      <c r="AJG261" s="6"/>
      <c r="AJH261" s="6"/>
      <c r="AJI261" s="6"/>
      <c r="AJJ261" s="6"/>
      <c r="AJK261" s="6"/>
      <c r="AJL261" s="6"/>
      <c r="AJM261" s="6"/>
      <c r="AJN261" s="6"/>
      <c r="AJO261" s="6"/>
      <c r="AJP261" s="6"/>
      <c r="AJQ261" s="6"/>
      <c r="AJR261" s="6"/>
      <c r="AJS261" s="6"/>
      <c r="AJT261" s="6"/>
      <c r="AJU261" s="6"/>
      <c r="AJV261" s="6"/>
      <c r="AJW261" s="6"/>
      <c r="AJX261" s="6"/>
      <c r="AJY261" s="6"/>
      <c r="AJZ261" s="6"/>
      <c r="AKA261" s="6"/>
      <c r="AKB261" s="6"/>
      <c r="AKC261" s="6"/>
      <c r="AKD261" s="6"/>
      <c r="AKE261" s="6"/>
      <c r="AKF261" s="6"/>
      <c r="AKG261" s="6"/>
      <c r="AKH261" s="6"/>
      <c r="AKI261" s="6"/>
      <c r="AKJ261" s="6"/>
      <c r="AKK261" s="6"/>
      <c r="AKL261" s="6"/>
      <c r="AKM261" s="6"/>
      <c r="AKN261" s="6"/>
      <c r="AKO261" s="6"/>
      <c r="AKP261" s="6"/>
      <c r="AKQ261" s="6"/>
      <c r="AKR261" s="6"/>
      <c r="AKS261" s="6"/>
      <c r="AKT261" s="6"/>
      <c r="AKU261" s="6"/>
      <c r="AKV261" s="6"/>
      <c r="AKW261" s="6"/>
      <c r="AKX261" s="6"/>
      <c r="AKY261" s="6"/>
      <c r="AKZ261" s="6"/>
      <c r="ALA261" s="6"/>
      <c r="ALB261" s="6"/>
      <c r="ALC261" s="6"/>
      <c r="ALD261" s="6"/>
      <c r="ALE261" s="6"/>
      <c r="ALF261" s="6"/>
      <c r="ALG261" s="6"/>
      <c r="ALH261" s="6"/>
      <c r="ALI261" s="6"/>
      <c r="ALJ261" s="6"/>
      <c r="ALK261" s="6"/>
      <c r="ALL261" s="6"/>
      <c r="ALM261" s="6"/>
      <c r="ALN261" s="6"/>
      <c r="ALO261" s="6"/>
      <c r="ALP261" s="6"/>
      <c r="ALQ261" s="6"/>
      <c r="ALR261" s="6"/>
      <c r="ALS261" s="6"/>
      <c r="ALT261" s="6"/>
      <c r="ALU261" s="6"/>
      <c r="ALV261" s="6"/>
      <c r="ALW261" s="6"/>
      <c r="ALX261" s="6"/>
      <c r="ALY261" s="6"/>
      <c r="ALZ261" s="6"/>
      <c r="AMA261" s="6"/>
      <c r="AMB261" s="6"/>
      <c r="AMC261" s="6"/>
      <c r="AMD261" s="6"/>
      <c r="AME261" s="6"/>
      <c r="AMF261" s="6"/>
      <c r="AMG261" s="6"/>
      <c r="AMH261" s="6"/>
      <c r="AMI261" s="6"/>
      <c r="AMJ261" s="6"/>
      <c r="AMK261" s="6"/>
      <c r="AML261" s="6"/>
      <c r="AMM261" s="6"/>
      <c r="AMN261" s="6"/>
      <c r="AMO261" s="6"/>
      <c r="AMP261" s="6"/>
    </row>
    <row r="262" spans="1:1030" x14ac:dyDescent="0.2">
      <c r="A262" s="9" t="str">
        <f t="shared" si="754"/>
        <v>q80km9_hcmv_5WB2</v>
      </c>
      <c r="B262" s="40" t="s">
        <v>1524</v>
      </c>
      <c r="C262" s="9" t="s">
        <v>1527</v>
      </c>
      <c r="D262" s="9" t="str">
        <f>IFERROR(MID(VLOOKUP($B262,Seqs!$A:$B,2,0),E262,1),"")</f>
        <v>F</v>
      </c>
      <c r="E262" s="9">
        <v>25</v>
      </c>
      <c r="F262" s="9" t="str">
        <f>IFERROR(MID(VLOOKUP($B262,Seqs!$A:$B,2,0),G262,1),"")</f>
        <v>W</v>
      </c>
      <c r="G262" s="9">
        <v>60</v>
      </c>
      <c r="H262" s="9" t="str">
        <f>IFERROR(MID(VLOOKUP($B262,Seqs!$A:$B,2,0),I262,1),"")</f>
        <v/>
      </c>
      <c r="I262" s="109" t="s">
        <v>23</v>
      </c>
      <c r="J262" s="9" t="str">
        <f>IFERROR(MID(VLOOKUP($B262,Seqs!$A:$B,2,0),K262,1),"")</f>
        <v/>
      </c>
      <c r="K262" s="109" t="s">
        <v>23</v>
      </c>
      <c r="L262" s="9" t="str">
        <f>IFERROR(MID(VLOOKUP($B262,Seqs!$A:$B,2,0),M262,1),"")</f>
        <v>C</v>
      </c>
      <c r="M262" s="9">
        <v>66</v>
      </c>
      <c r="N262" s="9" t="str">
        <f>IFERROR(MID(VLOOKUP($B262,Seqs!$A:$B,2,0),O262,1),"")</f>
        <v>D</v>
      </c>
      <c r="O262" s="9">
        <v>95</v>
      </c>
      <c r="P262" s="9" t="str">
        <f>IFERROR(MID(VLOOKUP($B262,Seqs!$A:$B,2,0),Q262,1),"")</f>
        <v/>
      </c>
      <c r="Q262" s="9" t="s">
        <v>23</v>
      </c>
      <c r="R262" s="9" t="str">
        <f>IFERROR(MID(VLOOKUP($B262,Seqs!$A:$B,2,0),S262,1),"")</f>
        <v/>
      </c>
      <c r="S262" s="9" t="s">
        <v>23</v>
      </c>
      <c r="T262" s="9" t="str">
        <f>IFERROR(MID(VLOOKUP($B262,Seqs!$A:$B,2,0),U262,1),"")</f>
        <v>A</v>
      </c>
      <c r="U262" s="9">
        <v>100</v>
      </c>
      <c r="V262" s="9" t="str">
        <f>IFERROR(MID(VLOOKUP($B262,Seqs!$A:$B,2,0),W262,1),"")</f>
        <v>V</v>
      </c>
      <c r="W262" s="9">
        <v>134</v>
      </c>
      <c r="X262" s="9" t="str">
        <f>IFERROR(MID(VLOOKUP($B262,Seqs!$A:$B,2,0),Y262,1),"")</f>
        <v/>
      </c>
      <c r="Y262" s="9" t="s">
        <v>23</v>
      </c>
      <c r="Z262" s="9" t="str">
        <f>IFERROR(MID(VLOOKUP($B262,Seqs!$A:$B,2,0),AA262,1),"")</f>
        <v/>
      </c>
      <c r="AA262" s="9" t="s">
        <v>23</v>
      </c>
      <c r="AB262" s="9" t="str">
        <f>IFERROR(MID(VLOOKUP($B262,Seqs!$A:$B,2,0),AC262,1),"")</f>
        <v>P</v>
      </c>
      <c r="AC262" s="9">
        <v>140</v>
      </c>
      <c r="AD262" s="9" t="str">
        <f>IFERROR(MID(VLOOKUP($B262,Seqs!$A:$B,2,0),AE262,1),"")</f>
        <v>M</v>
      </c>
      <c r="AE262" s="9">
        <v>164</v>
      </c>
      <c r="AF262" s="9" t="str">
        <f>IFERROR(MID(VLOOKUP($B262,Seqs!$A:$B,2,0),AG262,1),"")</f>
        <v>C</v>
      </c>
      <c r="AG262" s="9">
        <v>173</v>
      </c>
      <c r="AH262" s="9" t="str">
        <f>IFERROR(MID(VLOOKUP($B262,Seqs!$A:$B,2,0),AI262,1),"")</f>
        <v>T</v>
      </c>
      <c r="AI262" s="9">
        <v>175</v>
      </c>
      <c r="AJ262" s="9" t="str">
        <f>IFERROR(MID(VLOOKUP($B262,Seqs!$A:$B,2,0),AK262,1),"")</f>
        <v>S</v>
      </c>
      <c r="AK262" s="9">
        <v>183</v>
      </c>
      <c r="AL262" s="9" t="str">
        <f>IFERROR(MID(VLOOKUP($B262,Seqs!$A:$B,2,0),AM262,1),"")</f>
        <v>S</v>
      </c>
      <c r="AM262" s="9">
        <v>218</v>
      </c>
      <c r="AN262" s="9" t="str">
        <f>IFERROR(MID(VLOOKUP($B262,Seqs!$A:$B,2,0),AO262,1),"")</f>
        <v>H</v>
      </c>
      <c r="AO262" s="9">
        <v>222</v>
      </c>
      <c r="AP262" s="9" t="str">
        <f>IFERROR(MID(VLOOKUP($B262,Seqs!$A:$B,2,0),AQ262,1),"")</f>
        <v>K</v>
      </c>
      <c r="AQ262" s="9">
        <v>257</v>
      </c>
      <c r="AR262" s="9" t="str">
        <f>IFERROR(MID(VLOOKUP($B262,Seqs!$A:$B,2,0),AS262,1),"")</f>
        <v>S</v>
      </c>
      <c r="AS262" s="9">
        <v>262</v>
      </c>
      <c r="AT262" s="9" t="str">
        <f>IFERROR(MID(VLOOKUP($B262,Seqs!$A:$B,2,0),AU262,1),"")</f>
        <v>V</v>
      </c>
      <c r="AU262" s="9">
        <v>294</v>
      </c>
      <c r="AV262" s="9" t="str">
        <f>IFERROR(MID(VLOOKUP($B262,Seqs!$A:$B,2,0),AW262,1),"")</f>
        <v>G</v>
      </c>
      <c r="AW262" s="9">
        <v>295</v>
      </c>
      <c r="AX262" s="9" t="str">
        <f>IFERROR(MID(VLOOKUP($B262,Seqs!$A:$B,2,0),AY262,1),"")</f>
        <v>A</v>
      </c>
      <c r="AY262" s="9">
        <v>307</v>
      </c>
      <c r="AZ262" s="110" t="str">
        <f>VLOOKUP(B262,Classification!A:D,2,0)</f>
        <v>A</v>
      </c>
      <c r="BA262" s="98" t="str">
        <f>VLOOKUP(B262,Classification!A:D,4,0)</f>
        <v>Chemokine</v>
      </c>
      <c r="BB262" s="36" t="b">
        <f t="shared" si="727"/>
        <v>1</v>
      </c>
      <c r="BC262" s="109">
        <f t="shared" si="728"/>
        <v>250</v>
      </c>
      <c r="BD262" s="11" t="s">
        <v>23</v>
      </c>
      <c r="BE262" s="9" t="s">
        <v>1297</v>
      </c>
      <c r="BF262" s="120">
        <v>3.5</v>
      </c>
      <c r="BG262" s="51" t="s">
        <v>1</v>
      </c>
      <c r="BH262" s="51" t="s">
        <v>1</v>
      </c>
      <c r="BI262" s="12"/>
      <c r="BJ262" s="111" t="s">
        <v>1293</v>
      </c>
      <c r="BK262" s="112" t="s">
        <v>1293</v>
      </c>
      <c r="BL262" s="112" t="s">
        <v>1293</v>
      </c>
      <c r="BM262" s="112" t="s">
        <v>1293</v>
      </c>
      <c r="BN262" s="112" t="s">
        <v>1293</v>
      </c>
      <c r="BO262" s="112" t="s">
        <v>1293</v>
      </c>
      <c r="BP262" s="112" t="s">
        <v>1293</v>
      </c>
      <c r="BQ262" s="112" t="s">
        <v>1293</v>
      </c>
      <c r="BR262" s="112" t="s">
        <v>1293</v>
      </c>
      <c r="BS262" s="112" t="s">
        <v>1293</v>
      </c>
      <c r="BT262" s="112" t="s">
        <v>1293</v>
      </c>
      <c r="BU262" s="112" t="s">
        <v>1293</v>
      </c>
      <c r="BV262" s="111">
        <f t="shared" si="729"/>
        <v>25</v>
      </c>
      <c r="BW262" s="113" t="str">
        <f t="shared" si="730"/>
        <v>-</v>
      </c>
      <c r="BX262" s="114">
        <f t="shared" si="731"/>
        <v>66</v>
      </c>
      <c r="BY262" s="113" t="str">
        <f t="shared" si="732"/>
        <v>-</v>
      </c>
      <c r="BZ262" s="114">
        <f t="shared" si="733"/>
        <v>100</v>
      </c>
      <c r="CA262" s="113" t="str">
        <f t="shared" si="734"/>
        <v>-</v>
      </c>
      <c r="CB262" s="114">
        <f t="shared" si="735"/>
        <v>140</v>
      </c>
      <c r="CC262" s="113">
        <f t="shared" si="736"/>
        <v>173</v>
      </c>
      <c r="CD262" s="114">
        <f t="shared" si="737"/>
        <v>183</v>
      </c>
      <c r="CE262" s="113">
        <f t="shared" si="738"/>
        <v>222</v>
      </c>
      <c r="CF262" s="114">
        <f t="shared" si="739"/>
        <v>262</v>
      </c>
      <c r="CG262" s="113">
        <f t="shared" si="740"/>
        <v>295</v>
      </c>
      <c r="CH262" s="111">
        <f t="shared" si="741"/>
        <v>60</v>
      </c>
      <c r="CI262" s="113" t="str">
        <f t="shared" si="742"/>
        <v>-</v>
      </c>
      <c r="CJ262" s="114">
        <f t="shared" si="743"/>
        <v>95</v>
      </c>
      <c r="CK262" s="114" t="str">
        <f t="shared" si="744"/>
        <v>-</v>
      </c>
      <c r="CL262" s="114">
        <f t="shared" si="745"/>
        <v>134</v>
      </c>
      <c r="CM262" s="114" t="str">
        <f t="shared" si="746"/>
        <v>-</v>
      </c>
      <c r="CN262" s="114">
        <f t="shared" si="747"/>
        <v>164</v>
      </c>
      <c r="CO262" s="114">
        <f t="shared" si="748"/>
        <v>175</v>
      </c>
      <c r="CP262" s="114">
        <f t="shared" si="749"/>
        <v>218</v>
      </c>
      <c r="CQ262" s="114">
        <f t="shared" si="750"/>
        <v>257</v>
      </c>
      <c r="CR262" s="114">
        <f t="shared" si="751"/>
        <v>294</v>
      </c>
      <c r="CS262" s="114">
        <f t="shared" si="752"/>
        <v>307</v>
      </c>
      <c r="CT262" s="109" t="e">
        <f t="shared" si="753"/>
        <v>#VALUE!</v>
      </c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  <c r="IU262" s="6"/>
      <c r="IV262" s="6"/>
      <c r="IW262" s="6"/>
      <c r="IX262" s="6"/>
      <c r="IY262" s="6"/>
      <c r="IZ262" s="6"/>
      <c r="JA262" s="6"/>
      <c r="JB262" s="6"/>
      <c r="JC262" s="6"/>
      <c r="JD262" s="6"/>
      <c r="JE262" s="6"/>
      <c r="JF262" s="6"/>
      <c r="JG262" s="6"/>
      <c r="JH262" s="6"/>
      <c r="JI262" s="6"/>
      <c r="JJ262" s="6"/>
      <c r="JK262" s="6"/>
      <c r="JL262" s="6"/>
      <c r="JM262" s="6"/>
      <c r="JN262" s="6"/>
      <c r="JO262" s="6"/>
      <c r="JP262" s="6"/>
      <c r="JQ262" s="6"/>
      <c r="JR262" s="6"/>
      <c r="JS262" s="6"/>
      <c r="JT262" s="6"/>
      <c r="JU262" s="6"/>
      <c r="JV262" s="6"/>
      <c r="JW262" s="6"/>
      <c r="JX262" s="6"/>
      <c r="JY262" s="6"/>
      <c r="JZ262" s="6"/>
      <c r="KA262" s="6"/>
      <c r="KB262" s="6"/>
      <c r="KC262" s="6"/>
      <c r="KD262" s="6"/>
      <c r="KE262" s="6"/>
      <c r="KF262" s="6"/>
      <c r="KG262" s="6"/>
      <c r="KH262" s="6"/>
      <c r="KI262" s="6"/>
      <c r="KJ262" s="6"/>
      <c r="KK262" s="6"/>
      <c r="KL262" s="6"/>
      <c r="KM262" s="6"/>
      <c r="KN262" s="6"/>
      <c r="KO262" s="6"/>
      <c r="KP262" s="6"/>
      <c r="KQ262" s="6"/>
      <c r="KR262" s="6"/>
      <c r="KS262" s="6"/>
      <c r="KT262" s="6"/>
      <c r="KU262" s="6"/>
      <c r="KV262" s="6"/>
      <c r="KW262" s="6"/>
      <c r="KX262" s="6"/>
      <c r="KY262" s="6"/>
      <c r="KZ262" s="6"/>
      <c r="LA262" s="6"/>
      <c r="LB262" s="6"/>
      <c r="LC262" s="6"/>
      <c r="LD262" s="6"/>
      <c r="LE262" s="6"/>
      <c r="LF262" s="6"/>
      <c r="LG262" s="6"/>
      <c r="LH262" s="6"/>
      <c r="LI262" s="6"/>
      <c r="LJ262" s="6"/>
      <c r="LK262" s="6"/>
      <c r="LL262" s="6"/>
      <c r="LM262" s="6"/>
      <c r="LN262" s="6"/>
      <c r="LO262" s="6"/>
      <c r="LP262" s="6"/>
      <c r="LQ262" s="6"/>
      <c r="LR262" s="6"/>
      <c r="LS262" s="6"/>
      <c r="LT262" s="6"/>
      <c r="LU262" s="6"/>
      <c r="LV262" s="6"/>
      <c r="LW262" s="6"/>
      <c r="LX262" s="6"/>
      <c r="LY262" s="6"/>
      <c r="LZ262" s="6"/>
      <c r="MA262" s="6"/>
      <c r="MB262" s="6"/>
      <c r="MC262" s="6"/>
      <c r="MD262" s="6"/>
      <c r="ME262" s="6"/>
      <c r="MF262" s="6"/>
      <c r="MG262" s="6"/>
      <c r="MH262" s="6"/>
      <c r="MI262" s="6"/>
      <c r="MJ262" s="6"/>
      <c r="MK262" s="6"/>
      <c r="ML262" s="6"/>
      <c r="MM262" s="6"/>
      <c r="MN262" s="6"/>
      <c r="MO262" s="6"/>
      <c r="MP262" s="6"/>
      <c r="MQ262" s="6"/>
      <c r="MR262" s="6"/>
      <c r="MS262" s="6"/>
      <c r="MT262" s="6"/>
      <c r="MU262" s="6"/>
      <c r="MV262" s="6"/>
      <c r="MW262" s="6"/>
      <c r="MX262" s="6"/>
      <c r="MY262" s="6"/>
      <c r="MZ262" s="6"/>
      <c r="NA262" s="6"/>
      <c r="NB262" s="6"/>
      <c r="NC262" s="6"/>
      <c r="ND262" s="6"/>
      <c r="NE262" s="6"/>
      <c r="NF262" s="6"/>
      <c r="NG262" s="6"/>
      <c r="NH262" s="6"/>
      <c r="NI262" s="6"/>
      <c r="NJ262" s="6"/>
      <c r="NK262" s="6"/>
      <c r="NL262" s="6"/>
      <c r="NM262" s="6"/>
      <c r="NN262" s="6"/>
      <c r="NO262" s="6"/>
      <c r="NP262" s="6"/>
      <c r="NQ262" s="6"/>
      <c r="NR262" s="6"/>
      <c r="NS262" s="6"/>
      <c r="NT262" s="6"/>
      <c r="NU262" s="6"/>
      <c r="NV262" s="6"/>
      <c r="NW262" s="6"/>
      <c r="NX262" s="6"/>
      <c r="NY262" s="6"/>
      <c r="NZ262" s="6"/>
      <c r="OA262" s="6"/>
      <c r="OB262" s="6"/>
      <c r="OC262" s="6"/>
      <c r="OD262" s="6"/>
      <c r="OE262" s="6"/>
      <c r="OF262" s="6"/>
      <c r="OG262" s="6"/>
      <c r="OH262" s="6"/>
      <c r="OI262" s="6"/>
      <c r="OJ262" s="6"/>
      <c r="OK262" s="6"/>
      <c r="OL262" s="6"/>
      <c r="OM262" s="6"/>
      <c r="ON262" s="6"/>
      <c r="OO262" s="6"/>
      <c r="OP262" s="6"/>
      <c r="OQ262" s="6"/>
      <c r="OR262" s="6"/>
      <c r="OS262" s="6"/>
      <c r="OT262" s="6"/>
      <c r="OU262" s="6"/>
      <c r="OV262" s="6"/>
      <c r="OW262" s="6"/>
      <c r="OX262" s="6"/>
      <c r="OY262" s="6"/>
      <c r="OZ262" s="6"/>
      <c r="PA262" s="6"/>
      <c r="PB262" s="6"/>
      <c r="PC262" s="6"/>
      <c r="PD262" s="6"/>
      <c r="PE262" s="6"/>
      <c r="PF262" s="6"/>
      <c r="PG262" s="6"/>
      <c r="PH262" s="6"/>
      <c r="PI262" s="6"/>
      <c r="PJ262" s="6"/>
      <c r="PK262" s="6"/>
      <c r="PL262" s="6"/>
      <c r="PM262" s="6"/>
      <c r="PN262" s="6"/>
      <c r="PO262" s="6"/>
      <c r="PP262" s="6"/>
      <c r="PQ262" s="6"/>
      <c r="PR262" s="6"/>
      <c r="PS262" s="6"/>
      <c r="PT262" s="6"/>
      <c r="PU262" s="6"/>
      <c r="PV262" s="6"/>
      <c r="PW262" s="6"/>
      <c r="PX262" s="6"/>
      <c r="PY262" s="6"/>
      <c r="PZ262" s="6"/>
      <c r="QA262" s="6"/>
      <c r="QB262" s="6"/>
      <c r="QC262" s="6"/>
      <c r="QD262" s="6"/>
      <c r="QE262" s="6"/>
      <c r="QF262" s="6"/>
      <c r="QG262" s="6"/>
      <c r="QH262" s="6"/>
      <c r="QI262" s="6"/>
      <c r="QJ262" s="6"/>
      <c r="QK262" s="6"/>
      <c r="QL262" s="6"/>
      <c r="QM262" s="6"/>
      <c r="QN262" s="6"/>
      <c r="QO262" s="6"/>
      <c r="QP262" s="6"/>
      <c r="QQ262" s="6"/>
      <c r="QR262" s="6"/>
      <c r="QS262" s="6"/>
      <c r="QT262" s="6"/>
      <c r="QU262" s="6"/>
      <c r="QV262" s="6"/>
      <c r="QW262" s="6"/>
      <c r="QX262" s="6"/>
      <c r="QY262" s="6"/>
      <c r="QZ262" s="6"/>
      <c r="RA262" s="6"/>
      <c r="RB262" s="6"/>
      <c r="RC262" s="6"/>
      <c r="RD262" s="6"/>
      <c r="RE262" s="6"/>
      <c r="RF262" s="6"/>
      <c r="RG262" s="6"/>
      <c r="RH262" s="6"/>
      <c r="RI262" s="6"/>
      <c r="RJ262" s="6"/>
      <c r="RK262" s="6"/>
      <c r="RL262" s="6"/>
      <c r="RM262" s="6"/>
      <c r="RN262" s="6"/>
      <c r="RO262" s="6"/>
      <c r="RP262" s="6"/>
      <c r="RQ262" s="6"/>
      <c r="RR262" s="6"/>
      <c r="RS262" s="6"/>
      <c r="RT262" s="6"/>
      <c r="RU262" s="6"/>
      <c r="RV262" s="6"/>
      <c r="RW262" s="6"/>
      <c r="RX262" s="6"/>
      <c r="RY262" s="6"/>
      <c r="RZ262" s="6"/>
      <c r="SA262" s="6"/>
      <c r="SB262" s="6"/>
      <c r="SC262" s="6"/>
      <c r="SD262" s="6"/>
      <c r="SE262" s="6"/>
      <c r="SF262" s="6"/>
      <c r="SG262" s="6"/>
      <c r="SH262" s="6"/>
      <c r="SI262" s="6"/>
      <c r="SJ262" s="6"/>
      <c r="SK262" s="6"/>
      <c r="SL262" s="6"/>
      <c r="SM262" s="6"/>
      <c r="SN262" s="6"/>
      <c r="SO262" s="6"/>
      <c r="SP262" s="6"/>
      <c r="SQ262" s="6"/>
      <c r="SR262" s="6"/>
      <c r="SS262" s="6"/>
      <c r="ST262" s="6"/>
      <c r="SU262" s="6"/>
      <c r="SV262" s="6"/>
      <c r="SW262" s="6"/>
      <c r="SX262" s="6"/>
      <c r="SY262" s="6"/>
      <c r="SZ262" s="6"/>
      <c r="TA262" s="6"/>
      <c r="TB262" s="6"/>
      <c r="TC262" s="6"/>
      <c r="TD262" s="6"/>
      <c r="TE262" s="6"/>
      <c r="TF262" s="6"/>
      <c r="TG262" s="6"/>
      <c r="TH262" s="6"/>
      <c r="TI262" s="6"/>
      <c r="TJ262" s="6"/>
      <c r="TK262" s="6"/>
      <c r="TL262" s="6"/>
      <c r="TM262" s="6"/>
      <c r="TN262" s="6"/>
      <c r="TO262" s="6"/>
      <c r="TP262" s="6"/>
      <c r="TQ262" s="6"/>
      <c r="TR262" s="6"/>
      <c r="TS262" s="6"/>
      <c r="TT262" s="6"/>
      <c r="TU262" s="6"/>
      <c r="TV262" s="6"/>
      <c r="TW262" s="6"/>
      <c r="TX262" s="6"/>
      <c r="TY262" s="6"/>
      <c r="TZ262" s="6"/>
      <c r="UA262" s="6"/>
      <c r="UB262" s="6"/>
      <c r="UC262" s="6"/>
      <c r="UD262" s="6"/>
      <c r="UE262" s="6"/>
      <c r="UF262" s="6"/>
      <c r="UG262" s="6"/>
      <c r="UH262" s="6"/>
      <c r="UI262" s="6"/>
      <c r="UJ262" s="6"/>
      <c r="UK262" s="6"/>
      <c r="UL262" s="6"/>
      <c r="UM262" s="6"/>
      <c r="UN262" s="6"/>
      <c r="UO262" s="6"/>
      <c r="UP262" s="6"/>
      <c r="UQ262" s="6"/>
      <c r="UR262" s="6"/>
      <c r="US262" s="6"/>
      <c r="UT262" s="6"/>
      <c r="UU262" s="6"/>
      <c r="UV262" s="6"/>
      <c r="UW262" s="6"/>
      <c r="UX262" s="6"/>
      <c r="UY262" s="6"/>
      <c r="UZ262" s="6"/>
      <c r="VA262" s="6"/>
      <c r="VB262" s="6"/>
      <c r="VC262" s="6"/>
      <c r="VD262" s="6"/>
      <c r="VE262" s="6"/>
      <c r="VF262" s="6"/>
      <c r="VG262" s="6"/>
      <c r="VH262" s="6"/>
      <c r="VI262" s="6"/>
      <c r="VJ262" s="6"/>
      <c r="VK262" s="6"/>
      <c r="VL262" s="6"/>
      <c r="VM262" s="6"/>
      <c r="VN262" s="6"/>
      <c r="VO262" s="6"/>
      <c r="VP262" s="6"/>
      <c r="VQ262" s="6"/>
      <c r="VR262" s="6"/>
      <c r="VS262" s="6"/>
      <c r="VT262" s="6"/>
      <c r="VU262" s="6"/>
      <c r="VV262" s="6"/>
      <c r="VW262" s="6"/>
      <c r="VX262" s="6"/>
      <c r="VY262" s="6"/>
      <c r="VZ262" s="6"/>
      <c r="WA262" s="6"/>
      <c r="WB262" s="6"/>
      <c r="WC262" s="6"/>
      <c r="WD262" s="6"/>
      <c r="WE262" s="6"/>
      <c r="WF262" s="6"/>
      <c r="WG262" s="6"/>
      <c r="WH262" s="6"/>
      <c r="WI262" s="6"/>
      <c r="WJ262" s="6"/>
      <c r="WK262" s="6"/>
      <c r="WL262" s="6"/>
      <c r="WM262" s="6"/>
      <c r="WN262" s="6"/>
      <c r="WO262" s="6"/>
      <c r="WP262" s="6"/>
      <c r="WQ262" s="6"/>
      <c r="WR262" s="6"/>
      <c r="WS262" s="6"/>
      <c r="WT262" s="6"/>
      <c r="WU262" s="6"/>
      <c r="WV262" s="6"/>
      <c r="WW262" s="6"/>
      <c r="WX262" s="6"/>
      <c r="WY262" s="6"/>
      <c r="WZ262" s="6"/>
      <c r="XA262" s="6"/>
      <c r="XB262" s="6"/>
      <c r="XC262" s="6"/>
      <c r="XD262" s="6"/>
      <c r="XE262" s="6"/>
      <c r="XF262" s="6"/>
      <c r="XG262" s="6"/>
      <c r="XH262" s="6"/>
      <c r="XI262" s="6"/>
      <c r="XJ262" s="6"/>
      <c r="XK262" s="6"/>
      <c r="XL262" s="6"/>
      <c r="XM262" s="6"/>
      <c r="XN262" s="6"/>
      <c r="XO262" s="6"/>
      <c r="XP262" s="6"/>
      <c r="XQ262" s="6"/>
      <c r="XR262" s="6"/>
      <c r="XS262" s="6"/>
      <c r="XT262" s="6"/>
      <c r="XU262" s="6"/>
      <c r="XV262" s="6"/>
      <c r="XW262" s="6"/>
      <c r="XX262" s="6"/>
      <c r="XY262" s="6"/>
      <c r="XZ262" s="6"/>
      <c r="YA262" s="6"/>
      <c r="YB262" s="6"/>
      <c r="YC262" s="6"/>
      <c r="YD262" s="6"/>
      <c r="YE262" s="6"/>
      <c r="YF262" s="6"/>
      <c r="YG262" s="6"/>
      <c r="YH262" s="6"/>
      <c r="YI262" s="6"/>
      <c r="YJ262" s="6"/>
      <c r="YK262" s="6"/>
      <c r="YL262" s="6"/>
      <c r="YM262" s="6"/>
      <c r="YN262" s="6"/>
      <c r="YO262" s="6"/>
      <c r="YP262" s="6"/>
      <c r="YQ262" s="6"/>
      <c r="YR262" s="6"/>
      <c r="YS262" s="6"/>
      <c r="YT262" s="6"/>
      <c r="YU262" s="6"/>
      <c r="YV262" s="6"/>
      <c r="YW262" s="6"/>
      <c r="YX262" s="6"/>
      <c r="YY262" s="6"/>
      <c r="YZ262" s="6"/>
      <c r="ZA262" s="6"/>
      <c r="ZB262" s="6"/>
      <c r="ZC262" s="6"/>
      <c r="ZD262" s="6"/>
      <c r="ZE262" s="6"/>
      <c r="ZF262" s="6"/>
      <c r="ZG262" s="6"/>
      <c r="ZH262" s="6"/>
      <c r="ZI262" s="6"/>
      <c r="ZJ262" s="6"/>
      <c r="ZK262" s="6"/>
      <c r="ZL262" s="6"/>
      <c r="ZM262" s="6"/>
      <c r="ZN262" s="6"/>
      <c r="ZO262" s="6"/>
      <c r="ZP262" s="6"/>
      <c r="ZQ262" s="6"/>
      <c r="ZR262" s="6"/>
      <c r="ZS262" s="6"/>
      <c r="ZT262" s="6"/>
      <c r="ZU262" s="6"/>
      <c r="ZV262" s="6"/>
      <c r="ZW262" s="6"/>
      <c r="ZX262" s="6"/>
      <c r="ZY262" s="6"/>
      <c r="ZZ262" s="6"/>
      <c r="AAA262" s="6"/>
      <c r="AAB262" s="6"/>
      <c r="AAC262" s="6"/>
      <c r="AAD262" s="6"/>
      <c r="AAE262" s="6"/>
      <c r="AAF262" s="6"/>
      <c r="AAG262" s="6"/>
      <c r="AAH262" s="6"/>
      <c r="AAI262" s="6"/>
      <c r="AAJ262" s="6"/>
      <c r="AAK262" s="6"/>
      <c r="AAL262" s="6"/>
      <c r="AAM262" s="6"/>
      <c r="AAN262" s="6"/>
      <c r="AAO262" s="6"/>
      <c r="AAP262" s="6"/>
      <c r="AAQ262" s="6"/>
      <c r="AAR262" s="6"/>
      <c r="AAS262" s="6"/>
      <c r="AAT262" s="6"/>
      <c r="AAU262" s="6"/>
      <c r="AAV262" s="6"/>
      <c r="AAW262" s="6"/>
      <c r="AAX262" s="6"/>
      <c r="AAY262" s="6"/>
      <c r="AAZ262" s="6"/>
      <c r="ABA262" s="6"/>
      <c r="ABB262" s="6"/>
      <c r="ABC262" s="6"/>
      <c r="ABD262" s="6"/>
      <c r="ABE262" s="6"/>
      <c r="ABF262" s="6"/>
      <c r="ABG262" s="6"/>
      <c r="ABH262" s="6"/>
      <c r="ABI262" s="6"/>
      <c r="ABJ262" s="6"/>
      <c r="ABK262" s="6"/>
      <c r="ABL262" s="6"/>
      <c r="ABM262" s="6"/>
      <c r="ABN262" s="6"/>
      <c r="ABO262" s="6"/>
      <c r="ABP262" s="6"/>
      <c r="ABQ262" s="6"/>
      <c r="ABR262" s="6"/>
      <c r="ABS262" s="6"/>
      <c r="ABT262" s="6"/>
      <c r="ABU262" s="6"/>
      <c r="ABV262" s="6"/>
      <c r="ABW262" s="6"/>
      <c r="ABX262" s="6"/>
      <c r="ABY262" s="6"/>
      <c r="ABZ262" s="6"/>
      <c r="ACA262" s="6"/>
      <c r="ACB262" s="6"/>
      <c r="ACC262" s="6"/>
      <c r="ACD262" s="6"/>
      <c r="ACE262" s="6"/>
      <c r="ACF262" s="6"/>
      <c r="ACG262" s="6"/>
      <c r="ACH262" s="6"/>
      <c r="ACI262" s="6"/>
      <c r="ACJ262" s="6"/>
      <c r="ACK262" s="6"/>
      <c r="ACL262" s="6"/>
      <c r="ACM262" s="6"/>
      <c r="ACN262" s="6"/>
      <c r="ACO262" s="6"/>
      <c r="ACP262" s="6"/>
      <c r="ACQ262" s="6"/>
      <c r="ACR262" s="6"/>
      <c r="ACS262" s="6"/>
      <c r="ACT262" s="6"/>
      <c r="ACU262" s="6"/>
      <c r="ACV262" s="6"/>
      <c r="ACW262" s="6"/>
      <c r="ACX262" s="6"/>
      <c r="ACY262" s="6"/>
      <c r="ACZ262" s="6"/>
      <c r="ADA262" s="6"/>
      <c r="ADB262" s="6"/>
      <c r="ADC262" s="6"/>
      <c r="ADD262" s="6"/>
      <c r="ADE262" s="6"/>
      <c r="ADF262" s="6"/>
      <c r="ADG262" s="6"/>
      <c r="ADH262" s="6"/>
      <c r="ADI262" s="6"/>
      <c r="ADJ262" s="6"/>
      <c r="ADK262" s="6"/>
      <c r="ADL262" s="6"/>
      <c r="ADM262" s="6"/>
      <c r="ADN262" s="6"/>
      <c r="ADO262" s="6"/>
      <c r="ADP262" s="6"/>
      <c r="ADQ262" s="6"/>
      <c r="ADR262" s="6"/>
      <c r="ADS262" s="6"/>
      <c r="ADT262" s="6"/>
      <c r="ADU262" s="6"/>
      <c r="ADV262" s="6"/>
      <c r="ADW262" s="6"/>
      <c r="ADX262" s="6"/>
      <c r="ADY262" s="6"/>
      <c r="ADZ262" s="6"/>
      <c r="AEA262" s="6"/>
      <c r="AEB262" s="6"/>
      <c r="AEC262" s="6"/>
      <c r="AED262" s="6"/>
      <c r="AEE262" s="6"/>
      <c r="AEF262" s="6"/>
      <c r="AEG262" s="6"/>
      <c r="AEH262" s="6"/>
      <c r="AEI262" s="6"/>
      <c r="AEJ262" s="6"/>
      <c r="AEK262" s="6"/>
      <c r="AEL262" s="6"/>
      <c r="AEM262" s="6"/>
      <c r="AEN262" s="6"/>
      <c r="AEO262" s="6"/>
      <c r="AEP262" s="6"/>
      <c r="AEQ262" s="6"/>
      <c r="AER262" s="6"/>
      <c r="AES262" s="6"/>
      <c r="AET262" s="6"/>
      <c r="AEU262" s="6"/>
      <c r="AEV262" s="6"/>
      <c r="AEW262" s="6"/>
      <c r="AEX262" s="6"/>
      <c r="AEY262" s="6"/>
      <c r="AEZ262" s="6"/>
      <c r="AFA262" s="6"/>
      <c r="AFB262" s="6"/>
      <c r="AFC262" s="6"/>
      <c r="AFD262" s="6"/>
      <c r="AFE262" s="6"/>
      <c r="AFF262" s="6"/>
      <c r="AFG262" s="6"/>
      <c r="AFH262" s="6"/>
      <c r="AFI262" s="6"/>
      <c r="AFJ262" s="6"/>
      <c r="AFK262" s="6"/>
      <c r="AFL262" s="6"/>
      <c r="AFM262" s="6"/>
      <c r="AFN262" s="6"/>
      <c r="AFO262" s="6"/>
      <c r="AFP262" s="6"/>
      <c r="AFQ262" s="6"/>
      <c r="AFR262" s="6"/>
      <c r="AFS262" s="6"/>
      <c r="AFT262" s="6"/>
      <c r="AFU262" s="6"/>
      <c r="AFV262" s="6"/>
      <c r="AFW262" s="6"/>
      <c r="AFX262" s="6"/>
      <c r="AFY262" s="6"/>
      <c r="AFZ262" s="6"/>
      <c r="AGA262" s="6"/>
      <c r="AGB262" s="6"/>
      <c r="AGC262" s="6"/>
      <c r="AGD262" s="6"/>
      <c r="AGE262" s="6"/>
      <c r="AGF262" s="6"/>
      <c r="AGG262" s="6"/>
      <c r="AGH262" s="6"/>
      <c r="AGI262" s="6"/>
      <c r="AGJ262" s="6"/>
      <c r="AGK262" s="6"/>
      <c r="AGL262" s="6"/>
      <c r="AGM262" s="6"/>
      <c r="AGN262" s="6"/>
      <c r="AGO262" s="6"/>
      <c r="AGP262" s="6"/>
      <c r="AGQ262" s="6"/>
      <c r="AGR262" s="6"/>
      <c r="AGS262" s="6"/>
      <c r="AGT262" s="6"/>
      <c r="AGU262" s="6"/>
      <c r="AGV262" s="6"/>
      <c r="AGW262" s="6"/>
      <c r="AGX262" s="6"/>
      <c r="AGY262" s="6"/>
      <c r="AGZ262" s="6"/>
      <c r="AHA262" s="6"/>
      <c r="AHB262" s="6"/>
      <c r="AHC262" s="6"/>
      <c r="AHD262" s="6"/>
      <c r="AHE262" s="6"/>
      <c r="AHF262" s="6"/>
      <c r="AHG262" s="6"/>
      <c r="AHH262" s="6"/>
      <c r="AHI262" s="6"/>
      <c r="AHJ262" s="6"/>
      <c r="AHK262" s="6"/>
      <c r="AHL262" s="6"/>
      <c r="AHM262" s="6"/>
      <c r="AHN262" s="6"/>
      <c r="AHO262" s="6"/>
      <c r="AHP262" s="6"/>
      <c r="AHQ262" s="6"/>
      <c r="AHR262" s="6"/>
      <c r="AHS262" s="6"/>
      <c r="AHT262" s="6"/>
      <c r="AHU262" s="6"/>
      <c r="AHV262" s="6"/>
      <c r="AHW262" s="6"/>
      <c r="AHX262" s="6"/>
      <c r="AHY262" s="6"/>
      <c r="AHZ262" s="6"/>
      <c r="AIA262" s="6"/>
      <c r="AIB262" s="6"/>
      <c r="AIC262" s="6"/>
      <c r="AID262" s="6"/>
      <c r="AIE262" s="6"/>
      <c r="AIF262" s="6"/>
      <c r="AIG262" s="6"/>
      <c r="AIH262" s="6"/>
      <c r="AII262" s="6"/>
      <c r="AIJ262" s="6"/>
      <c r="AIK262" s="6"/>
      <c r="AIL262" s="6"/>
      <c r="AIM262" s="6"/>
      <c r="AIN262" s="6"/>
      <c r="AIO262" s="6"/>
      <c r="AIP262" s="6"/>
      <c r="AIQ262" s="6"/>
      <c r="AIR262" s="6"/>
      <c r="AIS262" s="6"/>
      <c r="AIT262" s="6"/>
      <c r="AIU262" s="6"/>
      <c r="AIV262" s="6"/>
      <c r="AIW262" s="6"/>
      <c r="AIX262" s="6"/>
      <c r="AIY262" s="6"/>
      <c r="AIZ262" s="6"/>
      <c r="AJA262" s="6"/>
      <c r="AJB262" s="6"/>
      <c r="AJC262" s="6"/>
      <c r="AJD262" s="6"/>
      <c r="AJE262" s="6"/>
      <c r="AJF262" s="6"/>
      <c r="AJG262" s="6"/>
      <c r="AJH262" s="6"/>
      <c r="AJI262" s="6"/>
      <c r="AJJ262" s="6"/>
      <c r="AJK262" s="6"/>
      <c r="AJL262" s="6"/>
      <c r="AJM262" s="6"/>
      <c r="AJN262" s="6"/>
      <c r="AJO262" s="6"/>
      <c r="AJP262" s="6"/>
      <c r="AJQ262" s="6"/>
      <c r="AJR262" s="6"/>
      <c r="AJS262" s="6"/>
      <c r="AJT262" s="6"/>
      <c r="AJU262" s="6"/>
      <c r="AJV262" s="6"/>
      <c r="AJW262" s="6"/>
      <c r="AJX262" s="6"/>
      <c r="AJY262" s="6"/>
      <c r="AJZ262" s="6"/>
      <c r="AKA262" s="6"/>
      <c r="AKB262" s="6"/>
      <c r="AKC262" s="6"/>
      <c r="AKD262" s="6"/>
      <c r="AKE262" s="6"/>
      <c r="AKF262" s="6"/>
      <c r="AKG262" s="6"/>
      <c r="AKH262" s="6"/>
      <c r="AKI262" s="6"/>
      <c r="AKJ262" s="6"/>
      <c r="AKK262" s="6"/>
      <c r="AKL262" s="6"/>
      <c r="AKM262" s="6"/>
      <c r="AKN262" s="6"/>
      <c r="AKO262" s="6"/>
      <c r="AKP262" s="6"/>
      <c r="AKQ262" s="6"/>
      <c r="AKR262" s="6"/>
      <c r="AKS262" s="6"/>
      <c r="AKT262" s="6"/>
      <c r="AKU262" s="6"/>
      <c r="AKV262" s="6"/>
      <c r="AKW262" s="6"/>
      <c r="AKX262" s="6"/>
      <c r="AKY262" s="6"/>
      <c r="AKZ262" s="6"/>
      <c r="ALA262" s="6"/>
      <c r="ALB262" s="6"/>
      <c r="ALC262" s="6"/>
      <c r="ALD262" s="6"/>
      <c r="ALE262" s="6"/>
      <c r="ALF262" s="6"/>
      <c r="ALG262" s="6"/>
      <c r="ALH262" s="6"/>
      <c r="ALI262" s="6"/>
      <c r="ALJ262" s="6"/>
      <c r="ALK262" s="6"/>
      <c r="ALL262" s="6"/>
      <c r="ALM262" s="6"/>
      <c r="ALN262" s="6"/>
      <c r="ALO262" s="6"/>
      <c r="ALP262" s="6"/>
      <c r="ALQ262" s="6"/>
      <c r="ALR262" s="6"/>
      <c r="ALS262" s="6"/>
      <c r="ALT262" s="6"/>
      <c r="ALU262" s="6"/>
      <c r="ALV262" s="6"/>
      <c r="ALW262" s="6"/>
      <c r="ALX262" s="6"/>
      <c r="ALY262" s="6"/>
      <c r="ALZ262" s="6"/>
      <c r="AMA262" s="6"/>
      <c r="AMB262" s="6"/>
      <c r="AMC262" s="6"/>
      <c r="AMD262" s="6"/>
      <c r="AME262" s="6"/>
      <c r="AMF262" s="6"/>
      <c r="AMG262" s="6"/>
      <c r="AMH262" s="6"/>
      <c r="AMI262" s="6"/>
      <c r="AMJ262" s="6"/>
      <c r="AMK262" s="6"/>
      <c r="AML262" s="6"/>
      <c r="AMM262" s="6"/>
      <c r="AMN262" s="6"/>
      <c r="AMO262" s="6"/>
      <c r="AMP262" s="6"/>
    </row>
    <row r="263" spans="1:1030" x14ac:dyDescent="0.2">
      <c r="A263" s="3" t="str">
        <f t="shared" si="754"/>
        <v>calcr_human__wt</v>
      </c>
      <c r="B263" s="2" t="s">
        <v>401</v>
      </c>
      <c r="C263" s="3" t="s">
        <v>100</v>
      </c>
      <c r="D263" s="3" t="str">
        <f>IFERROR(MID(VLOOKUP($B263,Seqs!$A:$B,2,0),E263,1),"")</f>
        <v>T</v>
      </c>
      <c r="E263" s="3">
        <v>132</v>
      </c>
      <c r="F263" s="3" t="str">
        <f>IFERROR(MID(VLOOKUP($B263,Seqs!$A:$B,2,0),G263,1),"")</f>
        <v>F</v>
      </c>
      <c r="G263" s="3">
        <v>173</v>
      </c>
      <c r="H263" s="3" t="str">
        <f>IFERROR(MID(VLOOKUP($B263,Seqs!$A:$B,2,0),I263,1),"")</f>
        <v>R</v>
      </c>
      <c r="I263" s="23">
        <v>174</v>
      </c>
      <c r="J263" s="3" t="str">
        <f>IFERROR(MID(VLOOKUP($B263,Seqs!$A:$B,2,0),K263,1),"")</f>
        <v>G</v>
      </c>
      <c r="K263" s="23">
        <v>177</v>
      </c>
      <c r="L263" s="3" t="str">
        <f>IFERROR(MID(VLOOKUP($B263,Seqs!$A:$B,2,0),M263,1),"")</f>
        <v>C</v>
      </c>
      <c r="M263" s="3">
        <v>178</v>
      </c>
      <c r="N263" s="3" t="str">
        <f>IFERROR(MID(VLOOKUP($B263,Seqs!$A:$B,2,0),O263,1),"")</f>
        <v>V</v>
      </c>
      <c r="O263" s="3">
        <v>205</v>
      </c>
      <c r="P263" s="3" t="str">
        <f>IFERROR(MID(VLOOKUP($B263,Seqs!$A:$B,2,0),Q263,1),"")</f>
        <v/>
      </c>
      <c r="Q263" s="3" t="s">
        <v>23</v>
      </c>
      <c r="R263" s="3" t="str">
        <f>IFERROR(MID(VLOOKUP($B263,Seqs!$A:$B,2,0),S263,1),"")</f>
        <v/>
      </c>
      <c r="S263" s="3" t="s">
        <v>23</v>
      </c>
      <c r="T263" s="3" t="str">
        <f>IFERROR(MID(VLOOKUP($B263,Seqs!$A:$B,2,0),U263,1),"")</f>
        <v>V</v>
      </c>
      <c r="U263" s="105">
        <v>217</v>
      </c>
      <c r="V263" s="3" t="str">
        <f>IFERROR(MID(VLOOKUP($B263,Seqs!$A:$B,2,0),W263,1),"")</f>
        <v>V</v>
      </c>
      <c r="W263" s="3">
        <v>250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R</v>
      </c>
      <c r="AC263" s="3">
        <v>258</v>
      </c>
      <c r="AD263" s="3" t="str">
        <f>IFERROR(MID(VLOOKUP($B263,Seqs!$A:$B,2,0),AE263,1),"")</f>
        <v>F</v>
      </c>
      <c r="AE263" s="3">
        <v>285</v>
      </c>
      <c r="AF263" s="3" t="str">
        <f>IFERROR(MID(VLOOKUP($B263,Seqs!$A:$B,2,0),AG263,1),"")</f>
        <v>C</v>
      </c>
      <c r="AG263" s="3">
        <v>289</v>
      </c>
      <c r="AH263" s="3" t="str">
        <f>IFERROR(MID(VLOOKUP($B263,Seqs!$A:$B,2,0),AI263,1),"")</f>
        <v>L</v>
      </c>
      <c r="AI263" s="3">
        <v>291</v>
      </c>
      <c r="AJ263" s="3" t="str">
        <f>IFERROR(MID(VLOOKUP($B263,Seqs!$A:$B,2,0),AK263,1),"")</f>
        <v>L</v>
      </c>
      <c r="AK263" s="3">
        <v>298</v>
      </c>
      <c r="AL263" s="3" t="str">
        <f>IFERROR(MID(VLOOKUP($B263,Seqs!$A:$B,2,0),AM263,1),"")</f>
        <v>R</v>
      </c>
      <c r="AM263" s="3">
        <v>328</v>
      </c>
      <c r="AN263" s="3" t="str">
        <f>IFERROR(MID(VLOOKUP($B263,Seqs!$A:$B,2,0),AO263,1),"")</f>
        <v>Y</v>
      </c>
      <c r="AO263" s="3">
        <v>338</v>
      </c>
      <c r="AP263" s="3" t="str">
        <f>IFERROR(MID(VLOOKUP($B263,Seqs!$A:$B,2,0),AQ263,1),"")</f>
        <v>W</v>
      </c>
      <c r="AQ263" s="3">
        <v>361</v>
      </c>
      <c r="AR263" s="3" t="str">
        <f>IFERROR(MID(VLOOKUP($B263,Seqs!$A:$B,2,0),AS263,1),"")</f>
        <v>K</v>
      </c>
      <c r="AS263" s="3">
        <v>366</v>
      </c>
      <c r="AT263" s="3" t="str">
        <f>IFERROR(MID(VLOOKUP($B263,Seqs!$A:$B,2,0),AU263,1),"")</f>
        <v>C</v>
      </c>
      <c r="AU263" s="3">
        <v>394</v>
      </c>
      <c r="AV263" s="3" t="str">
        <f>IFERROR(MID(VLOOKUP($B263,Seqs!$A:$B,2,0),AW263,1),"")</f>
        <v>N</v>
      </c>
      <c r="AW263" s="3">
        <v>395</v>
      </c>
      <c r="AX263" s="3" t="str">
        <f>IFERROR(MID(VLOOKUP($B263,Seqs!$A:$B,2,0),AY263,1),"")</f>
        <v>R</v>
      </c>
      <c r="AY263" s="3">
        <v>420</v>
      </c>
      <c r="AZ263" s="77" t="str">
        <f>VLOOKUP(B263,Classification!A:D,2,0)</f>
        <v>B1</v>
      </c>
      <c r="BA263" s="94" t="str">
        <f>VLOOKUP(B263,Classification!A:D,4,0)</f>
        <v>Calcitonin</v>
      </c>
      <c r="BB263" s="27" t="b">
        <f t="shared" si="727"/>
        <v>1</v>
      </c>
      <c r="BC263" s="23">
        <f t="shared" si="728"/>
        <v>251</v>
      </c>
      <c r="BD263" s="4" t="s">
        <v>23</v>
      </c>
      <c r="BE263" s="3" t="s">
        <v>23</v>
      </c>
      <c r="BF263" s="119" t="s">
        <v>23</v>
      </c>
      <c r="BG263" s="49" t="s">
        <v>1384</v>
      </c>
      <c r="BH263" s="49" t="s">
        <v>1384</v>
      </c>
      <c r="BI263" s="1"/>
      <c r="BJ263" s="70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0">
        <f t="shared" si="729"/>
        <v>132</v>
      </c>
      <c r="BW263" s="71">
        <f t="shared" si="730"/>
        <v>174</v>
      </c>
      <c r="BX263" s="72">
        <f t="shared" si="731"/>
        <v>178</v>
      </c>
      <c r="BY263" s="71" t="str">
        <f t="shared" si="732"/>
        <v>-</v>
      </c>
      <c r="BZ263" s="72">
        <f t="shared" si="733"/>
        <v>217</v>
      </c>
      <c r="CA263" s="71" t="str">
        <f t="shared" si="734"/>
        <v>-</v>
      </c>
      <c r="CB263" s="72">
        <f t="shared" si="735"/>
        <v>258</v>
      </c>
      <c r="CC263" s="71">
        <f t="shared" si="736"/>
        <v>289</v>
      </c>
      <c r="CD263" s="72">
        <f t="shared" si="737"/>
        <v>298</v>
      </c>
      <c r="CE263" s="71">
        <f t="shared" si="738"/>
        <v>338</v>
      </c>
      <c r="CF263" s="72">
        <f t="shared" si="739"/>
        <v>366</v>
      </c>
      <c r="CG263" s="71">
        <f t="shared" si="740"/>
        <v>395</v>
      </c>
      <c r="CH263" s="70">
        <f t="shared" si="741"/>
        <v>173</v>
      </c>
      <c r="CI263" s="71">
        <f t="shared" si="742"/>
        <v>177</v>
      </c>
      <c r="CJ263" s="72">
        <f t="shared" si="743"/>
        <v>205</v>
      </c>
      <c r="CK263" s="72" t="str">
        <f t="shared" si="744"/>
        <v>-</v>
      </c>
      <c r="CL263" s="72">
        <f t="shared" si="745"/>
        <v>250</v>
      </c>
      <c r="CM263" s="72" t="str">
        <f t="shared" si="746"/>
        <v>-</v>
      </c>
      <c r="CN263" s="72">
        <f t="shared" si="747"/>
        <v>285</v>
      </c>
      <c r="CO263" s="72">
        <f t="shared" si="748"/>
        <v>291</v>
      </c>
      <c r="CP263" s="72">
        <f t="shared" si="749"/>
        <v>328</v>
      </c>
      <c r="CQ263" s="72">
        <f t="shared" si="750"/>
        <v>361</v>
      </c>
      <c r="CR263" s="72">
        <f t="shared" si="751"/>
        <v>394</v>
      </c>
      <c r="CS263" s="72">
        <f t="shared" si="752"/>
        <v>420</v>
      </c>
      <c r="CT263" s="23">
        <f t="shared" si="753"/>
        <v>1</v>
      </c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"/>
      <c r="JN263" s="6"/>
      <c r="JO263" s="6"/>
      <c r="JP263" s="6"/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6"/>
      <c r="KB263" s="6"/>
      <c r="KC263" s="6"/>
      <c r="KD263" s="6"/>
      <c r="KE263" s="6"/>
      <c r="KF263" s="6"/>
      <c r="KG263" s="6"/>
      <c r="KH263" s="6"/>
      <c r="KI263" s="6"/>
      <c r="KJ263" s="6"/>
      <c r="KK263" s="6"/>
      <c r="KL263" s="6"/>
      <c r="KM263" s="6"/>
      <c r="KN263" s="6"/>
      <c r="KO263" s="6"/>
      <c r="KP263" s="6"/>
      <c r="KQ263" s="6"/>
      <c r="KR263" s="6"/>
      <c r="KS263" s="6"/>
      <c r="KT263" s="6"/>
      <c r="KU263" s="6"/>
      <c r="KV263" s="6"/>
      <c r="KW263" s="6"/>
      <c r="KX263" s="6"/>
      <c r="KY263" s="6"/>
      <c r="KZ263" s="6"/>
      <c r="LA263" s="6"/>
      <c r="LB263" s="6"/>
      <c r="LC263" s="6"/>
      <c r="LD263" s="6"/>
      <c r="LE263" s="6"/>
      <c r="LF263" s="6"/>
      <c r="LG263" s="6"/>
      <c r="LH263" s="6"/>
      <c r="LI263" s="6"/>
      <c r="LJ263" s="6"/>
      <c r="LK263" s="6"/>
      <c r="LL263" s="6"/>
      <c r="LM263" s="6"/>
      <c r="LN263" s="6"/>
      <c r="LO263" s="6"/>
      <c r="LP263" s="6"/>
      <c r="LQ263" s="6"/>
      <c r="LR263" s="6"/>
      <c r="LS263" s="6"/>
      <c r="LT263" s="6"/>
      <c r="LU263" s="6"/>
      <c r="LV263" s="6"/>
      <c r="LW263" s="6"/>
      <c r="LX263" s="6"/>
      <c r="LY263" s="6"/>
      <c r="LZ263" s="6"/>
      <c r="MA263" s="6"/>
      <c r="MB263" s="6"/>
      <c r="MC263" s="6"/>
      <c r="MD263" s="6"/>
      <c r="ME263" s="6"/>
      <c r="MF263" s="6"/>
      <c r="MG263" s="6"/>
      <c r="MH263" s="6"/>
      <c r="MI263" s="6"/>
      <c r="MJ263" s="6"/>
      <c r="MK263" s="6"/>
      <c r="ML263" s="6"/>
      <c r="MM263" s="6"/>
      <c r="MN263" s="6"/>
      <c r="MO263" s="6"/>
      <c r="MP263" s="6"/>
      <c r="MQ263" s="6"/>
      <c r="MR263" s="6"/>
      <c r="MS263" s="6"/>
      <c r="MT263" s="6"/>
      <c r="MU263" s="6"/>
      <c r="MV263" s="6"/>
      <c r="MW263" s="6"/>
      <c r="MX263" s="6"/>
      <c r="MY263" s="6"/>
      <c r="MZ263" s="6"/>
      <c r="NA263" s="6"/>
      <c r="NB263" s="6"/>
      <c r="NC263" s="6"/>
      <c r="ND263" s="6"/>
      <c r="NE263" s="6"/>
      <c r="NF263" s="6"/>
      <c r="NG263" s="6"/>
      <c r="NH263" s="6"/>
      <c r="NI263" s="6"/>
      <c r="NJ263" s="6"/>
      <c r="NK263" s="6"/>
      <c r="NL263" s="6"/>
      <c r="NM263" s="6"/>
      <c r="NN263" s="6"/>
      <c r="NO263" s="6"/>
      <c r="NP263" s="6"/>
      <c r="NQ263" s="6"/>
      <c r="NR263" s="6"/>
      <c r="NS263" s="6"/>
      <c r="NT263" s="6"/>
      <c r="NU263" s="6"/>
      <c r="NV263" s="6"/>
      <c r="NW263" s="6"/>
      <c r="NX263" s="6"/>
      <c r="NY263" s="6"/>
      <c r="NZ263" s="6"/>
      <c r="OA263" s="6"/>
      <c r="OB263" s="6"/>
      <c r="OC263" s="6"/>
      <c r="OD263" s="6"/>
      <c r="OE263" s="6"/>
      <c r="OF263" s="6"/>
      <c r="OG263" s="6"/>
      <c r="OH263" s="6"/>
      <c r="OI263" s="6"/>
      <c r="OJ263" s="6"/>
      <c r="OK263" s="6"/>
      <c r="OL263" s="6"/>
      <c r="OM263" s="6"/>
      <c r="ON263" s="6"/>
      <c r="OO263" s="6"/>
      <c r="OP263" s="6"/>
      <c r="OQ263" s="6"/>
      <c r="OR263" s="6"/>
      <c r="OS263" s="6"/>
      <c r="OT263" s="6"/>
      <c r="OU263" s="6"/>
      <c r="OV263" s="6"/>
      <c r="OW263" s="6"/>
      <c r="OX263" s="6"/>
      <c r="OY263" s="6"/>
      <c r="OZ263" s="6"/>
      <c r="PA263" s="6"/>
      <c r="PB263" s="6"/>
      <c r="PC263" s="6"/>
      <c r="PD263" s="6"/>
      <c r="PE263" s="6"/>
      <c r="PF263" s="6"/>
      <c r="PG263" s="6"/>
      <c r="PH263" s="6"/>
      <c r="PI263" s="6"/>
      <c r="PJ263" s="6"/>
      <c r="PK263" s="6"/>
      <c r="PL263" s="6"/>
      <c r="PM263" s="6"/>
      <c r="PN263" s="6"/>
      <c r="PO263" s="6"/>
      <c r="PP263" s="6"/>
      <c r="PQ263" s="6"/>
      <c r="PR263" s="6"/>
      <c r="PS263" s="6"/>
      <c r="PT263" s="6"/>
      <c r="PU263" s="6"/>
      <c r="PV263" s="6"/>
      <c r="PW263" s="6"/>
      <c r="PX263" s="6"/>
      <c r="PY263" s="6"/>
      <c r="PZ263" s="6"/>
      <c r="QA263" s="6"/>
      <c r="QB263" s="6"/>
      <c r="QC263" s="6"/>
      <c r="QD263" s="6"/>
      <c r="QE263" s="6"/>
      <c r="QF263" s="6"/>
      <c r="QG263" s="6"/>
      <c r="QH263" s="6"/>
      <c r="QI263" s="6"/>
      <c r="QJ263" s="6"/>
      <c r="QK263" s="6"/>
      <c r="QL263" s="6"/>
      <c r="QM263" s="6"/>
      <c r="QN263" s="6"/>
      <c r="QO263" s="6"/>
      <c r="QP263" s="6"/>
      <c r="QQ263" s="6"/>
      <c r="QR263" s="6"/>
      <c r="QS263" s="6"/>
      <c r="QT263" s="6"/>
      <c r="QU263" s="6"/>
      <c r="QV263" s="6"/>
      <c r="QW263" s="6"/>
      <c r="QX263" s="6"/>
      <c r="QY263" s="6"/>
      <c r="QZ263" s="6"/>
      <c r="RA263" s="6"/>
      <c r="RB263" s="6"/>
      <c r="RC263" s="6"/>
      <c r="RD263" s="6"/>
      <c r="RE263" s="6"/>
      <c r="RF263" s="6"/>
      <c r="RG263" s="6"/>
      <c r="RH263" s="6"/>
      <c r="RI263" s="6"/>
      <c r="RJ263" s="6"/>
      <c r="RK263" s="6"/>
      <c r="RL263" s="6"/>
      <c r="RM263" s="6"/>
      <c r="RN263" s="6"/>
      <c r="RO263" s="6"/>
      <c r="RP263" s="6"/>
      <c r="RQ263" s="6"/>
      <c r="RR263" s="6"/>
      <c r="RS263" s="6"/>
      <c r="RT263" s="6"/>
      <c r="RU263" s="6"/>
      <c r="RV263" s="6"/>
      <c r="RW263" s="6"/>
      <c r="RX263" s="6"/>
      <c r="RY263" s="6"/>
      <c r="RZ263" s="6"/>
      <c r="SA263" s="6"/>
      <c r="SB263" s="6"/>
      <c r="SC263" s="6"/>
      <c r="SD263" s="6"/>
      <c r="SE263" s="6"/>
      <c r="SF263" s="6"/>
      <c r="SG263" s="6"/>
      <c r="SH263" s="6"/>
      <c r="SI263" s="6"/>
      <c r="SJ263" s="6"/>
      <c r="SK263" s="6"/>
      <c r="SL263" s="6"/>
      <c r="SM263" s="6"/>
      <c r="SN263" s="6"/>
      <c r="SO263" s="6"/>
      <c r="SP263" s="6"/>
      <c r="SQ263" s="6"/>
      <c r="SR263" s="6"/>
      <c r="SS263" s="6"/>
      <c r="ST263" s="6"/>
      <c r="SU263" s="6"/>
      <c r="SV263" s="6"/>
      <c r="SW263" s="6"/>
      <c r="SX263" s="6"/>
      <c r="SY263" s="6"/>
      <c r="SZ263" s="6"/>
      <c r="TA263" s="6"/>
      <c r="TB263" s="6"/>
      <c r="TC263" s="6"/>
      <c r="TD263" s="6"/>
      <c r="TE263" s="6"/>
      <c r="TF263" s="6"/>
      <c r="TG263" s="6"/>
      <c r="TH263" s="6"/>
      <c r="TI263" s="6"/>
      <c r="TJ263" s="6"/>
      <c r="TK263" s="6"/>
      <c r="TL263" s="6"/>
      <c r="TM263" s="6"/>
      <c r="TN263" s="6"/>
      <c r="TO263" s="6"/>
      <c r="TP263" s="6"/>
      <c r="TQ263" s="6"/>
      <c r="TR263" s="6"/>
      <c r="TS263" s="6"/>
      <c r="TT263" s="6"/>
      <c r="TU263" s="6"/>
      <c r="TV263" s="6"/>
      <c r="TW263" s="6"/>
      <c r="TX263" s="6"/>
      <c r="TY263" s="6"/>
      <c r="TZ263" s="6"/>
      <c r="UA263" s="6"/>
      <c r="UB263" s="6"/>
      <c r="UC263" s="6"/>
      <c r="UD263" s="6"/>
      <c r="UE263" s="6"/>
      <c r="UF263" s="6"/>
      <c r="UG263" s="6"/>
      <c r="UH263" s="6"/>
      <c r="UI263" s="6"/>
      <c r="UJ263" s="6"/>
      <c r="UK263" s="6"/>
      <c r="UL263" s="6"/>
      <c r="UM263" s="6"/>
      <c r="UN263" s="6"/>
      <c r="UO263" s="6"/>
      <c r="UP263" s="6"/>
      <c r="UQ263" s="6"/>
      <c r="UR263" s="6"/>
      <c r="US263" s="6"/>
      <c r="UT263" s="6"/>
      <c r="UU263" s="6"/>
      <c r="UV263" s="6"/>
      <c r="UW263" s="6"/>
      <c r="UX263" s="6"/>
      <c r="UY263" s="6"/>
      <c r="UZ263" s="6"/>
      <c r="VA263" s="6"/>
      <c r="VB263" s="6"/>
      <c r="VC263" s="6"/>
      <c r="VD263" s="6"/>
      <c r="VE263" s="6"/>
      <c r="VF263" s="6"/>
      <c r="VG263" s="6"/>
      <c r="VH263" s="6"/>
      <c r="VI263" s="6"/>
      <c r="VJ263" s="6"/>
      <c r="VK263" s="6"/>
      <c r="VL263" s="6"/>
      <c r="VM263" s="6"/>
      <c r="VN263" s="6"/>
      <c r="VO263" s="6"/>
      <c r="VP263" s="6"/>
      <c r="VQ263" s="6"/>
      <c r="VR263" s="6"/>
      <c r="VS263" s="6"/>
      <c r="VT263" s="6"/>
      <c r="VU263" s="6"/>
      <c r="VV263" s="6"/>
      <c r="VW263" s="6"/>
      <c r="VX263" s="6"/>
      <c r="VY263" s="6"/>
      <c r="VZ263" s="6"/>
      <c r="WA263" s="6"/>
      <c r="WB263" s="6"/>
      <c r="WC263" s="6"/>
      <c r="WD263" s="6"/>
      <c r="WE263" s="6"/>
      <c r="WF263" s="6"/>
      <c r="WG263" s="6"/>
      <c r="WH263" s="6"/>
      <c r="WI263" s="6"/>
      <c r="WJ263" s="6"/>
      <c r="WK263" s="6"/>
      <c r="WL263" s="6"/>
      <c r="WM263" s="6"/>
      <c r="WN263" s="6"/>
      <c r="WO263" s="6"/>
      <c r="WP263" s="6"/>
      <c r="WQ263" s="6"/>
      <c r="WR263" s="6"/>
      <c r="WS263" s="6"/>
      <c r="WT263" s="6"/>
      <c r="WU263" s="6"/>
      <c r="WV263" s="6"/>
      <c r="WW263" s="6"/>
      <c r="WX263" s="6"/>
      <c r="WY263" s="6"/>
      <c r="WZ263" s="6"/>
      <c r="XA263" s="6"/>
      <c r="XB263" s="6"/>
      <c r="XC263" s="6"/>
      <c r="XD263" s="6"/>
      <c r="XE263" s="6"/>
      <c r="XF263" s="6"/>
      <c r="XG263" s="6"/>
      <c r="XH263" s="6"/>
      <c r="XI263" s="6"/>
      <c r="XJ263" s="6"/>
      <c r="XK263" s="6"/>
      <c r="XL263" s="6"/>
      <c r="XM263" s="6"/>
      <c r="XN263" s="6"/>
      <c r="XO263" s="6"/>
      <c r="XP263" s="6"/>
      <c r="XQ263" s="6"/>
      <c r="XR263" s="6"/>
      <c r="XS263" s="6"/>
      <c r="XT263" s="6"/>
      <c r="XU263" s="6"/>
      <c r="XV263" s="6"/>
      <c r="XW263" s="6"/>
      <c r="XX263" s="6"/>
      <c r="XY263" s="6"/>
      <c r="XZ263" s="6"/>
      <c r="YA263" s="6"/>
      <c r="YB263" s="6"/>
      <c r="YC263" s="6"/>
      <c r="YD263" s="6"/>
      <c r="YE263" s="6"/>
      <c r="YF263" s="6"/>
      <c r="YG263" s="6"/>
      <c r="YH263" s="6"/>
      <c r="YI263" s="6"/>
      <c r="YJ263" s="6"/>
      <c r="YK263" s="6"/>
      <c r="YL263" s="6"/>
      <c r="YM263" s="6"/>
      <c r="YN263" s="6"/>
      <c r="YO263" s="6"/>
      <c r="YP263" s="6"/>
      <c r="YQ263" s="6"/>
      <c r="YR263" s="6"/>
      <c r="YS263" s="6"/>
      <c r="YT263" s="6"/>
      <c r="YU263" s="6"/>
      <c r="YV263" s="6"/>
      <c r="YW263" s="6"/>
      <c r="YX263" s="6"/>
      <c r="YY263" s="6"/>
      <c r="YZ263" s="6"/>
      <c r="ZA263" s="6"/>
      <c r="ZB263" s="6"/>
      <c r="ZC263" s="6"/>
      <c r="ZD263" s="6"/>
      <c r="ZE263" s="6"/>
      <c r="ZF263" s="6"/>
      <c r="ZG263" s="6"/>
      <c r="ZH263" s="6"/>
      <c r="ZI263" s="6"/>
      <c r="ZJ263" s="6"/>
      <c r="ZK263" s="6"/>
      <c r="ZL263" s="6"/>
      <c r="ZM263" s="6"/>
      <c r="ZN263" s="6"/>
      <c r="ZO263" s="6"/>
      <c r="ZP263" s="6"/>
      <c r="ZQ263" s="6"/>
      <c r="ZR263" s="6"/>
      <c r="ZS263" s="6"/>
      <c r="ZT263" s="6"/>
      <c r="ZU263" s="6"/>
      <c r="ZV263" s="6"/>
      <c r="ZW263" s="6"/>
      <c r="ZX263" s="6"/>
      <c r="ZY263" s="6"/>
      <c r="ZZ263" s="6"/>
      <c r="AAA263" s="6"/>
      <c r="AAB263" s="6"/>
      <c r="AAC263" s="6"/>
      <c r="AAD263" s="6"/>
      <c r="AAE263" s="6"/>
      <c r="AAF263" s="6"/>
      <c r="AAG263" s="6"/>
      <c r="AAH263" s="6"/>
      <c r="AAI263" s="6"/>
      <c r="AAJ263" s="6"/>
      <c r="AAK263" s="6"/>
      <c r="AAL263" s="6"/>
      <c r="AAM263" s="6"/>
      <c r="AAN263" s="6"/>
      <c r="AAO263" s="6"/>
      <c r="AAP263" s="6"/>
      <c r="AAQ263" s="6"/>
      <c r="AAR263" s="6"/>
      <c r="AAS263" s="6"/>
      <c r="AAT263" s="6"/>
      <c r="AAU263" s="6"/>
      <c r="AAV263" s="6"/>
      <c r="AAW263" s="6"/>
      <c r="AAX263" s="6"/>
      <c r="AAY263" s="6"/>
      <c r="AAZ263" s="6"/>
      <c r="ABA263" s="6"/>
      <c r="ABB263" s="6"/>
      <c r="ABC263" s="6"/>
      <c r="ABD263" s="6"/>
      <c r="ABE263" s="6"/>
      <c r="ABF263" s="6"/>
      <c r="ABG263" s="6"/>
      <c r="ABH263" s="6"/>
      <c r="ABI263" s="6"/>
      <c r="ABJ263" s="6"/>
      <c r="ABK263" s="6"/>
      <c r="ABL263" s="6"/>
      <c r="ABM263" s="6"/>
      <c r="ABN263" s="6"/>
      <c r="ABO263" s="6"/>
      <c r="ABP263" s="6"/>
      <c r="ABQ263" s="6"/>
      <c r="ABR263" s="6"/>
      <c r="ABS263" s="6"/>
      <c r="ABT263" s="6"/>
      <c r="ABU263" s="6"/>
      <c r="ABV263" s="6"/>
      <c r="ABW263" s="6"/>
      <c r="ABX263" s="6"/>
      <c r="ABY263" s="6"/>
      <c r="ABZ263" s="6"/>
      <c r="ACA263" s="6"/>
      <c r="ACB263" s="6"/>
      <c r="ACC263" s="6"/>
      <c r="ACD263" s="6"/>
      <c r="ACE263" s="6"/>
      <c r="ACF263" s="6"/>
      <c r="ACG263" s="6"/>
      <c r="ACH263" s="6"/>
      <c r="ACI263" s="6"/>
      <c r="ACJ263" s="6"/>
      <c r="ACK263" s="6"/>
      <c r="ACL263" s="6"/>
      <c r="ACM263" s="6"/>
      <c r="ACN263" s="6"/>
      <c r="ACO263" s="6"/>
      <c r="ACP263" s="6"/>
      <c r="ACQ263" s="6"/>
      <c r="ACR263" s="6"/>
      <c r="ACS263" s="6"/>
      <c r="ACT263" s="6"/>
      <c r="ACU263" s="6"/>
      <c r="ACV263" s="6"/>
      <c r="ACW263" s="6"/>
      <c r="ACX263" s="6"/>
      <c r="ACY263" s="6"/>
      <c r="ACZ263" s="6"/>
      <c r="ADA263" s="6"/>
      <c r="ADB263" s="6"/>
      <c r="ADC263" s="6"/>
      <c r="ADD263" s="6"/>
      <c r="ADE263" s="6"/>
      <c r="ADF263" s="6"/>
      <c r="ADG263" s="6"/>
      <c r="ADH263" s="6"/>
      <c r="ADI263" s="6"/>
      <c r="ADJ263" s="6"/>
      <c r="ADK263" s="6"/>
      <c r="ADL263" s="6"/>
      <c r="ADM263" s="6"/>
      <c r="ADN263" s="6"/>
      <c r="ADO263" s="6"/>
      <c r="ADP263" s="6"/>
      <c r="ADQ263" s="6"/>
      <c r="ADR263" s="6"/>
      <c r="ADS263" s="6"/>
      <c r="ADT263" s="6"/>
      <c r="ADU263" s="6"/>
      <c r="ADV263" s="6"/>
      <c r="ADW263" s="6"/>
      <c r="ADX263" s="6"/>
      <c r="ADY263" s="6"/>
      <c r="ADZ263" s="6"/>
      <c r="AEA263" s="6"/>
      <c r="AEB263" s="6"/>
      <c r="AEC263" s="6"/>
      <c r="AED263" s="6"/>
      <c r="AEE263" s="6"/>
      <c r="AEF263" s="6"/>
      <c r="AEG263" s="6"/>
      <c r="AEH263" s="6"/>
      <c r="AEI263" s="6"/>
      <c r="AEJ263" s="6"/>
      <c r="AEK263" s="6"/>
      <c r="AEL263" s="6"/>
      <c r="AEM263" s="6"/>
      <c r="AEN263" s="6"/>
      <c r="AEO263" s="6"/>
      <c r="AEP263" s="6"/>
      <c r="AEQ263" s="6"/>
      <c r="AER263" s="6"/>
      <c r="AES263" s="6"/>
      <c r="AET263" s="6"/>
      <c r="AEU263" s="6"/>
      <c r="AEV263" s="6"/>
      <c r="AEW263" s="6"/>
      <c r="AEX263" s="6"/>
      <c r="AEY263" s="6"/>
      <c r="AEZ263" s="6"/>
      <c r="AFA263" s="6"/>
      <c r="AFB263" s="6"/>
      <c r="AFC263" s="6"/>
      <c r="AFD263" s="6"/>
      <c r="AFE263" s="6"/>
      <c r="AFF263" s="6"/>
      <c r="AFG263" s="6"/>
      <c r="AFH263" s="6"/>
      <c r="AFI263" s="6"/>
      <c r="AFJ263" s="6"/>
      <c r="AFK263" s="6"/>
      <c r="AFL263" s="6"/>
      <c r="AFM263" s="6"/>
      <c r="AFN263" s="6"/>
      <c r="AFO263" s="6"/>
      <c r="AFP263" s="6"/>
      <c r="AFQ263" s="6"/>
      <c r="AFR263" s="6"/>
      <c r="AFS263" s="6"/>
      <c r="AFT263" s="6"/>
      <c r="AFU263" s="6"/>
      <c r="AFV263" s="6"/>
      <c r="AFW263" s="6"/>
      <c r="AFX263" s="6"/>
      <c r="AFY263" s="6"/>
      <c r="AFZ263" s="6"/>
      <c r="AGA263" s="6"/>
      <c r="AGB263" s="6"/>
      <c r="AGC263" s="6"/>
      <c r="AGD263" s="6"/>
      <c r="AGE263" s="6"/>
      <c r="AGF263" s="6"/>
      <c r="AGG263" s="6"/>
      <c r="AGH263" s="6"/>
      <c r="AGI263" s="6"/>
      <c r="AGJ263" s="6"/>
      <c r="AGK263" s="6"/>
      <c r="AGL263" s="6"/>
      <c r="AGM263" s="6"/>
      <c r="AGN263" s="6"/>
      <c r="AGO263" s="6"/>
      <c r="AGP263" s="6"/>
      <c r="AGQ263" s="6"/>
      <c r="AGR263" s="6"/>
      <c r="AGS263" s="6"/>
      <c r="AGT263" s="6"/>
      <c r="AGU263" s="6"/>
      <c r="AGV263" s="6"/>
      <c r="AGW263" s="6"/>
      <c r="AGX263" s="6"/>
      <c r="AGY263" s="6"/>
      <c r="AGZ263" s="6"/>
      <c r="AHA263" s="6"/>
      <c r="AHB263" s="6"/>
      <c r="AHC263" s="6"/>
      <c r="AHD263" s="6"/>
      <c r="AHE263" s="6"/>
      <c r="AHF263" s="6"/>
      <c r="AHG263" s="6"/>
      <c r="AHH263" s="6"/>
      <c r="AHI263" s="6"/>
      <c r="AHJ263" s="6"/>
      <c r="AHK263" s="6"/>
      <c r="AHL263" s="6"/>
      <c r="AHM263" s="6"/>
      <c r="AHN263" s="6"/>
      <c r="AHO263" s="6"/>
      <c r="AHP263" s="6"/>
      <c r="AHQ263" s="6"/>
      <c r="AHR263" s="6"/>
      <c r="AHS263" s="6"/>
      <c r="AHT263" s="6"/>
      <c r="AHU263" s="6"/>
      <c r="AHV263" s="6"/>
      <c r="AHW263" s="6"/>
      <c r="AHX263" s="6"/>
      <c r="AHY263" s="6"/>
      <c r="AHZ263" s="6"/>
      <c r="AIA263" s="6"/>
      <c r="AIB263" s="6"/>
      <c r="AIC263" s="6"/>
      <c r="AID263" s="6"/>
      <c r="AIE263" s="6"/>
      <c r="AIF263" s="6"/>
      <c r="AIG263" s="6"/>
      <c r="AIH263" s="6"/>
      <c r="AII263" s="6"/>
      <c r="AIJ263" s="6"/>
      <c r="AIK263" s="6"/>
      <c r="AIL263" s="6"/>
      <c r="AIM263" s="6"/>
      <c r="AIN263" s="6"/>
      <c r="AIO263" s="6"/>
      <c r="AIP263" s="6"/>
      <c r="AIQ263" s="6"/>
      <c r="AIR263" s="6"/>
      <c r="AIS263" s="6"/>
      <c r="AIT263" s="6"/>
      <c r="AIU263" s="6"/>
      <c r="AIV263" s="6"/>
      <c r="AIW263" s="6"/>
      <c r="AIX263" s="6"/>
      <c r="AIY263" s="6"/>
      <c r="AIZ263" s="6"/>
      <c r="AJA263" s="6"/>
      <c r="AJB263" s="6"/>
      <c r="AJC263" s="6"/>
      <c r="AJD263" s="6"/>
      <c r="AJE263" s="6"/>
      <c r="AJF263" s="6"/>
      <c r="AJG263" s="6"/>
      <c r="AJH263" s="6"/>
      <c r="AJI263" s="6"/>
      <c r="AJJ263" s="6"/>
      <c r="AJK263" s="6"/>
      <c r="AJL263" s="6"/>
      <c r="AJM263" s="6"/>
      <c r="AJN263" s="6"/>
      <c r="AJO263" s="6"/>
      <c r="AJP263" s="6"/>
      <c r="AJQ263" s="6"/>
      <c r="AJR263" s="6"/>
      <c r="AJS263" s="6"/>
      <c r="AJT263" s="6"/>
      <c r="AJU263" s="6"/>
      <c r="AJV263" s="6"/>
      <c r="AJW263" s="6"/>
      <c r="AJX263" s="6"/>
      <c r="AJY263" s="6"/>
      <c r="AJZ263" s="6"/>
      <c r="AKA263" s="6"/>
      <c r="AKB263" s="6"/>
      <c r="AKC263" s="6"/>
      <c r="AKD263" s="6"/>
      <c r="AKE263" s="6"/>
      <c r="AKF263" s="6"/>
      <c r="AKG263" s="6"/>
      <c r="AKH263" s="6"/>
      <c r="AKI263" s="6"/>
      <c r="AKJ263" s="6"/>
      <c r="AKK263" s="6"/>
      <c r="AKL263" s="6"/>
      <c r="AKM263" s="6"/>
      <c r="AKN263" s="6"/>
      <c r="AKO263" s="6"/>
      <c r="AKP263" s="6"/>
      <c r="AKQ263" s="6"/>
      <c r="AKR263" s="6"/>
      <c r="AKS263" s="6"/>
      <c r="AKT263" s="6"/>
      <c r="AKU263" s="6"/>
      <c r="AKV263" s="6"/>
      <c r="AKW263" s="6"/>
      <c r="AKX263" s="6"/>
      <c r="AKY263" s="6"/>
      <c r="AKZ263" s="6"/>
      <c r="ALA263" s="6"/>
      <c r="ALB263" s="6"/>
      <c r="ALC263" s="6"/>
      <c r="ALD263" s="6"/>
      <c r="ALE263" s="6"/>
      <c r="ALF263" s="6"/>
      <c r="ALG263" s="6"/>
      <c r="ALH263" s="6"/>
      <c r="ALI263" s="6"/>
      <c r="ALJ263" s="6"/>
      <c r="ALK263" s="6"/>
      <c r="ALL263" s="6"/>
      <c r="ALM263" s="6"/>
      <c r="ALN263" s="6"/>
      <c r="ALO263" s="6"/>
      <c r="ALP263" s="6"/>
      <c r="ALQ263" s="6"/>
      <c r="ALR263" s="6"/>
      <c r="ALS263" s="6"/>
      <c r="ALT263" s="6"/>
      <c r="ALU263" s="6"/>
      <c r="ALV263" s="6"/>
      <c r="ALW263" s="6"/>
      <c r="ALX263" s="6"/>
      <c r="ALY263" s="6"/>
      <c r="ALZ263" s="6"/>
      <c r="AMA263" s="6"/>
      <c r="AMB263" s="6"/>
      <c r="AMC263" s="6"/>
      <c r="AMD263" s="6"/>
      <c r="AME263" s="6"/>
      <c r="AMF263" s="6"/>
      <c r="AMG263" s="6"/>
      <c r="AMH263" s="6"/>
      <c r="AMI263" s="6"/>
      <c r="AMJ263" s="6"/>
      <c r="AMK263" s="6"/>
      <c r="AML263" s="6"/>
      <c r="AMM263" s="6"/>
      <c r="AMN263" s="6"/>
      <c r="AMO263" s="6"/>
      <c r="AMP263" s="6"/>
    </row>
    <row r="264" spans="1:1030" x14ac:dyDescent="0.2">
      <c r="A264" s="3" t="str">
        <f t="shared" si="754"/>
        <v>calcr_human_5UZ7</v>
      </c>
      <c r="B264" s="2" t="s">
        <v>401</v>
      </c>
      <c r="C264" s="3" t="s">
        <v>1409</v>
      </c>
      <c r="D264" s="3" t="str">
        <f>IFERROR(MID(VLOOKUP($B264,Seqs!$A:$B,2,0),E264,1),"")</f>
        <v>A</v>
      </c>
      <c r="E264" s="3">
        <v>136</v>
      </c>
      <c r="F264" s="3" t="str">
        <f>IFERROR(MID(VLOOKUP($B264,Seqs!$A:$B,2,0),G264,1),"")</f>
        <v>F</v>
      </c>
      <c r="G264" s="3">
        <v>173</v>
      </c>
      <c r="H264" s="3" t="str">
        <f>IFERROR(MID(VLOOKUP($B264,Seqs!$A:$B,2,0),I264,1),"")</f>
        <v>R</v>
      </c>
      <c r="I264" s="23">
        <v>174</v>
      </c>
      <c r="J264" s="3" t="str">
        <f>IFERROR(MID(VLOOKUP($B264,Seqs!$A:$B,2,0),K264,1),"")</f>
        <v>G</v>
      </c>
      <c r="K264" s="23">
        <v>177</v>
      </c>
      <c r="L264" s="3" t="str">
        <f>IFERROR(MID(VLOOKUP($B264,Seqs!$A:$B,2,0),M264,1),"")</f>
        <v>C</v>
      </c>
      <c r="M264" s="3">
        <v>178</v>
      </c>
      <c r="N264" s="3" t="str">
        <f>IFERROR(MID(VLOOKUP($B264,Seqs!$A:$B,2,0),O264,1),"")</f>
        <v>V</v>
      </c>
      <c r="O264" s="3">
        <v>205</v>
      </c>
      <c r="P264" s="3" t="str">
        <f>IFERROR(MID(VLOOKUP($B264,Seqs!$A:$B,2,0),Q264,1),"")</f>
        <v/>
      </c>
      <c r="Q264" s="3" t="s">
        <v>23</v>
      </c>
      <c r="R264" s="3" t="str">
        <f>IFERROR(MID(VLOOKUP($B264,Seqs!$A:$B,2,0),S264,1),"")</f>
        <v/>
      </c>
      <c r="S264" s="3" t="s">
        <v>23</v>
      </c>
      <c r="T264" s="3" t="str">
        <f>IFERROR(MID(VLOOKUP($B264,Seqs!$A:$B,2,0),U264,1),"")</f>
        <v>D</v>
      </c>
      <c r="U264" s="3">
        <v>215</v>
      </c>
      <c r="V264" s="3" t="str">
        <f>IFERROR(MID(VLOOKUP($B264,Seqs!$A:$B,2,0),W264,1),"")</f>
        <v>V</v>
      </c>
      <c r="W264" s="3">
        <v>250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R</v>
      </c>
      <c r="AC264" s="3">
        <v>258</v>
      </c>
      <c r="AD264" s="3" t="str">
        <f>IFERROR(MID(VLOOKUP($B264,Seqs!$A:$B,2,0),AE264,1),"")</f>
        <v>F</v>
      </c>
      <c r="AE264" s="3">
        <v>285</v>
      </c>
      <c r="AF264" s="3" t="str">
        <f>IFERROR(MID(VLOOKUP($B264,Seqs!$A:$B,2,0),AG264,1),"")</f>
        <v>C</v>
      </c>
      <c r="AG264" s="3">
        <v>289</v>
      </c>
      <c r="AH264" s="3" t="str">
        <f>IFERROR(MID(VLOOKUP($B264,Seqs!$A:$B,2,0),AI264,1),"")</f>
        <v>L</v>
      </c>
      <c r="AI264" s="3">
        <v>291</v>
      </c>
      <c r="AJ264" s="3" t="str">
        <f>IFERROR(MID(VLOOKUP($B264,Seqs!$A:$B,2,0),AK264,1),"")</f>
        <v>L</v>
      </c>
      <c r="AK264" s="3">
        <v>298</v>
      </c>
      <c r="AL264" s="3" t="str">
        <f>IFERROR(MID(VLOOKUP($B264,Seqs!$A:$B,2,0),AM264,1),"")</f>
        <v>R</v>
      </c>
      <c r="AM264" s="3">
        <v>328</v>
      </c>
      <c r="AN264" s="3" t="str">
        <f>IFERROR(MID(VLOOKUP($B264,Seqs!$A:$B,2,0),AO264,1),"")</f>
        <v>Y</v>
      </c>
      <c r="AO264" s="3">
        <v>338</v>
      </c>
      <c r="AP264" s="3" t="str">
        <f>IFERROR(MID(VLOOKUP($B264,Seqs!$A:$B,2,0),AQ264,1),"")</f>
        <v>P</v>
      </c>
      <c r="AQ264" s="3">
        <v>360</v>
      </c>
      <c r="AR264" s="3" t="str">
        <f>IFERROR(MID(VLOOKUP($B264,Seqs!$A:$B,2,0),AS264,1),"")</f>
        <v>K</v>
      </c>
      <c r="AS264" s="3">
        <v>366</v>
      </c>
      <c r="AT264" s="3" t="str">
        <f>IFERROR(MID(VLOOKUP($B264,Seqs!$A:$B,2,0),AU264,1),"")</f>
        <v>C</v>
      </c>
      <c r="AU264" s="3">
        <v>394</v>
      </c>
      <c r="AV264" s="3" t="str">
        <f>IFERROR(MID(VLOOKUP($B264,Seqs!$A:$B,2,0),AW264,1),"")</f>
        <v>N</v>
      </c>
      <c r="AW264" s="3">
        <v>395</v>
      </c>
      <c r="AX264" s="3" t="str">
        <f>IFERROR(MID(VLOOKUP($B264,Seqs!$A:$B,2,0),AY264,1),"")</f>
        <v>G</v>
      </c>
      <c r="AY264" s="3">
        <v>418</v>
      </c>
      <c r="AZ264" s="77" t="str">
        <f>VLOOKUP(B264,Classification!A:D,2,0)</f>
        <v>B1</v>
      </c>
      <c r="BA264" s="94" t="str">
        <f>VLOOKUP(B264,Classification!A:D,4,0)</f>
        <v>Calcitonin</v>
      </c>
      <c r="BB264" s="27" t="b">
        <f t="shared" si="727"/>
        <v>1</v>
      </c>
      <c r="BC264" s="23">
        <f t="shared" si="728"/>
        <v>246</v>
      </c>
      <c r="BD264" s="4" t="s">
        <v>1382</v>
      </c>
      <c r="BE264" s="3" t="s">
        <v>1297</v>
      </c>
      <c r="BF264" s="119">
        <v>4.0999999999999996</v>
      </c>
      <c r="BG264" s="49" t="s">
        <v>1384</v>
      </c>
      <c r="BH264" s="49" t="s">
        <v>1384</v>
      </c>
      <c r="BI264" s="1"/>
      <c r="BJ264" s="70" t="s">
        <v>1293</v>
      </c>
      <c r="BK264" s="57" t="s">
        <v>1293</v>
      </c>
      <c r="BL264" s="57" t="s">
        <v>1293</v>
      </c>
      <c r="BM264" s="57" t="s">
        <v>1293</v>
      </c>
      <c r="BN264" s="57" t="s">
        <v>1293</v>
      </c>
      <c r="BO264" s="57" t="s">
        <v>1293</v>
      </c>
      <c r="BP264" s="57" t="s">
        <v>1293</v>
      </c>
      <c r="BQ264" s="57" t="s">
        <v>1293</v>
      </c>
      <c r="BR264" s="57" t="s">
        <v>1293</v>
      </c>
      <c r="BS264" s="57" t="s">
        <v>1293</v>
      </c>
      <c r="BT264" s="57" t="s">
        <v>1293</v>
      </c>
      <c r="BU264" s="57" t="s">
        <v>1293</v>
      </c>
      <c r="BV264" s="70">
        <f t="shared" si="729"/>
        <v>136</v>
      </c>
      <c r="BW264" s="71">
        <f t="shared" si="730"/>
        <v>174</v>
      </c>
      <c r="BX264" s="72">
        <f t="shared" si="731"/>
        <v>178</v>
      </c>
      <c r="BY264" s="71" t="str">
        <f t="shared" si="732"/>
        <v>-</v>
      </c>
      <c r="BZ264" s="72">
        <f t="shared" si="733"/>
        <v>215</v>
      </c>
      <c r="CA264" s="71" t="str">
        <f t="shared" si="734"/>
        <v>-</v>
      </c>
      <c r="CB264" s="72">
        <f t="shared" si="735"/>
        <v>258</v>
      </c>
      <c r="CC264" s="71">
        <f t="shared" si="736"/>
        <v>289</v>
      </c>
      <c r="CD264" s="72">
        <f t="shared" si="737"/>
        <v>298</v>
      </c>
      <c r="CE264" s="71">
        <f t="shared" si="738"/>
        <v>338</v>
      </c>
      <c r="CF264" s="72">
        <f t="shared" si="739"/>
        <v>366</v>
      </c>
      <c r="CG264" s="71">
        <f t="shared" si="740"/>
        <v>395</v>
      </c>
      <c r="CH264" s="70">
        <f t="shared" si="741"/>
        <v>173</v>
      </c>
      <c r="CI264" s="71">
        <f t="shared" si="742"/>
        <v>177</v>
      </c>
      <c r="CJ264" s="72">
        <f t="shared" si="743"/>
        <v>205</v>
      </c>
      <c r="CK264" s="72" t="str">
        <f t="shared" si="744"/>
        <v>-</v>
      </c>
      <c r="CL264" s="72">
        <f t="shared" si="745"/>
        <v>250</v>
      </c>
      <c r="CM264" s="72" t="str">
        <f t="shared" si="746"/>
        <v>-</v>
      </c>
      <c r="CN264" s="72">
        <f t="shared" si="747"/>
        <v>285</v>
      </c>
      <c r="CO264" s="72">
        <f t="shared" si="748"/>
        <v>291</v>
      </c>
      <c r="CP264" s="72">
        <f t="shared" si="749"/>
        <v>328</v>
      </c>
      <c r="CQ264" s="72">
        <f t="shared" si="750"/>
        <v>360</v>
      </c>
      <c r="CR264" s="72">
        <f t="shared" si="751"/>
        <v>394</v>
      </c>
      <c r="CS264" s="72">
        <f t="shared" si="752"/>
        <v>418</v>
      </c>
      <c r="CT264" s="23">
        <f t="shared" si="753"/>
        <v>1</v>
      </c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6"/>
      <c r="LX264" s="6"/>
      <c r="LY264" s="6"/>
      <c r="LZ264" s="6"/>
      <c r="MA264" s="6"/>
      <c r="MB264" s="6"/>
      <c r="MC264" s="6"/>
      <c r="MD264" s="6"/>
      <c r="ME264" s="6"/>
      <c r="MF264" s="6"/>
      <c r="MG264" s="6"/>
      <c r="MH264" s="6"/>
      <c r="MI264" s="6"/>
      <c r="MJ264" s="6"/>
      <c r="MK264" s="6"/>
      <c r="ML264" s="6"/>
      <c r="MM264" s="6"/>
      <c r="MN264" s="6"/>
      <c r="MO264" s="6"/>
      <c r="MP264" s="6"/>
      <c r="MQ264" s="6"/>
      <c r="MR264" s="6"/>
      <c r="MS264" s="6"/>
      <c r="MT264" s="6"/>
      <c r="MU264" s="6"/>
      <c r="MV264" s="6"/>
      <c r="MW264" s="6"/>
      <c r="MX264" s="6"/>
      <c r="MY264" s="6"/>
      <c r="MZ264" s="6"/>
      <c r="NA264" s="6"/>
      <c r="NB264" s="6"/>
      <c r="NC264" s="6"/>
      <c r="ND264" s="6"/>
      <c r="NE264" s="6"/>
      <c r="NF264" s="6"/>
      <c r="NG264" s="6"/>
      <c r="NH264" s="6"/>
      <c r="NI264" s="6"/>
      <c r="NJ264" s="6"/>
      <c r="NK264" s="6"/>
      <c r="NL264" s="6"/>
      <c r="NM264" s="6"/>
      <c r="NN264" s="6"/>
      <c r="NO264" s="6"/>
      <c r="NP264" s="6"/>
      <c r="NQ264" s="6"/>
      <c r="NR264" s="6"/>
      <c r="NS264" s="6"/>
      <c r="NT264" s="6"/>
      <c r="NU264" s="6"/>
      <c r="NV264" s="6"/>
      <c r="NW264" s="6"/>
      <c r="NX264" s="6"/>
      <c r="NY264" s="6"/>
      <c r="NZ264" s="6"/>
      <c r="OA264" s="6"/>
      <c r="OB264" s="6"/>
      <c r="OC264" s="6"/>
      <c r="OD264" s="6"/>
      <c r="OE264" s="6"/>
      <c r="OF264" s="6"/>
      <c r="OG264" s="6"/>
      <c r="OH264" s="6"/>
      <c r="OI264" s="6"/>
      <c r="OJ264" s="6"/>
      <c r="OK264" s="6"/>
      <c r="OL264" s="6"/>
      <c r="OM264" s="6"/>
      <c r="ON264" s="6"/>
      <c r="OO264" s="6"/>
      <c r="OP264" s="6"/>
      <c r="OQ264" s="6"/>
      <c r="OR264" s="6"/>
      <c r="OS264" s="6"/>
      <c r="OT264" s="6"/>
      <c r="OU264" s="6"/>
      <c r="OV264" s="6"/>
      <c r="OW264" s="6"/>
      <c r="OX264" s="6"/>
      <c r="OY264" s="6"/>
      <c r="OZ264" s="6"/>
      <c r="PA264" s="6"/>
      <c r="PB264" s="6"/>
      <c r="PC264" s="6"/>
      <c r="PD264" s="6"/>
      <c r="PE264" s="6"/>
      <c r="PF264" s="6"/>
      <c r="PG264" s="6"/>
      <c r="PH264" s="6"/>
      <c r="PI264" s="6"/>
      <c r="PJ264" s="6"/>
      <c r="PK264" s="6"/>
      <c r="PL264" s="6"/>
      <c r="PM264" s="6"/>
      <c r="PN264" s="6"/>
      <c r="PO264" s="6"/>
      <c r="PP264" s="6"/>
      <c r="PQ264" s="6"/>
      <c r="PR264" s="6"/>
      <c r="PS264" s="6"/>
      <c r="PT264" s="6"/>
      <c r="PU264" s="6"/>
      <c r="PV264" s="6"/>
      <c r="PW264" s="6"/>
      <c r="PX264" s="6"/>
      <c r="PY264" s="6"/>
      <c r="PZ264" s="6"/>
      <c r="QA264" s="6"/>
      <c r="QB264" s="6"/>
      <c r="QC264" s="6"/>
      <c r="QD264" s="6"/>
      <c r="QE264" s="6"/>
      <c r="QF264" s="6"/>
      <c r="QG264" s="6"/>
      <c r="QH264" s="6"/>
      <c r="QI264" s="6"/>
      <c r="QJ264" s="6"/>
      <c r="QK264" s="6"/>
      <c r="QL264" s="6"/>
      <c r="QM264" s="6"/>
      <c r="QN264" s="6"/>
      <c r="QO264" s="6"/>
      <c r="QP264" s="6"/>
      <c r="QQ264" s="6"/>
      <c r="QR264" s="6"/>
      <c r="QS264" s="6"/>
      <c r="QT264" s="6"/>
      <c r="QU264" s="6"/>
      <c r="QV264" s="6"/>
      <c r="QW264" s="6"/>
      <c r="QX264" s="6"/>
      <c r="QY264" s="6"/>
      <c r="QZ264" s="6"/>
      <c r="RA264" s="6"/>
      <c r="RB264" s="6"/>
      <c r="RC264" s="6"/>
      <c r="RD264" s="6"/>
      <c r="RE264" s="6"/>
      <c r="RF264" s="6"/>
      <c r="RG264" s="6"/>
      <c r="RH264" s="6"/>
      <c r="RI264" s="6"/>
      <c r="RJ264" s="6"/>
      <c r="RK264" s="6"/>
      <c r="RL264" s="6"/>
      <c r="RM264" s="6"/>
      <c r="RN264" s="6"/>
      <c r="RO264" s="6"/>
      <c r="RP264" s="6"/>
      <c r="RQ264" s="6"/>
      <c r="RR264" s="6"/>
      <c r="RS264" s="6"/>
      <c r="RT264" s="6"/>
      <c r="RU264" s="6"/>
      <c r="RV264" s="6"/>
      <c r="RW264" s="6"/>
      <c r="RX264" s="6"/>
      <c r="RY264" s="6"/>
      <c r="RZ264" s="6"/>
      <c r="SA264" s="6"/>
      <c r="SB264" s="6"/>
      <c r="SC264" s="6"/>
      <c r="SD264" s="6"/>
      <c r="SE264" s="6"/>
      <c r="SF264" s="6"/>
      <c r="SG264" s="6"/>
      <c r="SH264" s="6"/>
      <c r="SI264" s="6"/>
      <c r="SJ264" s="6"/>
      <c r="SK264" s="6"/>
      <c r="SL264" s="6"/>
      <c r="SM264" s="6"/>
      <c r="SN264" s="6"/>
      <c r="SO264" s="6"/>
      <c r="SP264" s="6"/>
      <c r="SQ264" s="6"/>
      <c r="SR264" s="6"/>
      <c r="SS264" s="6"/>
      <c r="ST264" s="6"/>
      <c r="SU264" s="6"/>
      <c r="SV264" s="6"/>
      <c r="SW264" s="6"/>
      <c r="SX264" s="6"/>
      <c r="SY264" s="6"/>
      <c r="SZ264" s="6"/>
      <c r="TA264" s="6"/>
      <c r="TB264" s="6"/>
      <c r="TC264" s="6"/>
      <c r="TD264" s="6"/>
      <c r="TE264" s="6"/>
      <c r="TF264" s="6"/>
      <c r="TG264" s="6"/>
      <c r="TH264" s="6"/>
      <c r="TI264" s="6"/>
      <c r="TJ264" s="6"/>
      <c r="TK264" s="6"/>
      <c r="TL264" s="6"/>
      <c r="TM264" s="6"/>
      <c r="TN264" s="6"/>
      <c r="TO264" s="6"/>
      <c r="TP264" s="6"/>
      <c r="TQ264" s="6"/>
      <c r="TR264" s="6"/>
      <c r="TS264" s="6"/>
      <c r="TT264" s="6"/>
      <c r="TU264" s="6"/>
      <c r="TV264" s="6"/>
      <c r="TW264" s="6"/>
      <c r="TX264" s="6"/>
      <c r="TY264" s="6"/>
      <c r="TZ264" s="6"/>
      <c r="UA264" s="6"/>
      <c r="UB264" s="6"/>
      <c r="UC264" s="6"/>
      <c r="UD264" s="6"/>
      <c r="UE264" s="6"/>
      <c r="UF264" s="6"/>
      <c r="UG264" s="6"/>
      <c r="UH264" s="6"/>
      <c r="UI264" s="6"/>
      <c r="UJ264" s="6"/>
      <c r="UK264" s="6"/>
      <c r="UL264" s="6"/>
      <c r="UM264" s="6"/>
      <c r="UN264" s="6"/>
      <c r="UO264" s="6"/>
      <c r="UP264" s="6"/>
      <c r="UQ264" s="6"/>
      <c r="UR264" s="6"/>
      <c r="US264" s="6"/>
      <c r="UT264" s="6"/>
      <c r="UU264" s="6"/>
      <c r="UV264" s="6"/>
      <c r="UW264" s="6"/>
      <c r="UX264" s="6"/>
      <c r="UY264" s="6"/>
      <c r="UZ264" s="6"/>
      <c r="VA264" s="6"/>
      <c r="VB264" s="6"/>
      <c r="VC264" s="6"/>
      <c r="VD264" s="6"/>
      <c r="VE264" s="6"/>
      <c r="VF264" s="6"/>
      <c r="VG264" s="6"/>
      <c r="VH264" s="6"/>
      <c r="VI264" s="6"/>
      <c r="VJ264" s="6"/>
      <c r="VK264" s="6"/>
      <c r="VL264" s="6"/>
      <c r="VM264" s="6"/>
      <c r="VN264" s="6"/>
      <c r="VO264" s="6"/>
      <c r="VP264" s="6"/>
      <c r="VQ264" s="6"/>
      <c r="VR264" s="6"/>
      <c r="VS264" s="6"/>
      <c r="VT264" s="6"/>
      <c r="VU264" s="6"/>
      <c r="VV264" s="6"/>
      <c r="VW264" s="6"/>
      <c r="VX264" s="6"/>
      <c r="VY264" s="6"/>
      <c r="VZ264" s="6"/>
      <c r="WA264" s="6"/>
      <c r="WB264" s="6"/>
      <c r="WC264" s="6"/>
      <c r="WD264" s="6"/>
      <c r="WE264" s="6"/>
      <c r="WF264" s="6"/>
      <c r="WG264" s="6"/>
      <c r="WH264" s="6"/>
      <c r="WI264" s="6"/>
      <c r="WJ264" s="6"/>
      <c r="WK264" s="6"/>
      <c r="WL264" s="6"/>
      <c r="WM264" s="6"/>
      <c r="WN264" s="6"/>
      <c r="WO264" s="6"/>
      <c r="WP264" s="6"/>
      <c r="WQ264" s="6"/>
      <c r="WR264" s="6"/>
      <c r="WS264" s="6"/>
      <c r="WT264" s="6"/>
      <c r="WU264" s="6"/>
      <c r="WV264" s="6"/>
      <c r="WW264" s="6"/>
      <c r="WX264" s="6"/>
      <c r="WY264" s="6"/>
      <c r="WZ264" s="6"/>
      <c r="XA264" s="6"/>
      <c r="XB264" s="6"/>
      <c r="XC264" s="6"/>
      <c r="XD264" s="6"/>
      <c r="XE264" s="6"/>
      <c r="XF264" s="6"/>
      <c r="XG264" s="6"/>
      <c r="XH264" s="6"/>
      <c r="XI264" s="6"/>
      <c r="XJ264" s="6"/>
      <c r="XK264" s="6"/>
      <c r="XL264" s="6"/>
      <c r="XM264" s="6"/>
      <c r="XN264" s="6"/>
      <c r="XO264" s="6"/>
      <c r="XP264" s="6"/>
      <c r="XQ264" s="6"/>
      <c r="XR264" s="6"/>
      <c r="XS264" s="6"/>
      <c r="XT264" s="6"/>
      <c r="XU264" s="6"/>
      <c r="XV264" s="6"/>
      <c r="XW264" s="6"/>
      <c r="XX264" s="6"/>
      <c r="XY264" s="6"/>
      <c r="XZ264" s="6"/>
      <c r="YA264" s="6"/>
      <c r="YB264" s="6"/>
      <c r="YC264" s="6"/>
      <c r="YD264" s="6"/>
      <c r="YE264" s="6"/>
      <c r="YF264" s="6"/>
      <c r="YG264" s="6"/>
      <c r="YH264" s="6"/>
      <c r="YI264" s="6"/>
      <c r="YJ264" s="6"/>
      <c r="YK264" s="6"/>
      <c r="YL264" s="6"/>
      <c r="YM264" s="6"/>
      <c r="YN264" s="6"/>
      <c r="YO264" s="6"/>
      <c r="YP264" s="6"/>
      <c r="YQ264" s="6"/>
      <c r="YR264" s="6"/>
      <c r="YS264" s="6"/>
      <c r="YT264" s="6"/>
      <c r="YU264" s="6"/>
      <c r="YV264" s="6"/>
      <c r="YW264" s="6"/>
      <c r="YX264" s="6"/>
      <c r="YY264" s="6"/>
      <c r="YZ264" s="6"/>
      <c r="ZA264" s="6"/>
      <c r="ZB264" s="6"/>
      <c r="ZC264" s="6"/>
      <c r="ZD264" s="6"/>
      <c r="ZE264" s="6"/>
      <c r="ZF264" s="6"/>
      <c r="ZG264" s="6"/>
      <c r="ZH264" s="6"/>
      <c r="ZI264" s="6"/>
      <c r="ZJ264" s="6"/>
      <c r="ZK264" s="6"/>
      <c r="ZL264" s="6"/>
      <c r="ZM264" s="6"/>
      <c r="ZN264" s="6"/>
      <c r="ZO264" s="6"/>
      <c r="ZP264" s="6"/>
      <c r="ZQ264" s="6"/>
      <c r="ZR264" s="6"/>
      <c r="ZS264" s="6"/>
      <c r="ZT264" s="6"/>
      <c r="ZU264" s="6"/>
      <c r="ZV264" s="6"/>
      <c r="ZW264" s="6"/>
      <c r="ZX264" s="6"/>
      <c r="ZY264" s="6"/>
      <c r="ZZ264" s="6"/>
      <c r="AAA264" s="6"/>
      <c r="AAB264" s="6"/>
      <c r="AAC264" s="6"/>
      <c r="AAD264" s="6"/>
      <c r="AAE264" s="6"/>
      <c r="AAF264" s="6"/>
      <c r="AAG264" s="6"/>
      <c r="AAH264" s="6"/>
      <c r="AAI264" s="6"/>
      <c r="AAJ264" s="6"/>
      <c r="AAK264" s="6"/>
      <c r="AAL264" s="6"/>
      <c r="AAM264" s="6"/>
      <c r="AAN264" s="6"/>
      <c r="AAO264" s="6"/>
      <c r="AAP264" s="6"/>
      <c r="AAQ264" s="6"/>
      <c r="AAR264" s="6"/>
      <c r="AAS264" s="6"/>
      <c r="AAT264" s="6"/>
      <c r="AAU264" s="6"/>
      <c r="AAV264" s="6"/>
      <c r="AAW264" s="6"/>
      <c r="AAX264" s="6"/>
      <c r="AAY264" s="6"/>
      <c r="AAZ264" s="6"/>
      <c r="ABA264" s="6"/>
      <c r="ABB264" s="6"/>
      <c r="ABC264" s="6"/>
      <c r="ABD264" s="6"/>
      <c r="ABE264" s="6"/>
      <c r="ABF264" s="6"/>
      <c r="ABG264" s="6"/>
      <c r="ABH264" s="6"/>
      <c r="ABI264" s="6"/>
      <c r="ABJ264" s="6"/>
      <c r="ABK264" s="6"/>
      <c r="ABL264" s="6"/>
      <c r="ABM264" s="6"/>
      <c r="ABN264" s="6"/>
      <c r="ABO264" s="6"/>
      <c r="ABP264" s="6"/>
      <c r="ABQ264" s="6"/>
      <c r="ABR264" s="6"/>
      <c r="ABS264" s="6"/>
      <c r="ABT264" s="6"/>
      <c r="ABU264" s="6"/>
      <c r="ABV264" s="6"/>
      <c r="ABW264" s="6"/>
      <c r="ABX264" s="6"/>
      <c r="ABY264" s="6"/>
      <c r="ABZ264" s="6"/>
      <c r="ACA264" s="6"/>
      <c r="ACB264" s="6"/>
      <c r="ACC264" s="6"/>
      <c r="ACD264" s="6"/>
      <c r="ACE264" s="6"/>
      <c r="ACF264" s="6"/>
      <c r="ACG264" s="6"/>
      <c r="ACH264" s="6"/>
      <c r="ACI264" s="6"/>
      <c r="ACJ264" s="6"/>
      <c r="ACK264" s="6"/>
      <c r="ACL264" s="6"/>
      <c r="ACM264" s="6"/>
      <c r="ACN264" s="6"/>
      <c r="ACO264" s="6"/>
      <c r="ACP264" s="6"/>
      <c r="ACQ264" s="6"/>
      <c r="ACR264" s="6"/>
      <c r="ACS264" s="6"/>
      <c r="ACT264" s="6"/>
      <c r="ACU264" s="6"/>
      <c r="ACV264" s="6"/>
      <c r="ACW264" s="6"/>
      <c r="ACX264" s="6"/>
      <c r="ACY264" s="6"/>
      <c r="ACZ264" s="6"/>
      <c r="ADA264" s="6"/>
      <c r="ADB264" s="6"/>
      <c r="ADC264" s="6"/>
      <c r="ADD264" s="6"/>
      <c r="ADE264" s="6"/>
      <c r="ADF264" s="6"/>
      <c r="ADG264" s="6"/>
      <c r="ADH264" s="6"/>
      <c r="ADI264" s="6"/>
      <c r="ADJ264" s="6"/>
      <c r="ADK264" s="6"/>
      <c r="ADL264" s="6"/>
      <c r="ADM264" s="6"/>
      <c r="ADN264" s="6"/>
      <c r="ADO264" s="6"/>
      <c r="ADP264" s="6"/>
      <c r="ADQ264" s="6"/>
      <c r="ADR264" s="6"/>
      <c r="ADS264" s="6"/>
      <c r="ADT264" s="6"/>
      <c r="ADU264" s="6"/>
      <c r="ADV264" s="6"/>
      <c r="ADW264" s="6"/>
      <c r="ADX264" s="6"/>
      <c r="ADY264" s="6"/>
      <c r="ADZ264" s="6"/>
      <c r="AEA264" s="6"/>
      <c r="AEB264" s="6"/>
      <c r="AEC264" s="6"/>
      <c r="AED264" s="6"/>
      <c r="AEE264" s="6"/>
      <c r="AEF264" s="6"/>
      <c r="AEG264" s="6"/>
      <c r="AEH264" s="6"/>
      <c r="AEI264" s="6"/>
      <c r="AEJ264" s="6"/>
      <c r="AEK264" s="6"/>
      <c r="AEL264" s="6"/>
      <c r="AEM264" s="6"/>
      <c r="AEN264" s="6"/>
      <c r="AEO264" s="6"/>
      <c r="AEP264" s="6"/>
      <c r="AEQ264" s="6"/>
      <c r="AER264" s="6"/>
      <c r="AES264" s="6"/>
      <c r="AET264" s="6"/>
      <c r="AEU264" s="6"/>
      <c r="AEV264" s="6"/>
      <c r="AEW264" s="6"/>
      <c r="AEX264" s="6"/>
      <c r="AEY264" s="6"/>
      <c r="AEZ264" s="6"/>
      <c r="AFA264" s="6"/>
      <c r="AFB264" s="6"/>
      <c r="AFC264" s="6"/>
      <c r="AFD264" s="6"/>
      <c r="AFE264" s="6"/>
      <c r="AFF264" s="6"/>
      <c r="AFG264" s="6"/>
      <c r="AFH264" s="6"/>
      <c r="AFI264" s="6"/>
      <c r="AFJ264" s="6"/>
      <c r="AFK264" s="6"/>
      <c r="AFL264" s="6"/>
      <c r="AFM264" s="6"/>
      <c r="AFN264" s="6"/>
      <c r="AFO264" s="6"/>
      <c r="AFP264" s="6"/>
      <c r="AFQ264" s="6"/>
      <c r="AFR264" s="6"/>
      <c r="AFS264" s="6"/>
      <c r="AFT264" s="6"/>
      <c r="AFU264" s="6"/>
      <c r="AFV264" s="6"/>
      <c r="AFW264" s="6"/>
      <c r="AFX264" s="6"/>
      <c r="AFY264" s="6"/>
      <c r="AFZ264" s="6"/>
      <c r="AGA264" s="6"/>
      <c r="AGB264" s="6"/>
      <c r="AGC264" s="6"/>
      <c r="AGD264" s="6"/>
      <c r="AGE264" s="6"/>
      <c r="AGF264" s="6"/>
      <c r="AGG264" s="6"/>
      <c r="AGH264" s="6"/>
      <c r="AGI264" s="6"/>
      <c r="AGJ264" s="6"/>
      <c r="AGK264" s="6"/>
      <c r="AGL264" s="6"/>
      <c r="AGM264" s="6"/>
      <c r="AGN264" s="6"/>
      <c r="AGO264" s="6"/>
      <c r="AGP264" s="6"/>
      <c r="AGQ264" s="6"/>
      <c r="AGR264" s="6"/>
      <c r="AGS264" s="6"/>
      <c r="AGT264" s="6"/>
      <c r="AGU264" s="6"/>
      <c r="AGV264" s="6"/>
      <c r="AGW264" s="6"/>
      <c r="AGX264" s="6"/>
      <c r="AGY264" s="6"/>
      <c r="AGZ264" s="6"/>
      <c r="AHA264" s="6"/>
      <c r="AHB264" s="6"/>
      <c r="AHC264" s="6"/>
      <c r="AHD264" s="6"/>
      <c r="AHE264" s="6"/>
      <c r="AHF264" s="6"/>
      <c r="AHG264" s="6"/>
      <c r="AHH264" s="6"/>
      <c r="AHI264" s="6"/>
      <c r="AHJ264" s="6"/>
      <c r="AHK264" s="6"/>
      <c r="AHL264" s="6"/>
      <c r="AHM264" s="6"/>
      <c r="AHN264" s="6"/>
      <c r="AHO264" s="6"/>
      <c r="AHP264" s="6"/>
      <c r="AHQ264" s="6"/>
      <c r="AHR264" s="6"/>
      <c r="AHS264" s="6"/>
      <c r="AHT264" s="6"/>
      <c r="AHU264" s="6"/>
      <c r="AHV264" s="6"/>
      <c r="AHW264" s="6"/>
      <c r="AHX264" s="6"/>
      <c r="AHY264" s="6"/>
      <c r="AHZ264" s="6"/>
      <c r="AIA264" s="6"/>
      <c r="AIB264" s="6"/>
      <c r="AIC264" s="6"/>
      <c r="AID264" s="6"/>
      <c r="AIE264" s="6"/>
      <c r="AIF264" s="6"/>
      <c r="AIG264" s="6"/>
      <c r="AIH264" s="6"/>
      <c r="AII264" s="6"/>
      <c r="AIJ264" s="6"/>
      <c r="AIK264" s="6"/>
      <c r="AIL264" s="6"/>
      <c r="AIM264" s="6"/>
      <c r="AIN264" s="6"/>
      <c r="AIO264" s="6"/>
      <c r="AIP264" s="6"/>
      <c r="AIQ264" s="6"/>
      <c r="AIR264" s="6"/>
      <c r="AIS264" s="6"/>
      <c r="AIT264" s="6"/>
      <c r="AIU264" s="6"/>
      <c r="AIV264" s="6"/>
      <c r="AIW264" s="6"/>
      <c r="AIX264" s="6"/>
      <c r="AIY264" s="6"/>
      <c r="AIZ264" s="6"/>
      <c r="AJA264" s="6"/>
      <c r="AJB264" s="6"/>
      <c r="AJC264" s="6"/>
      <c r="AJD264" s="6"/>
      <c r="AJE264" s="6"/>
      <c r="AJF264" s="6"/>
      <c r="AJG264" s="6"/>
      <c r="AJH264" s="6"/>
      <c r="AJI264" s="6"/>
      <c r="AJJ264" s="6"/>
      <c r="AJK264" s="6"/>
      <c r="AJL264" s="6"/>
      <c r="AJM264" s="6"/>
      <c r="AJN264" s="6"/>
      <c r="AJO264" s="6"/>
      <c r="AJP264" s="6"/>
      <c r="AJQ264" s="6"/>
      <c r="AJR264" s="6"/>
      <c r="AJS264" s="6"/>
      <c r="AJT264" s="6"/>
      <c r="AJU264" s="6"/>
      <c r="AJV264" s="6"/>
      <c r="AJW264" s="6"/>
      <c r="AJX264" s="6"/>
      <c r="AJY264" s="6"/>
      <c r="AJZ264" s="6"/>
      <c r="AKA264" s="6"/>
      <c r="AKB264" s="6"/>
      <c r="AKC264" s="6"/>
      <c r="AKD264" s="6"/>
      <c r="AKE264" s="6"/>
      <c r="AKF264" s="6"/>
      <c r="AKG264" s="6"/>
      <c r="AKH264" s="6"/>
      <c r="AKI264" s="6"/>
      <c r="AKJ264" s="6"/>
      <c r="AKK264" s="6"/>
      <c r="AKL264" s="6"/>
      <c r="AKM264" s="6"/>
      <c r="AKN264" s="6"/>
      <c r="AKO264" s="6"/>
      <c r="AKP264" s="6"/>
      <c r="AKQ264" s="6"/>
      <c r="AKR264" s="6"/>
      <c r="AKS264" s="6"/>
      <c r="AKT264" s="6"/>
      <c r="AKU264" s="6"/>
      <c r="AKV264" s="6"/>
      <c r="AKW264" s="6"/>
      <c r="AKX264" s="6"/>
      <c r="AKY264" s="6"/>
      <c r="AKZ264" s="6"/>
      <c r="ALA264" s="6"/>
      <c r="ALB264" s="6"/>
      <c r="ALC264" s="6"/>
      <c r="ALD264" s="6"/>
      <c r="ALE264" s="6"/>
      <c r="ALF264" s="6"/>
      <c r="ALG264" s="6"/>
      <c r="ALH264" s="6"/>
      <c r="ALI264" s="6"/>
      <c r="ALJ264" s="6"/>
      <c r="ALK264" s="6"/>
      <c r="ALL264" s="6"/>
      <c r="ALM264" s="6"/>
      <c r="ALN264" s="6"/>
      <c r="ALO264" s="6"/>
      <c r="ALP264" s="6"/>
      <c r="ALQ264" s="6"/>
      <c r="ALR264" s="6"/>
      <c r="ALS264" s="6"/>
      <c r="ALT264" s="6"/>
      <c r="ALU264" s="6"/>
      <c r="ALV264" s="6"/>
      <c r="ALW264" s="6"/>
      <c r="ALX264" s="6"/>
      <c r="ALY264" s="6"/>
      <c r="ALZ264" s="6"/>
      <c r="AMA264" s="6"/>
      <c r="AMB264" s="6"/>
      <c r="AMC264" s="6"/>
      <c r="AMD264" s="6"/>
      <c r="AME264" s="6"/>
      <c r="AMF264" s="6"/>
      <c r="AMG264" s="6"/>
      <c r="AMH264" s="6"/>
      <c r="AMI264" s="6"/>
      <c r="AMJ264" s="6"/>
      <c r="AMK264" s="6"/>
      <c r="AML264" s="6"/>
      <c r="AMM264" s="6"/>
      <c r="AMN264" s="6"/>
      <c r="AMO264" s="6"/>
      <c r="AMP264" s="6"/>
    </row>
    <row r="265" spans="1:1030" s="12" customFormat="1" x14ac:dyDescent="0.2">
      <c r="A265" s="9" t="str">
        <f t="shared" si="754"/>
        <v>calrl_human__wt</v>
      </c>
      <c r="B265" s="40" t="s">
        <v>402</v>
      </c>
      <c r="C265" s="9" t="s">
        <v>100</v>
      </c>
      <c r="D265" s="9" t="str">
        <f>IFERROR(MID(VLOOKUP($B265,Seqs!$A:$B,2,0),E265,1),"")</f>
        <v>N</v>
      </c>
      <c r="E265" s="9">
        <v>130</v>
      </c>
      <c r="F265" s="9" t="str">
        <f>IFERROR(MID(VLOOKUP($B265,Seqs!$A:$B,2,0),G265,1),"")</f>
        <v>F</v>
      </c>
      <c r="G265" s="9">
        <v>166</v>
      </c>
      <c r="H265" s="9" t="str">
        <f>IFERROR(MID(VLOOKUP($B265,Seqs!$A:$B,2,0),I265,1),"")</f>
        <v>K</v>
      </c>
      <c r="I265" s="109">
        <v>167</v>
      </c>
      <c r="J265" s="9" t="str">
        <f>IFERROR(MID(VLOOKUP($B265,Seqs!$A:$B,2,0),K265,1),"")</f>
        <v>S</v>
      </c>
      <c r="K265" s="109">
        <v>170</v>
      </c>
      <c r="L265" s="9" t="str">
        <f>IFERROR(MID(VLOOKUP($B265,Seqs!$A:$B,2,0),M265,1),"")</f>
        <v>C</v>
      </c>
      <c r="M265" s="9">
        <v>171</v>
      </c>
      <c r="N265" s="9" t="str">
        <f>IFERROR(MID(VLOOKUP($B265,Seqs!$A:$B,2,0),O265,1),"")</f>
        <v>V</v>
      </c>
      <c r="O265" s="9">
        <v>198</v>
      </c>
      <c r="P265" s="9" t="str">
        <f>IFERROR(MID(VLOOKUP($B265,Seqs!$A:$B,2,0),Q265,1),"")</f>
        <v/>
      </c>
      <c r="Q265" s="9" t="s">
        <v>23</v>
      </c>
      <c r="R265" s="9" t="str">
        <f>IFERROR(MID(VLOOKUP($B265,Seqs!$A:$B,2,0),S265,1),"")</f>
        <v/>
      </c>
      <c r="S265" s="9" t="s">
        <v>23</v>
      </c>
      <c r="T265" s="9" t="str">
        <f>IFERROR(MID(VLOOKUP($B265,Seqs!$A:$B,2,0),U265,1),"")</f>
        <v>V</v>
      </c>
      <c r="U265" s="9">
        <v>210</v>
      </c>
      <c r="V265" s="9" t="str">
        <f>IFERROR(MID(VLOOKUP($B265,Seqs!$A:$B,2,0),W265,1),"")</f>
        <v>V</v>
      </c>
      <c r="W265" s="9">
        <v>243</v>
      </c>
      <c r="X265" s="9" t="str">
        <f>IFERROR(MID(VLOOKUP($B265,Seqs!$A:$B,2,0),Y265,1),"")</f>
        <v/>
      </c>
      <c r="Y265" s="9" t="s">
        <v>23</v>
      </c>
      <c r="Z265" s="9" t="str">
        <f>IFERROR(MID(VLOOKUP($B265,Seqs!$A:$B,2,0),AA265,1),"")</f>
        <v/>
      </c>
      <c r="AA265" s="9" t="s">
        <v>23</v>
      </c>
      <c r="AB265" s="9" t="str">
        <f>IFERROR(MID(VLOOKUP($B265,Seqs!$A:$B,2,0),AC265,1),"")</f>
        <v>H</v>
      </c>
      <c r="AC265" s="9">
        <v>251</v>
      </c>
      <c r="AD265" s="9" t="str">
        <f>IFERROR(MID(VLOOKUP($B265,Seqs!$A:$B,2,0),AE265,1),"")</f>
        <v>Y</v>
      </c>
      <c r="AE265" s="9">
        <v>277</v>
      </c>
      <c r="AF265" s="9" t="str">
        <f>IFERROR(MID(VLOOKUP($B265,Seqs!$A:$B,2,0),AG265,1),"")</f>
        <v>C</v>
      </c>
      <c r="AG265" s="9">
        <v>282</v>
      </c>
      <c r="AH265" s="9" t="str">
        <f>IFERROR(MID(VLOOKUP($B265,Seqs!$A:$B,2,0),AI265,1),"")</f>
        <v>I</v>
      </c>
      <c r="AI265" s="9">
        <v>284</v>
      </c>
      <c r="AJ265" s="9" t="str">
        <f>IFERROR(MID(VLOOKUP($B265,Seqs!$A:$B,2,0),AK265,1),"")</f>
        <v>L</v>
      </c>
      <c r="AK265" s="9">
        <v>290</v>
      </c>
      <c r="AL265" s="9" t="str">
        <f>IFERROR(MID(VLOOKUP($B265,Seqs!$A:$B,2,0),AM265,1),"")</f>
        <v>K</v>
      </c>
      <c r="AM265" s="9">
        <v>321</v>
      </c>
      <c r="AN265" s="9" t="str">
        <f>IFERROR(MID(VLOOKUP($B265,Seqs!$A:$B,2,0),AO265,1),"")</f>
        <v>Y</v>
      </c>
      <c r="AO265" s="9">
        <v>331</v>
      </c>
      <c r="AP265" s="9" t="str">
        <f>IFERROR(MID(VLOOKUP($B265,Seqs!$A:$B,2,0),AQ265,1),"")</f>
        <v>W</v>
      </c>
      <c r="AQ265" s="9">
        <v>354</v>
      </c>
      <c r="AR265" s="9" t="str">
        <f>IFERROR(MID(VLOOKUP($B265,Seqs!$A:$B,2,0),AS265,1),"")</f>
        <v>K</v>
      </c>
      <c r="AS265" s="9">
        <v>359</v>
      </c>
      <c r="AT265" s="9" t="str">
        <f>IFERROR(MID(VLOOKUP($B265,Seqs!$A:$B,2,0),AU265,1),"")</f>
        <v>F</v>
      </c>
      <c r="AU265" s="9">
        <v>387</v>
      </c>
      <c r="AV265" s="9" t="str">
        <f>IFERROR(MID(VLOOKUP($B265,Seqs!$A:$B,2,0),AW265,1),"")</f>
        <v>N</v>
      </c>
      <c r="AW265" s="9">
        <v>388</v>
      </c>
      <c r="AX265" s="9" t="str">
        <f>IFERROR(MID(VLOOKUP($B265,Seqs!$A:$B,2,0),AY265,1),"")</f>
        <v>S</v>
      </c>
      <c r="AY265" s="9">
        <v>413</v>
      </c>
      <c r="AZ265" s="110" t="str">
        <f>VLOOKUP(B265,Classification!A:D,2,0)</f>
        <v>B1</v>
      </c>
      <c r="BA265" s="98" t="str">
        <f>VLOOKUP(B265,Classification!A:D,4,0)</f>
        <v>Calcitonin</v>
      </c>
      <c r="BB265" s="36" t="b">
        <f t="shared" ref="BB265" si="755"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109">
        <f t="shared" ref="BC265" si="756">_xlfn.AGGREGATE(9,6,CH265:CS265)-_xlfn.AGGREGATE(9,6,BV265:CG265)+12</f>
        <v>246</v>
      </c>
      <c r="BD265" s="11" t="s">
        <v>23</v>
      </c>
      <c r="BE265" s="9" t="s">
        <v>23</v>
      </c>
      <c r="BF265" s="120" t="s">
        <v>23</v>
      </c>
      <c r="BG265" s="51" t="s">
        <v>1384</v>
      </c>
      <c r="BH265" s="51" t="s">
        <v>1384</v>
      </c>
      <c r="BJ265" s="111" t="s">
        <v>1293</v>
      </c>
      <c r="BK265" s="112" t="s">
        <v>1293</v>
      </c>
      <c r="BL265" s="112" t="s">
        <v>1293</v>
      </c>
      <c r="BM265" s="112" t="s">
        <v>1293</v>
      </c>
      <c r="BN265" s="112" t="s">
        <v>1293</v>
      </c>
      <c r="BO265" s="112" t="s">
        <v>1293</v>
      </c>
      <c r="BP265" s="112" t="s">
        <v>1293</v>
      </c>
      <c r="BQ265" s="112" t="s">
        <v>1293</v>
      </c>
      <c r="BR265" s="112" t="s">
        <v>1293</v>
      </c>
      <c r="BS265" s="112" t="s">
        <v>1293</v>
      </c>
      <c r="BT265" s="112" t="s">
        <v>1293</v>
      </c>
      <c r="BU265" s="112" t="s">
        <v>1293</v>
      </c>
      <c r="BV265" s="111">
        <f t="shared" ref="BV265" si="757">E265</f>
        <v>130</v>
      </c>
      <c r="BW265" s="113">
        <f t="shared" ref="BW265" si="758">I265</f>
        <v>167</v>
      </c>
      <c r="BX265" s="114">
        <f t="shared" ref="BX265" si="759">M265</f>
        <v>171</v>
      </c>
      <c r="BY265" s="113" t="str">
        <f t="shared" ref="BY265" si="760">Q265</f>
        <v>-</v>
      </c>
      <c r="BZ265" s="114">
        <f t="shared" ref="BZ265" si="761">U265</f>
        <v>210</v>
      </c>
      <c r="CA265" s="113" t="str">
        <f t="shared" ref="CA265" si="762">Y265</f>
        <v>-</v>
      </c>
      <c r="CB265" s="114">
        <f t="shared" ref="CB265" si="763">AC265</f>
        <v>251</v>
      </c>
      <c r="CC265" s="113">
        <f t="shared" ref="CC265" si="764">AG265</f>
        <v>282</v>
      </c>
      <c r="CD265" s="114">
        <f t="shared" ref="CD265" si="765">AK265</f>
        <v>290</v>
      </c>
      <c r="CE265" s="113">
        <f t="shared" ref="CE265" si="766">AO265</f>
        <v>331</v>
      </c>
      <c r="CF265" s="114">
        <f t="shared" ref="CF265" si="767">AS265</f>
        <v>359</v>
      </c>
      <c r="CG265" s="113">
        <f t="shared" ref="CG265" si="768">AW265</f>
        <v>388</v>
      </c>
      <c r="CH265" s="111">
        <f t="shared" ref="CH265" si="769">G265</f>
        <v>166</v>
      </c>
      <c r="CI265" s="113">
        <f t="shared" ref="CI265" si="770">K265</f>
        <v>170</v>
      </c>
      <c r="CJ265" s="114">
        <f t="shared" ref="CJ265" si="771">O265</f>
        <v>198</v>
      </c>
      <c r="CK265" s="114" t="str">
        <f t="shared" ref="CK265" si="772">S265</f>
        <v>-</v>
      </c>
      <c r="CL265" s="114">
        <f t="shared" ref="CL265" si="773">W265</f>
        <v>243</v>
      </c>
      <c r="CM265" s="114" t="str">
        <f t="shared" ref="CM265" si="774">AA265</f>
        <v>-</v>
      </c>
      <c r="CN265" s="114">
        <f t="shared" ref="CN265" si="775">AE265</f>
        <v>277</v>
      </c>
      <c r="CO265" s="114">
        <f t="shared" ref="CO265" si="776">AI265</f>
        <v>284</v>
      </c>
      <c r="CP265" s="114">
        <f t="shared" ref="CP265" si="777">AM265</f>
        <v>321</v>
      </c>
      <c r="CQ265" s="114">
        <f t="shared" ref="CQ265" si="778">AQ265</f>
        <v>354</v>
      </c>
      <c r="CR265" s="114">
        <f t="shared" ref="CR265" si="779">AU265</f>
        <v>387</v>
      </c>
      <c r="CS265" s="114">
        <f t="shared" ref="CS265" si="780">AY265</f>
        <v>413</v>
      </c>
      <c r="CT265" s="109">
        <f t="shared" ref="CT265" si="781">M265-K265</f>
        <v>1</v>
      </c>
      <c r="CU265" s="132"/>
      <c r="CV265" s="132"/>
      <c r="CW265" s="132"/>
      <c r="CX265" s="132"/>
      <c r="CY265" s="132"/>
      <c r="CZ265" s="132"/>
      <c r="DA265" s="132"/>
      <c r="DB265" s="132"/>
      <c r="DC265" s="132"/>
      <c r="DD265" s="132"/>
      <c r="DE265" s="132"/>
      <c r="DF265" s="132"/>
      <c r="DG265" s="132"/>
      <c r="DH265" s="132"/>
      <c r="DI265" s="132"/>
      <c r="DJ265" s="132"/>
      <c r="DK265" s="132"/>
      <c r="DL265" s="132"/>
      <c r="DM265" s="132"/>
      <c r="DN265" s="132"/>
      <c r="DO265" s="132"/>
      <c r="DP265" s="132"/>
      <c r="DQ265" s="132"/>
      <c r="DR265" s="132"/>
      <c r="DS265" s="132"/>
      <c r="DT265" s="132"/>
      <c r="DU265" s="132"/>
      <c r="DV265" s="132"/>
      <c r="DW265" s="132"/>
      <c r="DX265" s="132"/>
      <c r="DY265" s="132"/>
      <c r="DZ265" s="132"/>
      <c r="EA265" s="132"/>
      <c r="EB265" s="132"/>
      <c r="EC265" s="132"/>
      <c r="ED265" s="132"/>
      <c r="EE265" s="132"/>
      <c r="EF265" s="132"/>
      <c r="EG265" s="132"/>
      <c r="EH265" s="132"/>
      <c r="EI265" s="132"/>
      <c r="EJ265" s="132"/>
      <c r="EK265" s="132"/>
      <c r="EL265" s="132"/>
      <c r="EM265" s="132"/>
      <c r="EN265" s="132"/>
      <c r="EO265" s="132"/>
      <c r="EP265" s="132"/>
      <c r="EQ265" s="132"/>
      <c r="ER265" s="132"/>
      <c r="ES265" s="132"/>
      <c r="ET265" s="132"/>
      <c r="EU265" s="132"/>
      <c r="EV265" s="132"/>
      <c r="EW265" s="132"/>
      <c r="EX265" s="132"/>
      <c r="EY265" s="132"/>
      <c r="EZ265" s="132"/>
      <c r="FA265" s="132"/>
      <c r="FB265" s="132"/>
      <c r="FC265" s="132"/>
      <c r="FD265" s="132"/>
      <c r="FE265" s="132"/>
      <c r="FF265" s="132"/>
      <c r="FG265" s="132"/>
      <c r="FH265" s="132"/>
      <c r="FI265" s="132"/>
      <c r="FJ265" s="132"/>
      <c r="FK265" s="132"/>
      <c r="FL265" s="132"/>
      <c r="FM265" s="132"/>
      <c r="FN265" s="132"/>
      <c r="FO265" s="132"/>
      <c r="FP265" s="132"/>
      <c r="FQ265" s="132"/>
      <c r="FR265" s="132"/>
      <c r="FS265" s="132"/>
      <c r="FT265" s="132"/>
      <c r="FU265" s="132"/>
      <c r="FV265" s="132"/>
      <c r="FW265" s="132"/>
      <c r="FX265" s="132"/>
      <c r="FY265" s="132"/>
      <c r="FZ265" s="132"/>
      <c r="GA265" s="132"/>
      <c r="GB265" s="132"/>
      <c r="GC265" s="132"/>
      <c r="GD265" s="132"/>
      <c r="GE265" s="132"/>
      <c r="GF265" s="132"/>
      <c r="GG265" s="132"/>
      <c r="GH265" s="132"/>
      <c r="GI265" s="132"/>
      <c r="GJ265" s="132"/>
      <c r="GK265" s="132"/>
      <c r="GL265" s="132"/>
      <c r="GM265" s="132"/>
      <c r="GN265" s="132"/>
      <c r="GO265" s="132"/>
      <c r="GP265" s="132"/>
      <c r="GQ265" s="132"/>
      <c r="GR265" s="132"/>
      <c r="GS265" s="132"/>
      <c r="GT265" s="132"/>
      <c r="GU265" s="132"/>
      <c r="GV265" s="132"/>
      <c r="GW265" s="132"/>
      <c r="GX265" s="132"/>
      <c r="GY265" s="132"/>
      <c r="GZ265" s="132"/>
      <c r="HA265" s="132"/>
      <c r="HB265" s="132"/>
      <c r="HC265" s="132"/>
      <c r="HD265" s="132"/>
      <c r="HE265" s="132"/>
      <c r="HF265" s="132"/>
      <c r="HG265" s="132"/>
      <c r="HH265" s="132"/>
      <c r="HI265" s="132"/>
      <c r="HJ265" s="132"/>
      <c r="HK265" s="132"/>
      <c r="HL265" s="132"/>
      <c r="HM265" s="132"/>
      <c r="HN265" s="132"/>
      <c r="HO265" s="132"/>
      <c r="HP265" s="132"/>
      <c r="HQ265" s="132"/>
      <c r="HR265" s="132"/>
      <c r="HS265" s="132"/>
      <c r="HT265" s="132"/>
      <c r="HU265" s="132"/>
      <c r="HV265" s="132"/>
      <c r="HW265" s="132"/>
      <c r="HX265" s="132"/>
      <c r="HY265" s="132"/>
      <c r="HZ265" s="132"/>
      <c r="IA265" s="132"/>
      <c r="IB265" s="132"/>
      <c r="IC265" s="132"/>
      <c r="ID265" s="132"/>
      <c r="IE265" s="132"/>
      <c r="IF265" s="132"/>
      <c r="IG265" s="132"/>
      <c r="IH265" s="132"/>
      <c r="II265" s="132"/>
      <c r="IJ265" s="132"/>
      <c r="IK265" s="132"/>
      <c r="IL265" s="132"/>
      <c r="IM265" s="132"/>
      <c r="IN265" s="132"/>
      <c r="IO265" s="132"/>
      <c r="IP265" s="132"/>
      <c r="IQ265" s="132"/>
      <c r="IR265" s="132"/>
      <c r="IS265" s="132"/>
      <c r="IT265" s="132"/>
      <c r="IU265" s="132"/>
      <c r="IV265" s="132"/>
      <c r="IW265" s="132"/>
      <c r="IX265" s="132"/>
      <c r="IY265" s="132"/>
      <c r="IZ265" s="132"/>
      <c r="JA265" s="132"/>
      <c r="JB265" s="132"/>
      <c r="JC265" s="132"/>
      <c r="JD265" s="132"/>
      <c r="JE265" s="132"/>
      <c r="JF265" s="132"/>
      <c r="JG265" s="132"/>
      <c r="JH265" s="132"/>
      <c r="JI265" s="132"/>
      <c r="JJ265" s="132"/>
      <c r="JK265" s="132"/>
      <c r="JL265" s="132"/>
      <c r="JM265" s="132"/>
      <c r="JN265" s="132"/>
      <c r="JO265" s="132"/>
      <c r="JP265" s="132"/>
      <c r="JQ265" s="132"/>
      <c r="JR265" s="132"/>
      <c r="JS265" s="132"/>
      <c r="JT265" s="132"/>
      <c r="JU265" s="132"/>
      <c r="JV265" s="132"/>
      <c r="JW265" s="132"/>
      <c r="JX265" s="132"/>
      <c r="JY265" s="132"/>
      <c r="JZ265" s="132"/>
      <c r="KA265" s="132"/>
      <c r="KB265" s="132"/>
      <c r="KC265" s="132"/>
      <c r="KD265" s="132"/>
      <c r="KE265" s="132"/>
      <c r="KF265" s="132"/>
      <c r="KG265" s="132"/>
      <c r="KH265" s="132"/>
      <c r="KI265" s="132"/>
      <c r="KJ265" s="132"/>
      <c r="KK265" s="132"/>
      <c r="KL265" s="132"/>
      <c r="KM265" s="132"/>
      <c r="KN265" s="132"/>
      <c r="KO265" s="132"/>
      <c r="KP265" s="132"/>
      <c r="KQ265" s="132"/>
      <c r="KR265" s="132"/>
      <c r="KS265" s="132"/>
      <c r="KT265" s="132"/>
      <c r="KU265" s="132"/>
      <c r="KV265" s="132"/>
      <c r="KW265" s="132"/>
      <c r="KX265" s="132"/>
      <c r="KY265" s="132"/>
      <c r="KZ265" s="132"/>
      <c r="LA265" s="132"/>
      <c r="LB265" s="132"/>
      <c r="LC265" s="132"/>
      <c r="LD265" s="132"/>
      <c r="LE265" s="132"/>
      <c r="LF265" s="132"/>
      <c r="LG265" s="132"/>
      <c r="LH265" s="132"/>
      <c r="LI265" s="132"/>
      <c r="LJ265" s="132"/>
      <c r="LK265" s="132"/>
      <c r="LL265" s="132"/>
      <c r="LM265" s="132"/>
      <c r="LN265" s="132"/>
      <c r="LO265" s="132"/>
      <c r="LP265" s="132"/>
      <c r="LQ265" s="132"/>
      <c r="LR265" s="132"/>
      <c r="LS265" s="132"/>
      <c r="LT265" s="132"/>
      <c r="LU265" s="132"/>
      <c r="LV265" s="132"/>
      <c r="LW265" s="132"/>
      <c r="LX265" s="132"/>
      <c r="LY265" s="132"/>
      <c r="LZ265" s="132"/>
      <c r="MA265" s="132"/>
      <c r="MB265" s="132"/>
      <c r="MC265" s="132"/>
      <c r="MD265" s="132"/>
      <c r="ME265" s="132"/>
      <c r="MF265" s="132"/>
      <c r="MG265" s="132"/>
      <c r="MH265" s="132"/>
      <c r="MI265" s="132"/>
      <c r="MJ265" s="132"/>
      <c r="MK265" s="132"/>
      <c r="ML265" s="132"/>
      <c r="MM265" s="132"/>
      <c r="MN265" s="132"/>
      <c r="MO265" s="132"/>
      <c r="MP265" s="132"/>
      <c r="MQ265" s="132"/>
      <c r="MR265" s="132"/>
      <c r="MS265" s="132"/>
      <c r="MT265" s="132"/>
      <c r="MU265" s="132"/>
      <c r="MV265" s="132"/>
      <c r="MW265" s="132"/>
      <c r="MX265" s="132"/>
      <c r="MY265" s="132"/>
      <c r="MZ265" s="132"/>
      <c r="NA265" s="132"/>
      <c r="NB265" s="132"/>
      <c r="NC265" s="132"/>
      <c r="ND265" s="132"/>
      <c r="NE265" s="132"/>
      <c r="NF265" s="132"/>
      <c r="NG265" s="132"/>
      <c r="NH265" s="132"/>
      <c r="NI265" s="132"/>
      <c r="NJ265" s="132"/>
      <c r="NK265" s="132"/>
      <c r="NL265" s="132"/>
      <c r="NM265" s="132"/>
      <c r="NN265" s="132"/>
      <c r="NO265" s="132"/>
      <c r="NP265" s="132"/>
      <c r="NQ265" s="132"/>
      <c r="NR265" s="132"/>
      <c r="NS265" s="132"/>
      <c r="NT265" s="132"/>
      <c r="NU265" s="132"/>
      <c r="NV265" s="132"/>
      <c r="NW265" s="132"/>
      <c r="NX265" s="132"/>
      <c r="NY265" s="132"/>
      <c r="NZ265" s="132"/>
      <c r="OA265" s="132"/>
      <c r="OB265" s="132"/>
      <c r="OC265" s="132"/>
      <c r="OD265" s="132"/>
      <c r="OE265" s="132"/>
      <c r="OF265" s="132"/>
      <c r="OG265" s="132"/>
      <c r="OH265" s="132"/>
      <c r="OI265" s="132"/>
      <c r="OJ265" s="132"/>
      <c r="OK265" s="132"/>
      <c r="OL265" s="132"/>
      <c r="OM265" s="132"/>
      <c r="ON265" s="132"/>
      <c r="OO265" s="132"/>
      <c r="OP265" s="132"/>
      <c r="OQ265" s="132"/>
      <c r="OR265" s="132"/>
      <c r="OS265" s="132"/>
      <c r="OT265" s="132"/>
      <c r="OU265" s="132"/>
      <c r="OV265" s="132"/>
      <c r="OW265" s="132"/>
      <c r="OX265" s="132"/>
      <c r="OY265" s="132"/>
      <c r="OZ265" s="132"/>
      <c r="PA265" s="132"/>
      <c r="PB265" s="132"/>
      <c r="PC265" s="132"/>
      <c r="PD265" s="132"/>
      <c r="PE265" s="132"/>
      <c r="PF265" s="132"/>
      <c r="PG265" s="132"/>
      <c r="PH265" s="132"/>
      <c r="PI265" s="132"/>
      <c r="PJ265" s="132"/>
      <c r="PK265" s="132"/>
      <c r="PL265" s="132"/>
      <c r="PM265" s="132"/>
      <c r="PN265" s="132"/>
      <c r="PO265" s="132"/>
      <c r="PP265" s="132"/>
      <c r="PQ265" s="132"/>
      <c r="PR265" s="132"/>
      <c r="PS265" s="132"/>
      <c r="PT265" s="132"/>
      <c r="PU265" s="132"/>
      <c r="PV265" s="132"/>
      <c r="PW265" s="132"/>
      <c r="PX265" s="132"/>
      <c r="PY265" s="132"/>
      <c r="PZ265" s="132"/>
      <c r="QA265" s="132"/>
      <c r="QB265" s="132"/>
      <c r="QC265" s="132"/>
      <c r="QD265" s="132"/>
      <c r="QE265" s="132"/>
      <c r="QF265" s="132"/>
      <c r="QG265" s="132"/>
      <c r="QH265" s="132"/>
      <c r="QI265" s="132"/>
      <c r="QJ265" s="132"/>
      <c r="QK265" s="132"/>
      <c r="QL265" s="132"/>
      <c r="QM265" s="132"/>
      <c r="QN265" s="132"/>
      <c r="QO265" s="132"/>
      <c r="QP265" s="132"/>
      <c r="QQ265" s="132"/>
      <c r="QR265" s="132"/>
      <c r="QS265" s="132"/>
      <c r="QT265" s="132"/>
      <c r="QU265" s="132"/>
      <c r="QV265" s="132"/>
      <c r="QW265" s="132"/>
      <c r="QX265" s="132"/>
      <c r="QY265" s="132"/>
      <c r="QZ265" s="132"/>
      <c r="RA265" s="132"/>
      <c r="RB265" s="132"/>
      <c r="RC265" s="132"/>
      <c r="RD265" s="132"/>
      <c r="RE265" s="132"/>
      <c r="RF265" s="132"/>
      <c r="RG265" s="132"/>
      <c r="RH265" s="132"/>
      <c r="RI265" s="132"/>
      <c r="RJ265" s="132"/>
      <c r="RK265" s="132"/>
      <c r="RL265" s="132"/>
      <c r="RM265" s="132"/>
      <c r="RN265" s="132"/>
      <c r="RO265" s="132"/>
      <c r="RP265" s="132"/>
      <c r="RQ265" s="132"/>
      <c r="RR265" s="132"/>
      <c r="RS265" s="132"/>
      <c r="RT265" s="132"/>
      <c r="RU265" s="132"/>
      <c r="RV265" s="132"/>
      <c r="RW265" s="132"/>
      <c r="RX265" s="132"/>
      <c r="RY265" s="132"/>
      <c r="RZ265" s="132"/>
      <c r="SA265" s="132"/>
      <c r="SB265" s="132"/>
      <c r="SC265" s="132"/>
      <c r="SD265" s="132"/>
      <c r="SE265" s="132"/>
      <c r="SF265" s="132"/>
      <c r="SG265" s="132"/>
      <c r="SH265" s="132"/>
      <c r="SI265" s="132"/>
      <c r="SJ265" s="132"/>
      <c r="SK265" s="132"/>
      <c r="SL265" s="132"/>
      <c r="SM265" s="132"/>
      <c r="SN265" s="132"/>
      <c r="SO265" s="132"/>
      <c r="SP265" s="132"/>
      <c r="SQ265" s="132"/>
      <c r="SR265" s="132"/>
      <c r="SS265" s="132"/>
      <c r="ST265" s="132"/>
      <c r="SU265" s="132"/>
      <c r="SV265" s="132"/>
      <c r="SW265" s="132"/>
      <c r="SX265" s="132"/>
      <c r="SY265" s="132"/>
      <c r="SZ265" s="132"/>
      <c r="TA265" s="132"/>
      <c r="TB265" s="132"/>
      <c r="TC265" s="132"/>
      <c r="TD265" s="132"/>
      <c r="TE265" s="132"/>
      <c r="TF265" s="132"/>
      <c r="TG265" s="132"/>
      <c r="TH265" s="132"/>
      <c r="TI265" s="132"/>
      <c r="TJ265" s="132"/>
      <c r="TK265" s="132"/>
      <c r="TL265" s="132"/>
      <c r="TM265" s="132"/>
      <c r="TN265" s="132"/>
      <c r="TO265" s="132"/>
      <c r="TP265" s="132"/>
      <c r="TQ265" s="132"/>
      <c r="TR265" s="132"/>
      <c r="TS265" s="132"/>
      <c r="TT265" s="132"/>
      <c r="TU265" s="132"/>
      <c r="TV265" s="132"/>
      <c r="TW265" s="132"/>
      <c r="TX265" s="132"/>
      <c r="TY265" s="132"/>
      <c r="TZ265" s="132"/>
      <c r="UA265" s="132"/>
      <c r="UB265" s="132"/>
      <c r="UC265" s="132"/>
      <c r="UD265" s="132"/>
      <c r="UE265" s="132"/>
      <c r="UF265" s="132"/>
      <c r="UG265" s="132"/>
      <c r="UH265" s="132"/>
      <c r="UI265" s="132"/>
      <c r="UJ265" s="132"/>
      <c r="UK265" s="132"/>
      <c r="UL265" s="132"/>
      <c r="UM265" s="132"/>
      <c r="UN265" s="132"/>
      <c r="UO265" s="132"/>
      <c r="UP265" s="132"/>
      <c r="UQ265" s="132"/>
      <c r="UR265" s="132"/>
      <c r="US265" s="132"/>
      <c r="UT265" s="132"/>
      <c r="UU265" s="132"/>
      <c r="UV265" s="132"/>
      <c r="UW265" s="132"/>
      <c r="UX265" s="132"/>
      <c r="UY265" s="132"/>
      <c r="UZ265" s="132"/>
      <c r="VA265" s="132"/>
      <c r="VB265" s="132"/>
      <c r="VC265" s="132"/>
      <c r="VD265" s="132"/>
      <c r="VE265" s="132"/>
      <c r="VF265" s="132"/>
      <c r="VG265" s="132"/>
      <c r="VH265" s="132"/>
      <c r="VI265" s="132"/>
      <c r="VJ265" s="132"/>
      <c r="VK265" s="132"/>
      <c r="VL265" s="132"/>
      <c r="VM265" s="132"/>
      <c r="VN265" s="132"/>
      <c r="VO265" s="132"/>
      <c r="VP265" s="132"/>
      <c r="VQ265" s="132"/>
      <c r="VR265" s="132"/>
      <c r="VS265" s="132"/>
      <c r="VT265" s="132"/>
      <c r="VU265" s="132"/>
      <c r="VV265" s="132"/>
      <c r="VW265" s="132"/>
      <c r="VX265" s="132"/>
      <c r="VY265" s="132"/>
      <c r="VZ265" s="132"/>
      <c r="WA265" s="132"/>
      <c r="WB265" s="132"/>
      <c r="WC265" s="132"/>
      <c r="WD265" s="132"/>
      <c r="WE265" s="132"/>
      <c r="WF265" s="132"/>
      <c r="WG265" s="132"/>
      <c r="WH265" s="132"/>
      <c r="WI265" s="132"/>
      <c r="WJ265" s="132"/>
      <c r="WK265" s="132"/>
      <c r="WL265" s="132"/>
      <c r="WM265" s="132"/>
      <c r="WN265" s="132"/>
      <c r="WO265" s="132"/>
      <c r="WP265" s="132"/>
      <c r="WQ265" s="132"/>
      <c r="WR265" s="132"/>
      <c r="WS265" s="132"/>
      <c r="WT265" s="132"/>
      <c r="WU265" s="132"/>
      <c r="WV265" s="132"/>
      <c r="WW265" s="132"/>
      <c r="WX265" s="132"/>
      <c r="WY265" s="132"/>
      <c r="WZ265" s="132"/>
      <c r="XA265" s="132"/>
      <c r="XB265" s="132"/>
      <c r="XC265" s="132"/>
      <c r="XD265" s="132"/>
      <c r="XE265" s="132"/>
      <c r="XF265" s="132"/>
      <c r="XG265" s="132"/>
      <c r="XH265" s="132"/>
      <c r="XI265" s="132"/>
      <c r="XJ265" s="132"/>
      <c r="XK265" s="132"/>
      <c r="XL265" s="132"/>
      <c r="XM265" s="132"/>
      <c r="XN265" s="132"/>
      <c r="XO265" s="132"/>
      <c r="XP265" s="132"/>
      <c r="XQ265" s="132"/>
      <c r="XR265" s="132"/>
      <c r="XS265" s="132"/>
      <c r="XT265" s="132"/>
      <c r="XU265" s="132"/>
      <c r="XV265" s="132"/>
      <c r="XW265" s="132"/>
      <c r="XX265" s="132"/>
      <c r="XY265" s="132"/>
      <c r="XZ265" s="132"/>
      <c r="YA265" s="132"/>
      <c r="YB265" s="132"/>
      <c r="YC265" s="132"/>
      <c r="YD265" s="132"/>
      <c r="YE265" s="132"/>
      <c r="YF265" s="132"/>
      <c r="YG265" s="132"/>
      <c r="YH265" s="132"/>
      <c r="YI265" s="132"/>
      <c r="YJ265" s="132"/>
      <c r="YK265" s="132"/>
      <c r="YL265" s="132"/>
      <c r="YM265" s="132"/>
      <c r="YN265" s="132"/>
      <c r="YO265" s="132"/>
      <c r="YP265" s="132"/>
      <c r="YQ265" s="132"/>
      <c r="YR265" s="132"/>
      <c r="YS265" s="132"/>
      <c r="YT265" s="132"/>
      <c r="YU265" s="132"/>
      <c r="YV265" s="132"/>
      <c r="YW265" s="132"/>
      <c r="YX265" s="132"/>
      <c r="YY265" s="132"/>
      <c r="YZ265" s="132"/>
      <c r="ZA265" s="132"/>
      <c r="ZB265" s="132"/>
      <c r="ZC265" s="132"/>
      <c r="ZD265" s="132"/>
      <c r="ZE265" s="132"/>
      <c r="ZF265" s="132"/>
      <c r="ZG265" s="132"/>
      <c r="ZH265" s="132"/>
      <c r="ZI265" s="132"/>
      <c r="ZJ265" s="132"/>
      <c r="ZK265" s="132"/>
      <c r="ZL265" s="132"/>
      <c r="ZM265" s="132"/>
      <c r="ZN265" s="132"/>
      <c r="ZO265" s="132"/>
      <c r="ZP265" s="132"/>
      <c r="ZQ265" s="132"/>
      <c r="ZR265" s="132"/>
      <c r="ZS265" s="132"/>
      <c r="ZT265" s="132"/>
      <c r="ZU265" s="132"/>
      <c r="ZV265" s="132"/>
      <c r="ZW265" s="132"/>
      <c r="ZX265" s="132"/>
      <c r="ZY265" s="132"/>
      <c r="ZZ265" s="132"/>
      <c r="AAA265" s="132"/>
      <c r="AAB265" s="132"/>
      <c r="AAC265" s="132"/>
      <c r="AAD265" s="132"/>
      <c r="AAE265" s="132"/>
      <c r="AAF265" s="132"/>
      <c r="AAG265" s="132"/>
      <c r="AAH265" s="132"/>
      <c r="AAI265" s="132"/>
      <c r="AAJ265" s="132"/>
      <c r="AAK265" s="132"/>
      <c r="AAL265" s="132"/>
      <c r="AAM265" s="132"/>
      <c r="AAN265" s="132"/>
      <c r="AAO265" s="132"/>
      <c r="AAP265" s="132"/>
      <c r="AAQ265" s="132"/>
      <c r="AAR265" s="132"/>
      <c r="AAS265" s="132"/>
      <c r="AAT265" s="132"/>
      <c r="AAU265" s="132"/>
      <c r="AAV265" s="132"/>
      <c r="AAW265" s="132"/>
      <c r="AAX265" s="132"/>
      <c r="AAY265" s="132"/>
      <c r="AAZ265" s="132"/>
      <c r="ABA265" s="132"/>
      <c r="ABB265" s="132"/>
      <c r="ABC265" s="132"/>
      <c r="ABD265" s="132"/>
      <c r="ABE265" s="132"/>
      <c r="ABF265" s="132"/>
      <c r="ABG265" s="132"/>
      <c r="ABH265" s="132"/>
      <c r="ABI265" s="132"/>
      <c r="ABJ265" s="132"/>
      <c r="ABK265" s="132"/>
      <c r="ABL265" s="132"/>
      <c r="ABM265" s="132"/>
      <c r="ABN265" s="132"/>
      <c r="ABO265" s="132"/>
      <c r="ABP265" s="132"/>
      <c r="ABQ265" s="132"/>
      <c r="ABR265" s="132"/>
      <c r="ABS265" s="132"/>
      <c r="ABT265" s="132"/>
      <c r="ABU265" s="132"/>
      <c r="ABV265" s="132"/>
      <c r="ABW265" s="132"/>
      <c r="ABX265" s="132"/>
      <c r="ABY265" s="132"/>
      <c r="ABZ265" s="132"/>
      <c r="ACA265" s="132"/>
      <c r="ACB265" s="132"/>
      <c r="ACC265" s="132"/>
      <c r="ACD265" s="132"/>
      <c r="ACE265" s="132"/>
      <c r="ACF265" s="132"/>
      <c r="ACG265" s="132"/>
      <c r="ACH265" s="132"/>
      <c r="ACI265" s="132"/>
      <c r="ACJ265" s="132"/>
      <c r="ACK265" s="132"/>
      <c r="ACL265" s="132"/>
      <c r="ACM265" s="132"/>
      <c r="ACN265" s="132"/>
      <c r="ACO265" s="132"/>
      <c r="ACP265" s="132"/>
      <c r="ACQ265" s="132"/>
      <c r="ACR265" s="132"/>
      <c r="ACS265" s="132"/>
      <c r="ACT265" s="132"/>
      <c r="ACU265" s="132"/>
      <c r="ACV265" s="132"/>
      <c r="ACW265" s="132"/>
      <c r="ACX265" s="132"/>
      <c r="ACY265" s="132"/>
      <c r="ACZ265" s="132"/>
      <c r="ADA265" s="132"/>
      <c r="ADB265" s="132"/>
      <c r="ADC265" s="132"/>
      <c r="ADD265" s="132"/>
      <c r="ADE265" s="132"/>
      <c r="ADF265" s="132"/>
      <c r="ADG265" s="132"/>
      <c r="ADH265" s="132"/>
      <c r="ADI265" s="132"/>
      <c r="ADJ265" s="132"/>
      <c r="ADK265" s="132"/>
      <c r="ADL265" s="132"/>
      <c r="ADM265" s="132"/>
      <c r="ADN265" s="132"/>
      <c r="ADO265" s="132"/>
      <c r="ADP265" s="132"/>
      <c r="ADQ265" s="132"/>
      <c r="ADR265" s="132"/>
      <c r="ADS265" s="132"/>
      <c r="ADT265" s="132"/>
      <c r="ADU265" s="132"/>
      <c r="ADV265" s="132"/>
      <c r="ADW265" s="132"/>
      <c r="ADX265" s="132"/>
      <c r="ADY265" s="132"/>
      <c r="ADZ265" s="132"/>
      <c r="AEA265" s="132"/>
      <c r="AEB265" s="132"/>
      <c r="AEC265" s="132"/>
      <c r="AED265" s="132"/>
      <c r="AEE265" s="132"/>
      <c r="AEF265" s="132"/>
      <c r="AEG265" s="132"/>
      <c r="AEH265" s="132"/>
      <c r="AEI265" s="132"/>
      <c r="AEJ265" s="132"/>
      <c r="AEK265" s="132"/>
      <c r="AEL265" s="132"/>
      <c r="AEM265" s="132"/>
      <c r="AEN265" s="132"/>
      <c r="AEO265" s="132"/>
      <c r="AEP265" s="132"/>
      <c r="AEQ265" s="132"/>
      <c r="AER265" s="132"/>
      <c r="AES265" s="132"/>
      <c r="AET265" s="132"/>
      <c r="AEU265" s="132"/>
      <c r="AEV265" s="132"/>
      <c r="AEW265" s="132"/>
      <c r="AEX265" s="132"/>
      <c r="AEY265" s="132"/>
      <c r="AEZ265" s="132"/>
      <c r="AFA265" s="132"/>
      <c r="AFB265" s="132"/>
      <c r="AFC265" s="132"/>
      <c r="AFD265" s="132"/>
      <c r="AFE265" s="132"/>
      <c r="AFF265" s="132"/>
      <c r="AFG265" s="132"/>
      <c r="AFH265" s="132"/>
      <c r="AFI265" s="132"/>
      <c r="AFJ265" s="132"/>
      <c r="AFK265" s="132"/>
      <c r="AFL265" s="132"/>
      <c r="AFM265" s="132"/>
      <c r="AFN265" s="132"/>
      <c r="AFO265" s="132"/>
      <c r="AFP265" s="132"/>
      <c r="AFQ265" s="132"/>
      <c r="AFR265" s="132"/>
      <c r="AFS265" s="132"/>
      <c r="AFT265" s="132"/>
      <c r="AFU265" s="132"/>
      <c r="AFV265" s="132"/>
      <c r="AFW265" s="132"/>
      <c r="AFX265" s="132"/>
      <c r="AFY265" s="132"/>
      <c r="AFZ265" s="132"/>
      <c r="AGA265" s="132"/>
      <c r="AGB265" s="132"/>
      <c r="AGC265" s="132"/>
      <c r="AGD265" s="132"/>
      <c r="AGE265" s="132"/>
      <c r="AGF265" s="132"/>
      <c r="AGG265" s="132"/>
      <c r="AGH265" s="132"/>
      <c r="AGI265" s="132"/>
      <c r="AGJ265" s="132"/>
      <c r="AGK265" s="132"/>
      <c r="AGL265" s="132"/>
      <c r="AGM265" s="132"/>
      <c r="AGN265" s="132"/>
      <c r="AGO265" s="132"/>
      <c r="AGP265" s="132"/>
      <c r="AGQ265" s="132"/>
      <c r="AGR265" s="132"/>
      <c r="AGS265" s="132"/>
      <c r="AGT265" s="132"/>
      <c r="AGU265" s="132"/>
      <c r="AGV265" s="132"/>
      <c r="AGW265" s="132"/>
      <c r="AGX265" s="132"/>
      <c r="AGY265" s="132"/>
      <c r="AGZ265" s="132"/>
      <c r="AHA265" s="132"/>
      <c r="AHB265" s="132"/>
      <c r="AHC265" s="132"/>
      <c r="AHD265" s="132"/>
      <c r="AHE265" s="132"/>
      <c r="AHF265" s="132"/>
      <c r="AHG265" s="132"/>
      <c r="AHH265" s="132"/>
      <c r="AHI265" s="132"/>
      <c r="AHJ265" s="132"/>
      <c r="AHK265" s="132"/>
      <c r="AHL265" s="132"/>
      <c r="AHM265" s="132"/>
      <c r="AHN265" s="132"/>
      <c r="AHO265" s="132"/>
      <c r="AHP265" s="132"/>
      <c r="AHQ265" s="132"/>
      <c r="AHR265" s="132"/>
      <c r="AHS265" s="132"/>
      <c r="AHT265" s="132"/>
      <c r="AHU265" s="132"/>
      <c r="AHV265" s="132"/>
      <c r="AHW265" s="132"/>
      <c r="AHX265" s="132"/>
      <c r="AHY265" s="132"/>
      <c r="AHZ265" s="132"/>
      <c r="AIA265" s="132"/>
      <c r="AIB265" s="132"/>
      <c r="AIC265" s="132"/>
      <c r="AID265" s="132"/>
      <c r="AIE265" s="132"/>
      <c r="AIF265" s="132"/>
      <c r="AIG265" s="132"/>
      <c r="AIH265" s="132"/>
      <c r="AII265" s="132"/>
      <c r="AIJ265" s="132"/>
      <c r="AIK265" s="132"/>
      <c r="AIL265" s="132"/>
      <c r="AIM265" s="132"/>
      <c r="AIN265" s="132"/>
      <c r="AIO265" s="132"/>
      <c r="AIP265" s="132"/>
      <c r="AIQ265" s="132"/>
      <c r="AIR265" s="132"/>
      <c r="AIS265" s="132"/>
      <c r="AIT265" s="132"/>
      <c r="AIU265" s="132"/>
      <c r="AIV265" s="132"/>
      <c r="AIW265" s="132"/>
      <c r="AIX265" s="132"/>
      <c r="AIY265" s="132"/>
      <c r="AIZ265" s="132"/>
      <c r="AJA265" s="132"/>
      <c r="AJB265" s="132"/>
      <c r="AJC265" s="132"/>
      <c r="AJD265" s="132"/>
      <c r="AJE265" s="132"/>
      <c r="AJF265" s="132"/>
      <c r="AJG265" s="132"/>
      <c r="AJH265" s="132"/>
      <c r="AJI265" s="132"/>
      <c r="AJJ265" s="132"/>
      <c r="AJK265" s="132"/>
      <c r="AJL265" s="132"/>
      <c r="AJM265" s="132"/>
      <c r="AJN265" s="132"/>
      <c r="AJO265" s="132"/>
      <c r="AJP265" s="132"/>
      <c r="AJQ265" s="132"/>
      <c r="AJR265" s="132"/>
      <c r="AJS265" s="132"/>
      <c r="AJT265" s="132"/>
      <c r="AJU265" s="132"/>
      <c r="AJV265" s="132"/>
      <c r="AJW265" s="132"/>
      <c r="AJX265" s="132"/>
      <c r="AJY265" s="132"/>
      <c r="AJZ265" s="132"/>
      <c r="AKA265" s="132"/>
      <c r="AKB265" s="132"/>
      <c r="AKC265" s="132"/>
      <c r="AKD265" s="132"/>
      <c r="AKE265" s="132"/>
      <c r="AKF265" s="132"/>
      <c r="AKG265" s="132"/>
      <c r="AKH265" s="132"/>
      <c r="AKI265" s="132"/>
      <c r="AKJ265" s="132"/>
      <c r="AKK265" s="132"/>
      <c r="AKL265" s="132"/>
      <c r="AKM265" s="132"/>
      <c r="AKN265" s="132"/>
      <c r="AKO265" s="132"/>
      <c r="AKP265" s="132"/>
      <c r="AKQ265" s="132"/>
      <c r="AKR265" s="132"/>
      <c r="AKS265" s="132"/>
      <c r="AKT265" s="132"/>
      <c r="AKU265" s="132"/>
      <c r="AKV265" s="132"/>
      <c r="AKW265" s="132"/>
      <c r="AKX265" s="132"/>
      <c r="AKY265" s="132"/>
      <c r="AKZ265" s="132"/>
      <c r="ALA265" s="132"/>
      <c r="ALB265" s="132"/>
      <c r="ALC265" s="132"/>
      <c r="ALD265" s="132"/>
      <c r="ALE265" s="132"/>
      <c r="ALF265" s="132"/>
      <c r="ALG265" s="132"/>
      <c r="ALH265" s="132"/>
      <c r="ALI265" s="132"/>
      <c r="ALJ265" s="132"/>
      <c r="ALK265" s="132"/>
      <c r="ALL265" s="132"/>
      <c r="ALM265" s="132"/>
      <c r="ALN265" s="132"/>
      <c r="ALO265" s="132"/>
      <c r="ALP265" s="132"/>
      <c r="ALQ265" s="132"/>
      <c r="ALR265" s="132"/>
      <c r="ALS265" s="132"/>
      <c r="ALT265" s="132"/>
      <c r="ALU265" s="132"/>
      <c r="ALV265" s="132"/>
      <c r="ALW265" s="132"/>
      <c r="ALX265" s="132"/>
      <c r="ALY265" s="132"/>
      <c r="ALZ265" s="132"/>
      <c r="AMA265" s="132"/>
      <c r="AMB265" s="132"/>
      <c r="AMC265" s="132"/>
      <c r="AMD265" s="132"/>
      <c r="AME265" s="132"/>
      <c r="AMF265" s="132"/>
      <c r="AMG265" s="132"/>
      <c r="AMH265" s="132"/>
      <c r="AMI265" s="132"/>
      <c r="AMJ265" s="132"/>
      <c r="AMK265" s="132"/>
      <c r="AML265" s="132"/>
      <c r="AMM265" s="132"/>
      <c r="AMN265" s="132"/>
      <c r="AMO265" s="132"/>
      <c r="AMP265" s="132"/>
    </row>
    <row r="266" spans="1:1030" s="12" customFormat="1" x14ac:dyDescent="0.2">
      <c r="A266" s="9" t="str">
        <f t="shared" si="754"/>
        <v>calrl_human_6E3Y</v>
      </c>
      <c r="B266" s="40" t="s">
        <v>402</v>
      </c>
      <c r="C266" s="9" t="s">
        <v>1534</v>
      </c>
      <c r="D266" s="9" t="str">
        <f>IFERROR(MID(VLOOKUP($B266,Seqs!$A:$B,2,0),E266,1),"")</f>
        <v>N</v>
      </c>
      <c r="E266" s="9">
        <v>130</v>
      </c>
      <c r="F266" s="9" t="str">
        <f>IFERROR(MID(VLOOKUP($B266,Seqs!$A:$B,2,0),G266,1),"")</f>
        <v>F</v>
      </c>
      <c r="G266" s="9">
        <v>166</v>
      </c>
      <c r="H266" s="9" t="str">
        <f>IFERROR(MID(VLOOKUP($B266,Seqs!$A:$B,2,0),I266,1),"")</f>
        <v/>
      </c>
      <c r="I266" s="109" t="s">
        <v>23</v>
      </c>
      <c r="J266" s="9" t="str">
        <f>IFERROR(MID(VLOOKUP($B266,Seqs!$A:$B,2,0),K266,1),"")</f>
        <v/>
      </c>
      <c r="K266" s="109" t="s">
        <v>23</v>
      </c>
      <c r="L266" s="9" t="str">
        <f>IFERROR(MID(VLOOKUP($B266,Seqs!$A:$B,2,0),M266,1),"")</f>
        <v>C</v>
      </c>
      <c r="M266" s="9">
        <v>171</v>
      </c>
      <c r="N266" s="9" t="str">
        <f>IFERROR(MID(VLOOKUP($B266,Seqs!$A:$B,2,0),O266,1),"")</f>
        <v>V</v>
      </c>
      <c r="O266" s="9">
        <v>198</v>
      </c>
      <c r="P266" s="9" t="str">
        <f>IFERROR(MID(VLOOKUP($B266,Seqs!$A:$B,2,0),Q266,1),"")</f>
        <v/>
      </c>
      <c r="Q266" s="9" t="s">
        <v>23</v>
      </c>
      <c r="R266" s="9" t="str">
        <f>IFERROR(MID(VLOOKUP($B266,Seqs!$A:$B,2,0),S266,1),"")</f>
        <v/>
      </c>
      <c r="S266" s="9" t="s">
        <v>23</v>
      </c>
      <c r="T266" s="9" t="str">
        <f>IFERROR(MID(VLOOKUP($B266,Seqs!$A:$B,2,0),U266,1),"")</f>
        <v>V</v>
      </c>
      <c r="U266" s="9">
        <v>210</v>
      </c>
      <c r="V266" s="9" t="str">
        <f>IFERROR(MID(VLOOKUP($B266,Seqs!$A:$B,2,0),W266,1),"")</f>
        <v>V</v>
      </c>
      <c r="W266" s="9">
        <v>242</v>
      </c>
      <c r="X266" s="9" t="str">
        <f>IFERROR(MID(VLOOKUP($B266,Seqs!$A:$B,2,0),Y266,1),"")</f>
        <v/>
      </c>
      <c r="Y266" s="9" t="s">
        <v>23</v>
      </c>
      <c r="Z266" s="9" t="str">
        <f>IFERROR(MID(VLOOKUP($B266,Seqs!$A:$B,2,0),AA266,1),"")</f>
        <v/>
      </c>
      <c r="AA266" s="9" t="s">
        <v>23</v>
      </c>
      <c r="AB266" s="9" t="str">
        <f>IFERROR(MID(VLOOKUP($B266,Seqs!$A:$B,2,0),AC266,1),"")</f>
        <v>M</v>
      </c>
      <c r="AC266" s="9">
        <v>253</v>
      </c>
      <c r="AD266" s="9" t="str">
        <f>IFERROR(MID(VLOOKUP($B266,Seqs!$A:$B,2,0),AE266,1),"")</f>
        <v>Y</v>
      </c>
      <c r="AE266" s="9">
        <v>277</v>
      </c>
      <c r="AF266" s="9" t="str">
        <f>IFERROR(MID(VLOOKUP($B266,Seqs!$A:$B,2,0),AG266,1),"")</f>
        <v>C</v>
      </c>
      <c r="AG266" s="9">
        <v>282</v>
      </c>
      <c r="AH266" s="9" t="str">
        <f>IFERROR(MID(VLOOKUP($B266,Seqs!$A:$B,2,0),AI266,1),"")</f>
        <v>I</v>
      </c>
      <c r="AI266" s="9">
        <v>284</v>
      </c>
      <c r="AJ266" s="9" t="str">
        <f>IFERROR(MID(VLOOKUP($B266,Seqs!$A:$B,2,0),AK266,1),"")</f>
        <v>L</v>
      </c>
      <c r="AK266" s="9">
        <v>290</v>
      </c>
      <c r="AL266" s="9" t="str">
        <f>IFERROR(MID(VLOOKUP($B266,Seqs!$A:$B,2,0),AM266,1),"")</f>
        <v>K</v>
      </c>
      <c r="AM266" s="9">
        <v>321</v>
      </c>
      <c r="AN266" s="9" t="str">
        <f>IFERROR(MID(VLOOKUP($B266,Seqs!$A:$B,2,0),AO266,1),"")</f>
        <v>N</v>
      </c>
      <c r="AO266" s="9">
        <v>329</v>
      </c>
      <c r="AP266" s="9" t="str">
        <f>IFERROR(MID(VLOOKUP($B266,Seqs!$A:$B,2,0),AQ266,1),"")</f>
        <v>V</v>
      </c>
      <c r="AQ266" s="9">
        <v>350</v>
      </c>
      <c r="AR266" s="9" t="str">
        <f>IFERROR(MID(VLOOKUP($B266,Seqs!$A:$B,2,0),AS266,1),"")</f>
        <v>V</v>
      </c>
      <c r="AS266" s="9">
        <v>364</v>
      </c>
      <c r="AT266" s="9" t="str">
        <f>IFERROR(MID(VLOOKUP($B266,Seqs!$A:$B,2,0),AU266,1),"")</f>
        <v>F</v>
      </c>
      <c r="AU266" s="9">
        <v>387</v>
      </c>
      <c r="AV266" s="9" t="str">
        <f>IFERROR(MID(VLOOKUP($B266,Seqs!$A:$B,2,0),AW266,1),"")</f>
        <v>N</v>
      </c>
      <c r="AW266" s="9">
        <v>388</v>
      </c>
      <c r="AX266" s="9" t="str">
        <f>IFERROR(MID(VLOOKUP($B266,Seqs!$A:$B,2,0),AY266,1),"")</f>
        <v>W</v>
      </c>
      <c r="AY266" s="9">
        <v>399</v>
      </c>
      <c r="AZ266" s="110" t="str">
        <f>VLOOKUP(B266,Classification!A:D,2,0)</f>
        <v>B1</v>
      </c>
      <c r="BA266" s="98" t="str">
        <f>VLOOKUP(B266,Classification!A:D,4,0)</f>
        <v>Calcitonin</v>
      </c>
      <c r="BB266" s="36" t="b">
        <f t="shared" ref="BB266" si="782"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109">
        <f t="shared" ref="BC266" si="783">_xlfn.AGGREGATE(9,6,CH266:CS266)-_xlfn.AGGREGATE(9,6,BV266:CG266)+12</f>
        <v>219</v>
      </c>
      <c r="BD266" s="11" t="s">
        <v>1382</v>
      </c>
      <c r="BE266" s="9" t="s">
        <v>1297</v>
      </c>
      <c r="BF266" s="120">
        <v>3.3</v>
      </c>
      <c r="BG266" s="51" t="s">
        <v>1433</v>
      </c>
      <c r="BH266" s="51" t="s">
        <v>1433</v>
      </c>
      <c r="BJ266" s="111" t="s">
        <v>1293</v>
      </c>
      <c r="BK266" s="112" t="s">
        <v>1293</v>
      </c>
      <c r="BL266" s="112" t="s">
        <v>1293</v>
      </c>
      <c r="BM266" s="112" t="s">
        <v>1293</v>
      </c>
      <c r="BN266" s="112" t="s">
        <v>1293</v>
      </c>
      <c r="BO266" s="112" t="s">
        <v>1293</v>
      </c>
      <c r="BP266" s="112" t="s">
        <v>1293</v>
      </c>
      <c r="BQ266" s="112" t="s">
        <v>1293</v>
      </c>
      <c r="BR266" s="112" t="s">
        <v>1293</v>
      </c>
      <c r="BS266" s="112" t="s">
        <v>1293</v>
      </c>
      <c r="BT266" s="112" t="s">
        <v>1293</v>
      </c>
      <c r="BU266" s="112" t="s">
        <v>1293</v>
      </c>
      <c r="BV266" s="111">
        <f t="shared" ref="BV266" si="784">E266</f>
        <v>130</v>
      </c>
      <c r="BW266" s="113" t="str">
        <f t="shared" ref="BW266" si="785">I266</f>
        <v>-</v>
      </c>
      <c r="BX266" s="114">
        <f t="shared" ref="BX266" si="786">M266</f>
        <v>171</v>
      </c>
      <c r="BY266" s="113" t="str">
        <f t="shared" ref="BY266" si="787">Q266</f>
        <v>-</v>
      </c>
      <c r="BZ266" s="114">
        <f t="shared" ref="BZ266" si="788">U266</f>
        <v>210</v>
      </c>
      <c r="CA266" s="113" t="str">
        <f t="shared" ref="CA266" si="789">Y266</f>
        <v>-</v>
      </c>
      <c r="CB266" s="114">
        <f t="shared" ref="CB266" si="790">AC266</f>
        <v>253</v>
      </c>
      <c r="CC266" s="113">
        <f t="shared" ref="CC266" si="791">AG266</f>
        <v>282</v>
      </c>
      <c r="CD266" s="114">
        <f t="shared" ref="CD266" si="792">AK266</f>
        <v>290</v>
      </c>
      <c r="CE266" s="113">
        <f t="shared" ref="CE266" si="793">AO266</f>
        <v>329</v>
      </c>
      <c r="CF266" s="114">
        <f t="shared" ref="CF266" si="794">AS266</f>
        <v>364</v>
      </c>
      <c r="CG266" s="113">
        <f t="shared" ref="CG266" si="795">AW266</f>
        <v>388</v>
      </c>
      <c r="CH266" s="111">
        <f t="shared" ref="CH266" si="796">G266</f>
        <v>166</v>
      </c>
      <c r="CI266" s="113" t="str">
        <f t="shared" ref="CI266" si="797">K266</f>
        <v>-</v>
      </c>
      <c r="CJ266" s="114">
        <f t="shared" ref="CJ266" si="798">O266</f>
        <v>198</v>
      </c>
      <c r="CK266" s="114" t="str">
        <f t="shared" ref="CK266" si="799">S266</f>
        <v>-</v>
      </c>
      <c r="CL266" s="114">
        <f t="shared" ref="CL266" si="800">W266</f>
        <v>242</v>
      </c>
      <c r="CM266" s="114" t="str">
        <f t="shared" ref="CM266" si="801">AA266</f>
        <v>-</v>
      </c>
      <c r="CN266" s="114">
        <f t="shared" ref="CN266" si="802">AE266</f>
        <v>277</v>
      </c>
      <c r="CO266" s="114">
        <f t="shared" ref="CO266" si="803">AI266</f>
        <v>284</v>
      </c>
      <c r="CP266" s="114">
        <f t="shared" ref="CP266" si="804">AM266</f>
        <v>321</v>
      </c>
      <c r="CQ266" s="114">
        <f t="shared" ref="CQ266" si="805">AQ266</f>
        <v>350</v>
      </c>
      <c r="CR266" s="114">
        <f t="shared" ref="CR266" si="806">AU266</f>
        <v>387</v>
      </c>
      <c r="CS266" s="114">
        <f t="shared" ref="CS266" si="807">AY266</f>
        <v>399</v>
      </c>
      <c r="CT266" s="109" t="e">
        <f t="shared" ref="CT266" si="808">M266-K266</f>
        <v>#VALUE!</v>
      </c>
      <c r="CU266" s="132"/>
      <c r="CV266" s="132"/>
      <c r="CW266" s="132"/>
      <c r="CX266" s="132"/>
      <c r="CY266" s="132"/>
      <c r="CZ266" s="132"/>
      <c r="DA266" s="132"/>
      <c r="DB266" s="132"/>
      <c r="DC266" s="132"/>
      <c r="DD266" s="132"/>
      <c r="DE266" s="132"/>
      <c r="DF266" s="132"/>
      <c r="DG266" s="132"/>
      <c r="DH266" s="132"/>
      <c r="DI266" s="132"/>
      <c r="DJ266" s="132"/>
      <c r="DK266" s="132"/>
      <c r="DL266" s="132"/>
      <c r="DM266" s="132"/>
      <c r="DN266" s="132"/>
      <c r="DO266" s="132"/>
      <c r="DP266" s="132"/>
      <c r="DQ266" s="132"/>
      <c r="DR266" s="132"/>
      <c r="DS266" s="132"/>
      <c r="DT266" s="132"/>
      <c r="DU266" s="132"/>
      <c r="DV266" s="132"/>
      <c r="DW266" s="132"/>
      <c r="DX266" s="132"/>
      <c r="DY266" s="132"/>
      <c r="DZ266" s="132"/>
      <c r="EA266" s="132"/>
      <c r="EB266" s="132"/>
      <c r="EC266" s="132"/>
      <c r="ED266" s="132"/>
      <c r="EE266" s="132"/>
      <c r="EF266" s="132"/>
      <c r="EG266" s="132"/>
      <c r="EH266" s="132"/>
      <c r="EI266" s="132"/>
      <c r="EJ266" s="132"/>
      <c r="EK266" s="132"/>
      <c r="EL266" s="132"/>
      <c r="EM266" s="132"/>
      <c r="EN266" s="132"/>
      <c r="EO266" s="132"/>
      <c r="EP266" s="132"/>
      <c r="EQ266" s="132"/>
      <c r="ER266" s="132"/>
      <c r="ES266" s="132"/>
      <c r="ET266" s="132"/>
      <c r="EU266" s="132"/>
      <c r="EV266" s="132"/>
      <c r="EW266" s="132"/>
      <c r="EX266" s="132"/>
      <c r="EY266" s="132"/>
      <c r="EZ266" s="132"/>
      <c r="FA266" s="132"/>
      <c r="FB266" s="132"/>
      <c r="FC266" s="132"/>
      <c r="FD266" s="132"/>
      <c r="FE266" s="132"/>
      <c r="FF266" s="132"/>
      <c r="FG266" s="132"/>
      <c r="FH266" s="132"/>
      <c r="FI266" s="132"/>
      <c r="FJ266" s="132"/>
      <c r="FK266" s="132"/>
      <c r="FL266" s="132"/>
      <c r="FM266" s="132"/>
      <c r="FN266" s="132"/>
      <c r="FO266" s="132"/>
      <c r="FP266" s="132"/>
      <c r="FQ266" s="132"/>
      <c r="FR266" s="132"/>
      <c r="FS266" s="132"/>
      <c r="FT266" s="132"/>
      <c r="FU266" s="132"/>
      <c r="FV266" s="132"/>
      <c r="FW266" s="132"/>
      <c r="FX266" s="132"/>
      <c r="FY266" s="132"/>
      <c r="FZ266" s="132"/>
      <c r="GA266" s="132"/>
      <c r="GB266" s="132"/>
      <c r="GC266" s="132"/>
      <c r="GD266" s="132"/>
      <c r="GE266" s="132"/>
      <c r="GF266" s="132"/>
      <c r="GG266" s="132"/>
      <c r="GH266" s="132"/>
      <c r="GI266" s="132"/>
      <c r="GJ266" s="132"/>
      <c r="GK266" s="132"/>
      <c r="GL266" s="132"/>
      <c r="GM266" s="132"/>
      <c r="GN266" s="132"/>
      <c r="GO266" s="132"/>
      <c r="GP266" s="132"/>
      <c r="GQ266" s="132"/>
      <c r="GR266" s="132"/>
      <c r="GS266" s="132"/>
      <c r="GT266" s="132"/>
      <c r="GU266" s="132"/>
      <c r="GV266" s="132"/>
      <c r="GW266" s="132"/>
      <c r="GX266" s="132"/>
      <c r="GY266" s="132"/>
      <c r="GZ266" s="132"/>
      <c r="HA266" s="132"/>
      <c r="HB266" s="132"/>
      <c r="HC266" s="132"/>
      <c r="HD266" s="132"/>
      <c r="HE266" s="132"/>
      <c r="HF266" s="132"/>
      <c r="HG266" s="132"/>
      <c r="HH266" s="132"/>
      <c r="HI266" s="132"/>
      <c r="HJ266" s="132"/>
      <c r="HK266" s="132"/>
      <c r="HL266" s="132"/>
      <c r="HM266" s="132"/>
      <c r="HN266" s="132"/>
      <c r="HO266" s="132"/>
      <c r="HP266" s="132"/>
      <c r="HQ266" s="132"/>
      <c r="HR266" s="132"/>
      <c r="HS266" s="132"/>
      <c r="HT266" s="132"/>
      <c r="HU266" s="132"/>
      <c r="HV266" s="132"/>
      <c r="HW266" s="132"/>
      <c r="HX266" s="132"/>
      <c r="HY266" s="132"/>
      <c r="HZ266" s="132"/>
      <c r="IA266" s="132"/>
      <c r="IB266" s="132"/>
      <c r="IC266" s="132"/>
      <c r="ID266" s="132"/>
      <c r="IE266" s="132"/>
      <c r="IF266" s="132"/>
      <c r="IG266" s="132"/>
      <c r="IH266" s="132"/>
      <c r="II266" s="132"/>
      <c r="IJ266" s="132"/>
      <c r="IK266" s="132"/>
      <c r="IL266" s="132"/>
      <c r="IM266" s="132"/>
      <c r="IN266" s="132"/>
      <c r="IO266" s="132"/>
      <c r="IP266" s="132"/>
      <c r="IQ266" s="132"/>
      <c r="IR266" s="132"/>
      <c r="IS266" s="132"/>
      <c r="IT266" s="132"/>
      <c r="IU266" s="132"/>
      <c r="IV266" s="132"/>
      <c r="IW266" s="132"/>
      <c r="IX266" s="132"/>
      <c r="IY266" s="132"/>
      <c r="IZ266" s="132"/>
      <c r="JA266" s="132"/>
      <c r="JB266" s="132"/>
      <c r="JC266" s="132"/>
      <c r="JD266" s="132"/>
      <c r="JE266" s="132"/>
      <c r="JF266" s="132"/>
      <c r="JG266" s="132"/>
      <c r="JH266" s="132"/>
      <c r="JI266" s="132"/>
      <c r="JJ266" s="132"/>
      <c r="JK266" s="132"/>
      <c r="JL266" s="132"/>
      <c r="JM266" s="132"/>
      <c r="JN266" s="132"/>
      <c r="JO266" s="132"/>
      <c r="JP266" s="132"/>
      <c r="JQ266" s="132"/>
      <c r="JR266" s="132"/>
      <c r="JS266" s="132"/>
      <c r="JT266" s="132"/>
      <c r="JU266" s="132"/>
      <c r="JV266" s="132"/>
      <c r="JW266" s="132"/>
      <c r="JX266" s="132"/>
      <c r="JY266" s="132"/>
      <c r="JZ266" s="132"/>
      <c r="KA266" s="132"/>
      <c r="KB266" s="132"/>
      <c r="KC266" s="132"/>
      <c r="KD266" s="132"/>
      <c r="KE266" s="132"/>
      <c r="KF266" s="132"/>
      <c r="KG266" s="132"/>
      <c r="KH266" s="132"/>
      <c r="KI266" s="132"/>
      <c r="KJ266" s="132"/>
      <c r="KK266" s="132"/>
      <c r="KL266" s="132"/>
      <c r="KM266" s="132"/>
      <c r="KN266" s="132"/>
      <c r="KO266" s="132"/>
      <c r="KP266" s="132"/>
      <c r="KQ266" s="132"/>
      <c r="KR266" s="132"/>
      <c r="KS266" s="132"/>
      <c r="KT266" s="132"/>
      <c r="KU266" s="132"/>
      <c r="KV266" s="132"/>
      <c r="KW266" s="132"/>
      <c r="KX266" s="132"/>
      <c r="KY266" s="132"/>
      <c r="KZ266" s="132"/>
      <c r="LA266" s="132"/>
      <c r="LB266" s="132"/>
      <c r="LC266" s="132"/>
      <c r="LD266" s="132"/>
      <c r="LE266" s="132"/>
      <c r="LF266" s="132"/>
      <c r="LG266" s="132"/>
      <c r="LH266" s="132"/>
      <c r="LI266" s="132"/>
      <c r="LJ266" s="132"/>
      <c r="LK266" s="132"/>
      <c r="LL266" s="132"/>
      <c r="LM266" s="132"/>
      <c r="LN266" s="132"/>
      <c r="LO266" s="132"/>
      <c r="LP266" s="132"/>
      <c r="LQ266" s="132"/>
      <c r="LR266" s="132"/>
      <c r="LS266" s="132"/>
      <c r="LT266" s="132"/>
      <c r="LU266" s="132"/>
      <c r="LV266" s="132"/>
      <c r="LW266" s="132"/>
      <c r="LX266" s="132"/>
      <c r="LY266" s="132"/>
      <c r="LZ266" s="132"/>
      <c r="MA266" s="132"/>
      <c r="MB266" s="132"/>
      <c r="MC266" s="132"/>
      <c r="MD266" s="132"/>
      <c r="ME266" s="132"/>
      <c r="MF266" s="132"/>
      <c r="MG266" s="132"/>
      <c r="MH266" s="132"/>
      <c r="MI266" s="132"/>
      <c r="MJ266" s="132"/>
      <c r="MK266" s="132"/>
      <c r="ML266" s="132"/>
      <c r="MM266" s="132"/>
      <c r="MN266" s="132"/>
      <c r="MO266" s="132"/>
      <c r="MP266" s="132"/>
      <c r="MQ266" s="132"/>
      <c r="MR266" s="132"/>
      <c r="MS266" s="132"/>
      <c r="MT266" s="132"/>
      <c r="MU266" s="132"/>
      <c r="MV266" s="132"/>
      <c r="MW266" s="132"/>
      <c r="MX266" s="132"/>
      <c r="MY266" s="132"/>
      <c r="MZ266" s="132"/>
      <c r="NA266" s="132"/>
      <c r="NB266" s="132"/>
      <c r="NC266" s="132"/>
      <c r="ND266" s="132"/>
      <c r="NE266" s="132"/>
      <c r="NF266" s="132"/>
      <c r="NG266" s="132"/>
      <c r="NH266" s="132"/>
      <c r="NI266" s="132"/>
      <c r="NJ266" s="132"/>
      <c r="NK266" s="132"/>
      <c r="NL266" s="132"/>
      <c r="NM266" s="132"/>
      <c r="NN266" s="132"/>
      <c r="NO266" s="132"/>
      <c r="NP266" s="132"/>
      <c r="NQ266" s="132"/>
      <c r="NR266" s="132"/>
      <c r="NS266" s="132"/>
      <c r="NT266" s="132"/>
      <c r="NU266" s="132"/>
      <c r="NV266" s="132"/>
      <c r="NW266" s="132"/>
      <c r="NX266" s="132"/>
      <c r="NY266" s="132"/>
      <c r="NZ266" s="132"/>
      <c r="OA266" s="132"/>
      <c r="OB266" s="132"/>
      <c r="OC266" s="132"/>
      <c r="OD266" s="132"/>
      <c r="OE266" s="132"/>
      <c r="OF266" s="132"/>
      <c r="OG266" s="132"/>
      <c r="OH266" s="132"/>
      <c r="OI266" s="132"/>
      <c r="OJ266" s="132"/>
      <c r="OK266" s="132"/>
      <c r="OL266" s="132"/>
      <c r="OM266" s="132"/>
      <c r="ON266" s="132"/>
      <c r="OO266" s="132"/>
      <c r="OP266" s="132"/>
      <c r="OQ266" s="132"/>
      <c r="OR266" s="132"/>
      <c r="OS266" s="132"/>
      <c r="OT266" s="132"/>
      <c r="OU266" s="132"/>
      <c r="OV266" s="132"/>
      <c r="OW266" s="132"/>
      <c r="OX266" s="132"/>
      <c r="OY266" s="132"/>
      <c r="OZ266" s="132"/>
      <c r="PA266" s="132"/>
      <c r="PB266" s="132"/>
      <c r="PC266" s="132"/>
      <c r="PD266" s="132"/>
      <c r="PE266" s="132"/>
      <c r="PF266" s="132"/>
      <c r="PG266" s="132"/>
      <c r="PH266" s="132"/>
      <c r="PI266" s="132"/>
      <c r="PJ266" s="132"/>
      <c r="PK266" s="132"/>
      <c r="PL266" s="132"/>
      <c r="PM266" s="132"/>
      <c r="PN266" s="132"/>
      <c r="PO266" s="132"/>
      <c r="PP266" s="132"/>
      <c r="PQ266" s="132"/>
      <c r="PR266" s="132"/>
      <c r="PS266" s="132"/>
      <c r="PT266" s="132"/>
      <c r="PU266" s="132"/>
      <c r="PV266" s="132"/>
      <c r="PW266" s="132"/>
      <c r="PX266" s="132"/>
      <c r="PY266" s="132"/>
      <c r="PZ266" s="132"/>
      <c r="QA266" s="132"/>
      <c r="QB266" s="132"/>
      <c r="QC266" s="132"/>
      <c r="QD266" s="132"/>
      <c r="QE266" s="132"/>
      <c r="QF266" s="132"/>
      <c r="QG266" s="132"/>
      <c r="QH266" s="132"/>
      <c r="QI266" s="132"/>
      <c r="QJ266" s="132"/>
      <c r="QK266" s="132"/>
      <c r="QL266" s="132"/>
      <c r="QM266" s="132"/>
      <c r="QN266" s="132"/>
      <c r="QO266" s="132"/>
      <c r="QP266" s="132"/>
      <c r="QQ266" s="132"/>
      <c r="QR266" s="132"/>
      <c r="QS266" s="132"/>
      <c r="QT266" s="132"/>
      <c r="QU266" s="132"/>
      <c r="QV266" s="132"/>
      <c r="QW266" s="132"/>
      <c r="QX266" s="132"/>
      <c r="QY266" s="132"/>
      <c r="QZ266" s="132"/>
      <c r="RA266" s="132"/>
      <c r="RB266" s="132"/>
      <c r="RC266" s="132"/>
      <c r="RD266" s="132"/>
      <c r="RE266" s="132"/>
      <c r="RF266" s="132"/>
      <c r="RG266" s="132"/>
      <c r="RH266" s="132"/>
      <c r="RI266" s="132"/>
      <c r="RJ266" s="132"/>
      <c r="RK266" s="132"/>
      <c r="RL266" s="132"/>
      <c r="RM266" s="132"/>
      <c r="RN266" s="132"/>
      <c r="RO266" s="132"/>
      <c r="RP266" s="132"/>
      <c r="RQ266" s="132"/>
      <c r="RR266" s="132"/>
      <c r="RS266" s="132"/>
      <c r="RT266" s="132"/>
      <c r="RU266" s="132"/>
      <c r="RV266" s="132"/>
      <c r="RW266" s="132"/>
      <c r="RX266" s="132"/>
      <c r="RY266" s="132"/>
      <c r="RZ266" s="132"/>
      <c r="SA266" s="132"/>
      <c r="SB266" s="132"/>
      <c r="SC266" s="132"/>
      <c r="SD266" s="132"/>
      <c r="SE266" s="132"/>
      <c r="SF266" s="132"/>
      <c r="SG266" s="132"/>
      <c r="SH266" s="132"/>
      <c r="SI266" s="132"/>
      <c r="SJ266" s="132"/>
      <c r="SK266" s="132"/>
      <c r="SL266" s="132"/>
      <c r="SM266" s="132"/>
      <c r="SN266" s="132"/>
      <c r="SO266" s="132"/>
      <c r="SP266" s="132"/>
      <c r="SQ266" s="132"/>
      <c r="SR266" s="132"/>
      <c r="SS266" s="132"/>
      <c r="ST266" s="132"/>
      <c r="SU266" s="132"/>
      <c r="SV266" s="132"/>
      <c r="SW266" s="132"/>
      <c r="SX266" s="132"/>
      <c r="SY266" s="132"/>
      <c r="SZ266" s="132"/>
      <c r="TA266" s="132"/>
      <c r="TB266" s="132"/>
      <c r="TC266" s="132"/>
      <c r="TD266" s="132"/>
      <c r="TE266" s="132"/>
      <c r="TF266" s="132"/>
      <c r="TG266" s="132"/>
      <c r="TH266" s="132"/>
      <c r="TI266" s="132"/>
      <c r="TJ266" s="132"/>
      <c r="TK266" s="132"/>
      <c r="TL266" s="132"/>
      <c r="TM266" s="132"/>
      <c r="TN266" s="132"/>
      <c r="TO266" s="132"/>
      <c r="TP266" s="132"/>
      <c r="TQ266" s="132"/>
      <c r="TR266" s="132"/>
      <c r="TS266" s="132"/>
      <c r="TT266" s="132"/>
      <c r="TU266" s="132"/>
      <c r="TV266" s="132"/>
      <c r="TW266" s="132"/>
      <c r="TX266" s="132"/>
      <c r="TY266" s="132"/>
      <c r="TZ266" s="132"/>
      <c r="UA266" s="132"/>
      <c r="UB266" s="132"/>
      <c r="UC266" s="132"/>
      <c r="UD266" s="132"/>
      <c r="UE266" s="132"/>
      <c r="UF266" s="132"/>
      <c r="UG266" s="132"/>
      <c r="UH266" s="132"/>
      <c r="UI266" s="132"/>
      <c r="UJ266" s="132"/>
      <c r="UK266" s="132"/>
      <c r="UL266" s="132"/>
      <c r="UM266" s="132"/>
      <c r="UN266" s="132"/>
      <c r="UO266" s="132"/>
      <c r="UP266" s="132"/>
      <c r="UQ266" s="132"/>
      <c r="UR266" s="132"/>
      <c r="US266" s="132"/>
      <c r="UT266" s="132"/>
      <c r="UU266" s="132"/>
      <c r="UV266" s="132"/>
      <c r="UW266" s="132"/>
      <c r="UX266" s="132"/>
      <c r="UY266" s="132"/>
      <c r="UZ266" s="132"/>
      <c r="VA266" s="132"/>
      <c r="VB266" s="132"/>
      <c r="VC266" s="132"/>
      <c r="VD266" s="132"/>
      <c r="VE266" s="132"/>
      <c r="VF266" s="132"/>
      <c r="VG266" s="132"/>
      <c r="VH266" s="132"/>
      <c r="VI266" s="132"/>
      <c r="VJ266" s="132"/>
      <c r="VK266" s="132"/>
      <c r="VL266" s="132"/>
      <c r="VM266" s="132"/>
      <c r="VN266" s="132"/>
      <c r="VO266" s="132"/>
      <c r="VP266" s="132"/>
      <c r="VQ266" s="132"/>
      <c r="VR266" s="132"/>
      <c r="VS266" s="132"/>
      <c r="VT266" s="132"/>
      <c r="VU266" s="132"/>
      <c r="VV266" s="132"/>
      <c r="VW266" s="132"/>
      <c r="VX266" s="132"/>
      <c r="VY266" s="132"/>
      <c r="VZ266" s="132"/>
      <c r="WA266" s="132"/>
      <c r="WB266" s="132"/>
      <c r="WC266" s="132"/>
      <c r="WD266" s="132"/>
      <c r="WE266" s="132"/>
      <c r="WF266" s="132"/>
      <c r="WG266" s="132"/>
      <c r="WH266" s="132"/>
      <c r="WI266" s="132"/>
      <c r="WJ266" s="132"/>
      <c r="WK266" s="132"/>
      <c r="WL266" s="132"/>
      <c r="WM266" s="132"/>
      <c r="WN266" s="132"/>
      <c r="WO266" s="132"/>
      <c r="WP266" s="132"/>
      <c r="WQ266" s="132"/>
      <c r="WR266" s="132"/>
      <c r="WS266" s="132"/>
      <c r="WT266" s="132"/>
      <c r="WU266" s="132"/>
      <c r="WV266" s="132"/>
      <c r="WW266" s="132"/>
      <c r="WX266" s="132"/>
      <c r="WY266" s="132"/>
      <c r="WZ266" s="132"/>
      <c r="XA266" s="132"/>
      <c r="XB266" s="132"/>
      <c r="XC266" s="132"/>
      <c r="XD266" s="132"/>
      <c r="XE266" s="132"/>
      <c r="XF266" s="132"/>
      <c r="XG266" s="132"/>
      <c r="XH266" s="132"/>
      <c r="XI266" s="132"/>
      <c r="XJ266" s="132"/>
      <c r="XK266" s="132"/>
      <c r="XL266" s="132"/>
      <c r="XM266" s="132"/>
      <c r="XN266" s="132"/>
      <c r="XO266" s="132"/>
      <c r="XP266" s="132"/>
      <c r="XQ266" s="132"/>
      <c r="XR266" s="132"/>
      <c r="XS266" s="132"/>
      <c r="XT266" s="132"/>
      <c r="XU266" s="132"/>
      <c r="XV266" s="132"/>
      <c r="XW266" s="132"/>
      <c r="XX266" s="132"/>
      <c r="XY266" s="132"/>
      <c r="XZ266" s="132"/>
      <c r="YA266" s="132"/>
      <c r="YB266" s="132"/>
      <c r="YC266" s="132"/>
      <c r="YD266" s="132"/>
      <c r="YE266" s="132"/>
      <c r="YF266" s="132"/>
      <c r="YG266" s="132"/>
      <c r="YH266" s="132"/>
      <c r="YI266" s="132"/>
      <c r="YJ266" s="132"/>
      <c r="YK266" s="132"/>
      <c r="YL266" s="132"/>
      <c r="YM266" s="132"/>
      <c r="YN266" s="132"/>
      <c r="YO266" s="132"/>
      <c r="YP266" s="132"/>
      <c r="YQ266" s="132"/>
      <c r="YR266" s="132"/>
      <c r="YS266" s="132"/>
      <c r="YT266" s="132"/>
      <c r="YU266" s="132"/>
      <c r="YV266" s="132"/>
      <c r="YW266" s="132"/>
      <c r="YX266" s="132"/>
      <c r="YY266" s="132"/>
      <c r="YZ266" s="132"/>
      <c r="ZA266" s="132"/>
      <c r="ZB266" s="132"/>
      <c r="ZC266" s="132"/>
      <c r="ZD266" s="132"/>
      <c r="ZE266" s="132"/>
      <c r="ZF266" s="132"/>
      <c r="ZG266" s="132"/>
      <c r="ZH266" s="132"/>
      <c r="ZI266" s="132"/>
      <c r="ZJ266" s="132"/>
      <c r="ZK266" s="132"/>
      <c r="ZL266" s="132"/>
      <c r="ZM266" s="132"/>
      <c r="ZN266" s="132"/>
      <c r="ZO266" s="132"/>
      <c r="ZP266" s="132"/>
      <c r="ZQ266" s="132"/>
      <c r="ZR266" s="132"/>
      <c r="ZS266" s="132"/>
      <c r="ZT266" s="132"/>
      <c r="ZU266" s="132"/>
      <c r="ZV266" s="132"/>
      <c r="ZW266" s="132"/>
      <c r="ZX266" s="132"/>
      <c r="ZY266" s="132"/>
      <c r="ZZ266" s="132"/>
      <c r="AAA266" s="132"/>
      <c r="AAB266" s="132"/>
      <c r="AAC266" s="132"/>
      <c r="AAD266" s="132"/>
      <c r="AAE266" s="132"/>
      <c r="AAF266" s="132"/>
      <c r="AAG266" s="132"/>
      <c r="AAH266" s="132"/>
      <c r="AAI266" s="132"/>
      <c r="AAJ266" s="132"/>
      <c r="AAK266" s="132"/>
      <c r="AAL266" s="132"/>
      <c r="AAM266" s="132"/>
      <c r="AAN266" s="132"/>
      <c r="AAO266" s="132"/>
      <c r="AAP266" s="132"/>
      <c r="AAQ266" s="132"/>
      <c r="AAR266" s="132"/>
      <c r="AAS266" s="132"/>
      <c r="AAT266" s="132"/>
      <c r="AAU266" s="132"/>
      <c r="AAV266" s="132"/>
      <c r="AAW266" s="132"/>
      <c r="AAX266" s="132"/>
      <c r="AAY266" s="132"/>
      <c r="AAZ266" s="132"/>
      <c r="ABA266" s="132"/>
      <c r="ABB266" s="132"/>
      <c r="ABC266" s="132"/>
      <c r="ABD266" s="132"/>
      <c r="ABE266" s="132"/>
      <c r="ABF266" s="132"/>
      <c r="ABG266" s="132"/>
      <c r="ABH266" s="132"/>
      <c r="ABI266" s="132"/>
      <c r="ABJ266" s="132"/>
      <c r="ABK266" s="132"/>
      <c r="ABL266" s="132"/>
      <c r="ABM266" s="132"/>
      <c r="ABN266" s="132"/>
      <c r="ABO266" s="132"/>
      <c r="ABP266" s="132"/>
      <c r="ABQ266" s="132"/>
      <c r="ABR266" s="132"/>
      <c r="ABS266" s="132"/>
      <c r="ABT266" s="132"/>
      <c r="ABU266" s="132"/>
      <c r="ABV266" s="132"/>
      <c r="ABW266" s="132"/>
      <c r="ABX266" s="132"/>
      <c r="ABY266" s="132"/>
      <c r="ABZ266" s="132"/>
      <c r="ACA266" s="132"/>
      <c r="ACB266" s="132"/>
      <c r="ACC266" s="132"/>
      <c r="ACD266" s="132"/>
      <c r="ACE266" s="132"/>
      <c r="ACF266" s="132"/>
      <c r="ACG266" s="132"/>
      <c r="ACH266" s="132"/>
      <c r="ACI266" s="132"/>
      <c r="ACJ266" s="132"/>
      <c r="ACK266" s="132"/>
      <c r="ACL266" s="132"/>
      <c r="ACM266" s="132"/>
      <c r="ACN266" s="132"/>
      <c r="ACO266" s="132"/>
      <c r="ACP266" s="132"/>
      <c r="ACQ266" s="132"/>
      <c r="ACR266" s="132"/>
      <c r="ACS266" s="132"/>
      <c r="ACT266" s="132"/>
      <c r="ACU266" s="132"/>
      <c r="ACV266" s="132"/>
      <c r="ACW266" s="132"/>
      <c r="ACX266" s="132"/>
      <c r="ACY266" s="132"/>
      <c r="ACZ266" s="132"/>
      <c r="ADA266" s="132"/>
      <c r="ADB266" s="132"/>
      <c r="ADC266" s="132"/>
      <c r="ADD266" s="132"/>
      <c r="ADE266" s="132"/>
      <c r="ADF266" s="132"/>
      <c r="ADG266" s="132"/>
      <c r="ADH266" s="132"/>
      <c r="ADI266" s="132"/>
      <c r="ADJ266" s="132"/>
      <c r="ADK266" s="132"/>
      <c r="ADL266" s="132"/>
      <c r="ADM266" s="132"/>
      <c r="ADN266" s="132"/>
      <c r="ADO266" s="132"/>
      <c r="ADP266" s="132"/>
      <c r="ADQ266" s="132"/>
      <c r="ADR266" s="132"/>
      <c r="ADS266" s="132"/>
      <c r="ADT266" s="132"/>
      <c r="ADU266" s="132"/>
      <c r="ADV266" s="132"/>
      <c r="ADW266" s="132"/>
      <c r="ADX266" s="132"/>
      <c r="ADY266" s="132"/>
      <c r="ADZ266" s="132"/>
      <c r="AEA266" s="132"/>
      <c r="AEB266" s="132"/>
      <c r="AEC266" s="132"/>
      <c r="AED266" s="132"/>
      <c r="AEE266" s="132"/>
      <c r="AEF266" s="132"/>
      <c r="AEG266" s="132"/>
      <c r="AEH266" s="132"/>
      <c r="AEI266" s="132"/>
      <c r="AEJ266" s="132"/>
      <c r="AEK266" s="132"/>
      <c r="AEL266" s="132"/>
      <c r="AEM266" s="132"/>
      <c r="AEN266" s="132"/>
      <c r="AEO266" s="132"/>
      <c r="AEP266" s="132"/>
      <c r="AEQ266" s="132"/>
      <c r="AER266" s="132"/>
      <c r="AES266" s="132"/>
      <c r="AET266" s="132"/>
      <c r="AEU266" s="132"/>
      <c r="AEV266" s="132"/>
      <c r="AEW266" s="132"/>
      <c r="AEX266" s="132"/>
      <c r="AEY266" s="132"/>
      <c r="AEZ266" s="132"/>
      <c r="AFA266" s="132"/>
      <c r="AFB266" s="132"/>
      <c r="AFC266" s="132"/>
      <c r="AFD266" s="132"/>
      <c r="AFE266" s="132"/>
      <c r="AFF266" s="132"/>
      <c r="AFG266" s="132"/>
      <c r="AFH266" s="132"/>
      <c r="AFI266" s="132"/>
      <c r="AFJ266" s="132"/>
      <c r="AFK266" s="132"/>
      <c r="AFL266" s="132"/>
      <c r="AFM266" s="132"/>
      <c r="AFN266" s="132"/>
      <c r="AFO266" s="132"/>
      <c r="AFP266" s="132"/>
      <c r="AFQ266" s="132"/>
      <c r="AFR266" s="132"/>
      <c r="AFS266" s="132"/>
      <c r="AFT266" s="132"/>
      <c r="AFU266" s="132"/>
      <c r="AFV266" s="132"/>
      <c r="AFW266" s="132"/>
      <c r="AFX266" s="132"/>
      <c r="AFY266" s="132"/>
      <c r="AFZ266" s="132"/>
      <c r="AGA266" s="132"/>
      <c r="AGB266" s="132"/>
      <c r="AGC266" s="132"/>
      <c r="AGD266" s="132"/>
      <c r="AGE266" s="132"/>
      <c r="AGF266" s="132"/>
      <c r="AGG266" s="132"/>
      <c r="AGH266" s="132"/>
      <c r="AGI266" s="132"/>
      <c r="AGJ266" s="132"/>
      <c r="AGK266" s="132"/>
      <c r="AGL266" s="132"/>
      <c r="AGM266" s="132"/>
      <c r="AGN266" s="132"/>
      <c r="AGO266" s="132"/>
      <c r="AGP266" s="132"/>
      <c r="AGQ266" s="132"/>
      <c r="AGR266" s="132"/>
      <c r="AGS266" s="132"/>
      <c r="AGT266" s="132"/>
      <c r="AGU266" s="132"/>
      <c r="AGV266" s="132"/>
      <c r="AGW266" s="132"/>
      <c r="AGX266" s="132"/>
      <c r="AGY266" s="132"/>
      <c r="AGZ266" s="132"/>
      <c r="AHA266" s="132"/>
      <c r="AHB266" s="132"/>
      <c r="AHC266" s="132"/>
      <c r="AHD266" s="132"/>
      <c r="AHE266" s="132"/>
      <c r="AHF266" s="132"/>
      <c r="AHG266" s="132"/>
      <c r="AHH266" s="132"/>
      <c r="AHI266" s="132"/>
      <c r="AHJ266" s="132"/>
      <c r="AHK266" s="132"/>
      <c r="AHL266" s="132"/>
      <c r="AHM266" s="132"/>
      <c r="AHN266" s="132"/>
      <c r="AHO266" s="132"/>
      <c r="AHP266" s="132"/>
      <c r="AHQ266" s="132"/>
      <c r="AHR266" s="132"/>
      <c r="AHS266" s="132"/>
      <c r="AHT266" s="132"/>
      <c r="AHU266" s="132"/>
      <c r="AHV266" s="132"/>
      <c r="AHW266" s="132"/>
      <c r="AHX266" s="132"/>
      <c r="AHY266" s="132"/>
      <c r="AHZ266" s="132"/>
      <c r="AIA266" s="132"/>
      <c r="AIB266" s="132"/>
      <c r="AIC266" s="132"/>
      <c r="AID266" s="132"/>
      <c r="AIE266" s="132"/>
      <c r="AIF266" s="132"/>
      <c r="AIG266" s="132"/>
      <c r="AIH266" s="132"/>
      <c r="AII266" s="132"/>
      <c r="AIJ266" s="132"/>
      <c r="AIK266" s="132"/>
      <c r="AIL266" s="132"/>
      <c r="AIM266" s="132"/>
      <c r="AIN266" s="132"/>
      <c r="AIO266" s="132"/>
      <c r="AIP266" s="132"/>
      <c r="AIQ266" s="132"/>
      <c r="AIR266" s="132"/>
      <c r="AIS266" s="132"/>
      <c r="AIT266" s="132"/>
      <c r="AIU266" s="132"/>
      <c r="AIV266" s="132"/>
      <c r="AIW266" s="132"/>
      <c r="AIX266" s="132"/>
      <c r="AIY266" s="132"/>
      <c r="AIZ266" s="132"/>
      <c r="AJA266" s="132"/>
      <c r="AJB266" s="132"/>
      <c r="AJC266" s="132"/>
      <c r="AJD266" s="132"/>
      <c r="AJE266" s="132"/>
      <c r="AJF266" s="132"/>
      <c r="AJG266" s="132"/>
      <c r="AJH266" s="132"/>
      <c r="AJI266" s="132"/>
      <c r="AJJ266" s="132"/>
      <c r="AJK266" s="132"/>
      <c r="AJL266" s="132"/>
      <c r="AJM266" s="132"/>
      <c r="AJN266" s="132"/>
      <c r="AJO266" s="132"/>
      <c r="AJP266" s="132"/>
      <c r="AJQ266" s="132"/>
      <c r="AJR266" s="132"/>
      <c r="AJS266" s="132"/>
      <c r="AJT266" s="132"/>
      <c r="AJU266" s="132"/>
      <c r="AJV266" s="132"/>
      <c r="AJW266" s="132"/>
      <c r="AJX266" s="132"/>
      <c r="AJY266" s="132"/>
      <c r="AJZ266" s="132"/>
      <c r="AKA266" s="132"/>
      <c r="AKB266" s="132"/>
      <c r="AKC266" s="132"/>
      <c r="AKD266" s="132"/>
      <c r="AKE266" s="132"/>
      <c r="AKF266" s="132"/>
      <c r="AKG266" s="132"/>
      <c r="AKH266" s="132"/>
      <c r="AKI266" s="132"/>
      <c r="AKJ266" s="132"/>
      <c r="AKK266" s="132"/>
      <c r="AKL266" s="132"/>
      <c r="AKM266" s="132"/>
      <c r="AKN266" s="132"/>
      <c r="AKO266" s="132"/>
      <c r="AKP266" s="132"/>
      <c r="AKQ266" s="132"/>
      <c r="AKR266" s="132"/>
      <c r="AKS266" s="132"/>
      <c r="AKT266" s="132"/>
      <c r="AKU266" s="132"/>
      <c r="AKV266" s="132"/>
      <c r="AKW266" s="132"/>
      <c r="AKX266" s="132"/>
      <c r="AKY266" s="132"/>
      <c r="AKZ266" s="132"/>
      <c r="ALA266" s="132"/>
      <c r="ALB266" s="132"/>
      <c r="ALC266" s="132"/>
      <c r="ALD266" s="132"/>
      <c r="ALE266" s="132"/>
      <c r="ALF266" s="132"/>
      <c r="ALG266" s="132"/>
      <c r="ALH266" s="132"/>
      <c r="ALI266" s="132"/>
      <c r="ALJ266" s="132"/>
      <c r="ALK266" s="132"/>
      <c r="ALL266" s="132"/>
      <c r="ALM266" s="132"/>
      <c r="ALN266" s="132"/>
      <c r="ALO266" s="132"/>
      <c r="ALP266" s="132"/>
      <c r="ALQ266" s="132"/>
      <c r="ALR266" s="132"/>
      <c r="ALS266" s="132"/>
      <c r="ALT266" s="132"/>
      <c r="ALU266" s="132"/>
      <c r="ALV266" s="132"/>
      <c r="ALW266" s="132"/>
      <c r="ALX266" s="132"/>
      <c r="ALY266" s="132"/>
      <c r="ALZ266" s="132"/>
      <c r="AMA266" s="132"/>
      <c r="AMB266" s="132"/>
      <c r="AMC266" s="132"/>
      <c r="AMD266" s="132"/>
      <c r="AME266" s="132"/>
      <c r="AMF266" s="132"/>
      <c r="AMG266" s="132"/>
      <c r="AMH266" s="132"/>
      <c r="AMI266" s="132"/>
      <c r="AMJ266" s="132"/>
      <c r="AMK266" s="132"/>
      <c r="AML266" s="132"/>
      <c r="AMM266" s="132"/>
      <c r="AMN266" s="132"/>
      <c r="AMO266" s="132"/>
      <c r="AMP266" s="132"/>
    </row>
    <row r="267" spans="1:1030" x14ac:dyDescent="0.2">
      <c r="A267" s="3" t="str">
        <f t="shared" si="557"/>
        <v>crfr1_human__wt</v>
      </c>
      <c r="B267" s="3" t="s">
        <v>38</v>
      </c>
      <c r="C267" s="3" t="s">
        <v>100</v>
      </c>
      <c r="D267" s="3" t="str">
        <f>IFERROR(MID(VLOOKUP($B267,Seqs!$A:$B,2,0),E267,1),"")</f>
        <v>Q</v>
      </c>
      <c r="E267" s="3">
        <v>103</v>
      </c>
      <c r="F267" s="3" t="str">
        <f>IFERROR(MID(VLOOKUP($B267,Seqs!$A:$B,2,0),G267,1),"")</f>
        <v>L</v>
      </c>
      <c r="G267" s="3">
        <v>144</v>
      </c>
      <c r="H267" s="3" t="str">
        <f>IFERROR(MID(VLOOKUP($B267,Seqs!$A:$B,2,0),I267,1),"")</f>
        <v>R</v>
      </c>
      <c r="I267" s="23">
        <v>145</v>
      </c>
      <c r="J267" s="3" t="str">
        <f>IFERROR(MID(VLOOKUP($B267,Seqs!$A:$B,2,0),K267,1),"")</f>
        <v>R</v>
      </c>
      <c r="K267" s="23">
        <v>148</v>
      </c>
      <c r="L267" s="3" t="str">
        <f>IFERROR(MID(VLOOKUP($B267,Seqs!$A:$B,2,0),M267,1),"")</f>
        <v>C</v>
      </c>
      <c r="M267" s="23">
        <v>149</v>
      </c>
      <c r="N267" s="3" t="str">
        <f>IFERROR(MID(VLOOKUP($B267,Seqs!$A:$B,2,0),O267,1),"")</f>
        <v>T</v>
      </c>
      <c r="O267" s="3">
        <v>175</v>
      </c>
      <c r="P267" s="3" t="str">
        <f>IFERROR(MID(VLOOKUP($B267,Seqs!$A:$B,2,0),Q267,1),"")</f>
        <v/>
      </c>
      <c r="Q267" s="3" t="s">
        <v>23</v>
      </c>
      <c r="R267" s="3" t="str">
        <f>IFERROR(MID(VLOOKUP($B267,Seqs!$A:$B,2,0),S267,1),"")</f>
        <v/>
      </c>
      <c r="S267" s="3" t="s">
        <v>23</v>
      </c>
      <c r="T267" s="3" t="str">
        <f>IFERROR(MID(VLOOKUP($B267,Seqs!$A:$B,2,0),U267,1),"")</f>
        <v>V</v>
      </c>
      <c r="U267" s="3">
        <v>185</v>
      </c>
      <c r="V267" s="3" t="str">
        <f>IFERROR(MID(VLOOKUP($B267,Seqs!$A:$B,2,0),W267,1),"")</f>
        <v>L</v>
      </c>
      <c r="W267" s="3">
        <v>219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L</v>
      </c>
      <c r="AC267" s="9">
        <v>226</v>
      </c>
      <c r="AD267" s="3" t="str">
        <f>IFERROR(MID(VLOOKUP($B267,Seqs!$A:$B,2,0),AE267,1),"")</f>
        <v>D</v>
      </c>
      <c r="AE267" s="3">
        <v>254</v>
      </c>
      <c r="AF267" s="3" t="str">
        <f>IFERROR(MID(VLOOKUP($B267,Seqs!$A:$B,2,0),AG267,1),"")</f>
        <v>C</v>
      </c>
      <c r="AG267" s="3">
        <v>258</v>
      </c>
      <c r="AH267" s="3" t="str">
        <f>IFERROR(MID(VLOOKUP($B267,Seqs!$A:$B,2,0),AI267,1),"")</f>
        <v>F</v>
      </c>
      <c r="AI267" s="3">
        <v>260</v>
      </c>
      <c r="AJ267" s="3" t="str">
        <f>IFERROR(MID(VLOOKUP($B267,Seqs!$A:$B,2,0),AK267,1),"")</f>
        <v>T</v>
      </c>
      <c r="AK267" s="3">
        <v>268</v>
      </c>
      <c r="AL267" s="3" t="str">
        <f>IFERROR(MID(VLOOKUP($B267,Seqs!$A:$B,2,0),AM267,1),"")</f>
        <v>L</v>
      </c>
      <c r="AM267" s="3">
        <v>298</v>
      </c>
      <c r="AN267" s="3" t="str">
        <f>IFERROR(MID(VLOOKUP($B267,Seqs!$A:$B,2,0),AO267,1),"")</f>
        <v>S</v>
      </c>
      <c r="AO267" s="3">
        <v>304</v>
      </c>
      <c r="AP267" s="3" t="str">
        <f>IFERROR(MID(VLOOKUP($B267,Seqs!$A:$B,2,0),AQ267,1),"")</f>
        <v>V</v>
      </c>
      <c r="AQ267" s="3">
        <v>332</v>
      </c>
      <c r="AR267" s="3" t="str">
        <f>IFERROR(MID(VLOOKUP($B267,Seqs!$A:$B,2,0),AS267,1),"")</f>
        <v>V</v>
      </c>
      <c r="AS267" s="3">
        <v>339</v>
      </c>
      <c r="AT267" s="3" t="str">
        <f>IFERROR(MID(VLOOKUP($B267,Seqs!$A:$B,2,0),AU267,1),"")</f>
        <v>L</v>
      </c>
      <c r="AU267" s="3">
        <v>366</v>
      </c>
      <c r="AV267" s="3" t="str">
        <f>IFERROR(MID(VLOOKUP($B267,Seqs!$A:$B,2,0),AW267,1),"")</f>
        <v>N</v>
      </c>
      <c r="AW267" s="3">
        <v>367</v>
      </c>
      <c r="AX267" s="3" t="str">
        <f>IFERROR(MID(VLOOKUP($B267,Seqs!$A:$B,2,0),AY267,1),"")</f>
        <v>A</v>
      </c>
      <c r="AY267" s="3">
        <v>392</v>
      </c>
      <c r="AZ267" s="77" t="str">
        <f>VLOOKUP(B267,Classification!A:D,2,0)</f>
        <v>B1</v>
      </c>
      <c r="BA267" s="94" t="str">
        <f>VLOOKUP(B267,Classification!A:D,4,0)</f>
        <v>Corticotropin-releasingfact</v>
      </c>
      <c r="BB267" s="27" t="b">
        <f t="shared" si="558"/>
        <v>1</v>
      </c>
      <c r="BC267" s="23">
        <f t="shared" ref="BC267:BC301" si="809">_xlfn.AGGREGATE(9,6,CH267:CS267)-_xlfn.AGGREGATE(9,6,BV267:CG267)+12</f>
        <v>256</v>
      </c>
      <c r="BD267" s="56" t="s">
        <v>1379</v>
      </c>
      <c r="BE267" s="3" t="s">
        <v>23</v>
      </c>
      <c r="BF267" s="119" t="s">
        <v>23</v>
      </c>
      <c r="BG267" s="49" t="s">
        <v>1379</v>
      </c>
      <c r="BH267" s="49" t="s">
        <v>1384</v>
      </c>
      <c r="BI267" s="1"/>
      <c r="BJ267" s="70" t="s">
        <v>1293</v>
      </c>
      <c r="BK267" s="57" t="s">
        <v>1293</v>
      </c>
      <c r="BL267" s="57" t="s">
        <v>1293</v>
      </c>
      <c r="BM267" s="57" t="s">
        <v>1293</v>
      </c>
      <c r="BN267" s="57" t="s">
        <v>1293</v>
      </c>
      <c r="BO267" s="57" t="s">
        <v>1293</v>
      </c>
      <c r="BP267" s="57" t="s">
        <v>1293</v>
      </c>
      <c r="BQ267" s="57" t="s">
        <v>1293</v>
      </c>
      <c r="BR267" s="57" t="s">
        <v>1293</v>
      </c>
      <c r="BS267" s="57" t="s">
        <v>1293</v>
      </c>
      <c r="BT267" s="57" t="s">
        <v>1293</v>
      </c>
      <c r="BU267" s="57" t="s">
        <v>1293</v>
      </c>
      <c r="BV267" s="70">
        <f t="shared" ref="BV267:BV301" si="810">E267</f>
        <v>103</v>
      </c>
      <c r="BW267" s="71">
        <f t="shared" ref="BW267:BW301" si="811">I267</f>
        <v>145</v>
      </c>
      <c r="BX267" s="72">
        <f t="shared" ref="BX267:BX301" si="812">M267</f>
        <v>149</v>
      </c>
      <c r="BY267" s="71" t="str">
        <f t="shared" ref="BY267:BY301" si="813">Q267</f>
        <v>-</v>
      </c>
      <c r="BZ267" s="72">
        <f t="shared" ref="BZ267:BZ301" si="814">U267</f>
        <v>185</v>
      </c>
      <c r="CA267" s="71" t="str">
        <f t="shared" ref="CA267:CA301" si="815">Y267</f>
        <v>-</v>
      </c>
      <c r="CB267" s="72">
        <f t="shared" ref="CB267:CB301" si="816">AC267</f>
        <v>226</v>
      </c>
      <c r="CC267" s="71">
        <f t="shared" ref="CC267:CC301" si="817">AG267</f>
        <v>258</v>
      </c>
      <c r="CD267" s="72">
        <f t="shared" ref="CD267:CD301" si="818">AK267</f>
        <v>268</v>
      </c>
      <c r="CE267" s="71">
        <f t="shared" ref="CE267:CE301" si="819">AO267</f>
        <v>304</v>
      </c>
      <c r="CF267" s="72">
        <f t="shared" ref="CF267:CF301" si="820">AS267</f>
        <v>339</v>
      </c>
      <c r="CG267" s="71">
        <f t="shared" ref="CG267:CG301" si="821">AW267</f>
        <v>367</v>
      </c>
      <c r="CH267" s="70">
        <f t="shared" ref="CH267:CH301" si="822">G267</f>
        <v>144</v>
      </c>
      <c r="CI267" s="71">
        <f t="shared" ref="CI267:CI301" si="823">K267</f>
        <v>148</v>
      </c>
      <c r="CJ267" s="72">
        <f t="shared" ref="CJ267:CJ301" si="824">O267</f>
        <v>175</v>
      </c>
      <c r="CK267" s="72" t="str">
        <f t="shared" ref="CK267:CK301" si="825">S267</f>
        <v>-</v>
      </c>
      <c r="CL267" s="72">
        <f t="shared" ref="CL267:CL301" si="826">W267</f>
        <v>219</v>
      </c>
      <c r="CM267" s="72" t="str">
        <f t="shared" ref="CM267:CM301" si="827">AA267</f>
        <v>-</v>
      </c>
      <c r="CN267" s="72">
        <f t="shared" ref="CN267:CN301" si="828">AE267</f>
        <v>254</v>
      </c>
      <c r="CO267" s="72">
        <f t="shared" ref="CO267:CO301" si="829">AI267</f>
        <v>260</v>
      </c>
      <c r="CP267" s="72">
        <f t="shared" ref="CP267:CP301" si="830">AM267</f>
        <v>298</v>
      </c>
      <c r="CQ267" s="72">
        <f t="shared" ref="CQ267:CQ301" si="831">AQ267</f>
        <v>332</v>
      </c>
      <c r="CR267" s="72">
        <f t="shared" ref="CR267:CR301" si="832">AU267</f>
        <v>366</v>
      </c>
      <c r="CS267" s="72">
        <f t="shared" ref="CS267:CS301" si="833">AY267</f>
        <v>392</v>
      </c>
      <c r="CT267" s="23">
        <f t="shared" ref="CT267:CT301" si="834">M267-K267</f>
        <v>1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30" x14ac:dyDescent="0.2">
      <c r="A268" s="3" t="str">
        <f t="shared" si="557"/>
        <v>crfr1_human_4K5Y</v>
      </c>
      <c r="B268" s="3" t="s">
        <v>38</v>
      </c>
      <c r="C268" s="3" t="s">
        <v>95</v>
      </c>
      <c r="D268" s="3" t="str">
        <f>IFERROR(MID(VLOOKUP($B268,Seqs!$A:$B,2,0),E268,1),"")</f>
        <v>H</v>
      </c>
      <c r="E268" s="3">
        <v>117</v>
      </c>
      <c r="F268" s="3" t="str">
        <f>IFERROR(MID(VLOOKUP($B268,Seqs!$A:$B,2,0),G268,1),"")</f>
        <v>L</v>
      </c>
      <c r="G268" s="3">
        <v>144</v>
      </c>
      <c r="H268" s="3" t="str">
        <f>IFERROR(MID(VLOOKUP($B268,Seqs!$A:$B,2,0),I268,1),"")</f>
        <v>R</v>
      </c>
      <c r="I268" s="23">
        <v>145</v>
      </c>
      <c r="J268" s="3" t="str">
        <f>IFERROR(MID(VLOOKUP($B268,Seqs!$A:$B,2,0),K268,1),"")</f>
        <v>R</v>
      </c>
      <c r="K268" s="23">
        <v>148</v>
      </c>
      <c r="L268" s="3" t="str">
        <f>IFERROR(MID(VLOOKUP($B268,Seqs!$A:$B,2,0),M268,1),"")</f>
        <v>C</v>
      </c>
      <c r="M268" s="23">
        <v>149</v>
      </c>
      <c r="N268" s="3" t="str">
        <f>IFERROR(MID(VLOOKUP($B268,Seqs!$A:$B,2,0),O268,1),"")</f>
        <v>T</v>
      </c>
      <c r="O268" s="3">
        <v>175</v>
      </c>
      <c r="P268" s="3" t="str">
        <f>IFERROR(MID(VLOOKUP($B268,Seqs!$A:$B,2,0),Q268,1),"")</f>
        <v/>
      </c>
      <c r="Q268" s="3" t="s">
        <v>23</v>
      </c>
      <c r="R268" s="3" t="str">
        <f>IFERROR(MID(VLOOKUP($B268,Seqs!$A:$B,2,0),S268,1),"")</f>
        <v/>
      </c>
      <c r="S268" s="3" t="s">
        <v>23</v>
      </c>
      <c r="T268" s="3" t="str">
        <f>IFERROR(MID(VLOOKUP($B268,Seqs!$A:$B,2,0),U268,1),"")</f>
        <v>V</v>
      </c>
      <c r="U268" s="3">
        <v>185</v>
      </c>
      <c r="V268" s="3" t="str">
        <f>IFERROR(MID(VLOOKUP($B268,Seqs!$A:$B,2,0),W268,1),"")</f>
        <v>L</v>
      </c>
      <c r="W268" s="3">
        <v>219</v>
      </c>
      <c r="X268" s="3" t="str">
        <f>IFERROR(MID(VLOOKUP($B268,Seqs!$A:$B,2,0),Y268,1),"")</f>
        <v/>
      </c>
      <c r="Y268" s="3" t="s">
        <v>23</v>
      </c>
      <c r="Z268" s="3" t="str">
        <f>IFERROR(MID(VLOOKUP($B268,Seqs!$A:$B,2,0),AA268,1),"")</f>
        <v/>
      </c>
      <c r="AA268" s="3" t="s">
        <v>23</v>
      </c>
      <c r="AB268" s="3" t="str">
        <f>IFERROR(MID(VLOOKUP($B268,Seqs!$A:$B,2,0),AC268,1),"")</f>
        <v>L</v>
      </c>
      <c r="AC268" s="9">
        <v>226</v>
      </c>
      <c r="AD268" s="3" t="str">
        <f>IFERROR(MID(VLOOKUP($B268,Seqs!$A:$B,2,0),AE268,1),"")</f>
        <v>D</v>
      </c>
      <c r="AE268" s="3">
        <v>254</v>
      </c>
      <c r="AF268" s="3" t="str">
        <f>IFERROR(MID(VLOOKUP($B268,Seqs!$A:$B,2,0),AG268,1),"")</f>
        <v>C</v>
      </c>
      <c r="AG268" s="3">
        <v>258</v>
      </c>
      <c r="AH268" s="3" t="str">
        <f>IFERROR(MID(VLOOKUP($B268,Seqs!$A:$B,2,0),AI268,1),"")</f>
        <v>F</v>
      </c>
      <c r="AI268" s="3">
        <v>260</v>
      </c>
      <c r="AJ268" s="3" t="str">
        <f>IFERROR(MID(VLOOKUP($B268,Seqs!$A:$B,2,0),AK268,1),"")</f>
        <v>T</v>
      </c>
      <c r="AK268" s="3">
        <v>268</v>
      </c>
      <c r="AL268" s="3" t="str">
        <f>IFERROR(MID(VLOOKUP($B268,Seqs!$A:$B,2,0),AM268,1),"")</f>
        <v>L</v>
      </c>
      <c r="AM268" s="3">
        <v>298</v>
      </c>
      <c r="AN268" s="3" t="str">
        <f>IFERROR(MID(VLOOKUP($B268,Seqs!$A:$B,2,0),AO268,1),"")</f>
        <v>S</v>
      </c>
      <c r="AO268" s="3">
        <v>304</v>
      </c>
      <c r="AP268" s="3" t="str">
        <f>IFERROR(MID(VLOOKUP($B268,Seqs!$A:$B,2,0),AQ268,1),"")</f>
        <v>V</v>
      </c>
      <c r="AQ268" s="3">
        <v>332</v>
      </c>
      <c r="AR268" s="3" t="str">
        <f>IFERROR(MID(VLOOKUP($B268,Seqs!$A:$B,2,0),AS268,1),"")</f>
        <v>V</v>
      </c>
      <c r="AS268" s="3">
        <v>339</v>
      </c>
      <c r="AT268" s="3" t="str">
        <f>IFERROR(MID(VLOOKUP($B268,Seqs!$A:$B,2,0),AU268,1),"")</f>
        <v>F</v>
      </c>
      <c r="AU268" s="3">
        <v>362</v>
      </c>
      <c r="AV268" s="3" t="str">
        <f>IFERROR(MID(VLOOKUP($B268,Seqs!$A:$B,2,0),AW268,1),"")</f>
        <v/>
      </c>
      <c r="AW268" s="3" t="s">
        <v>23</v>
      </c>
      <c r="AX268" s="3" t="str">
        <f>IFERROR(MID(VLOOKUP($B268,Seqs!$A:$B,2,0),AY268,1),"")</f>
        <v/>
      </c>
      <c r="AY268" s="3" t="s">
        <v>23</v>
      </c>
      <c r="AZ268" s="77" t="str">
        <f>VLOOKUP(B268,Classification!A:D,2,0)</f>
        <v>B1</v>
      </c>
      <c r="BA268" s="94" t="str">
        <f>VLOOKUP(B268,Classification!A:D,4,0)</f>
        <v>Corticotropin-releasingfact</v>
      </c>
      <c r="BB268" s="27" t="b">
        <f t="shared" si="558"/>
        <v>1</v>
      </c>
      <c r="BC268" s="23">
        <f t="shared" si="809"/>
        <v>213</v>
      </c>
      <c r="BD268" s="4" t="s">
        <v>23</v>
      </c>
      <c r="BE268" s="3" t="s">
        <v>1381</v>
      </c>
      <c r="BF268" s="119">
        <v>2.98</v>
      </c>
      <c r="BG268" s="49" t="s">
        <v>1384</v>
      </c>
      <c r="BH268" s="49" t="s">
        <v>1384</v>
      </c>
      <c r="BI268" s="1"/>
      <c r="BJ268" s="70" t="s">
        <v>1293</v>
      </c>
      <c r="BK268" s="57" t="s">
        <v>1293</v>
      </c>
      <c r="BL268" s="57" t="s">
        <v>1293</v>
      </c>
      <c r="BM268" s="57" t="s">
        <v>1293</v>
      </c>
      <c r="BN268" s="57" t="s">
        <v>1293</v>
      </c>
      <c r="BO268" s="57" t="s">
        <v>1293</v>
      </c>
      <c r="BP268" s="57" t="s">
        <v>1293</v>
      </c>
      <c r="BQ268" s="57" t="s">
        <v>1293</v>
      </c>
      <c r="BR268" s="57" t="s">
        <v>1293</v>
      </c>
      <c r="BS268" s="57" t="s">
        <v>1293</v>
      </c>
      <c r="BT268" s="57" t="s">
        <v>1293</v>
      </c>
      <c r="BU268" s="57" t="s">
        <v>1293</v>
      </c>
      <c r="BV268" s="70">
        <f t="shared" si="810"/>
        <v>117</v>
      </c>
      <c r="BW268" s="71">
        <f t="shared" si="811"/>
        <v>145</v>
      </c>
      <c r="BX268" s="72">
        <f t="shared" si="812"/>
        <v>149</v>
      </c>
      <c r="BY268" s="71" t="str">
        <f t="shared" si="813"/>
        <v>-</v>
      </c>
      <c r="BZ268" s="72">
        <f t="shared" si="814"/>
        <v>185</v>
      </c>
      <c r="CA268" s="71" t="str">
        <f t="shared" si="815"/>
        <v>-</v>
      </c>
      <c r="CB268" s="72">
        <f t="shared" si="816"/>
        <v>226</v>
      </c>
      <c r="CC268" s="71">
        <f t="shared" si="817"/>
        <v>258</v>
      </c>
      <c r="CD268" s="72">
        <f t="shared" si="818"/>
        <v>268</v>
      </c>
      <c r="CE268" s="71">
        <f t="shared" si="819"/>
        <v>304</v>
      </c>
      <c r="CF268" s="72">
        <f t="shared" si="820"/>
        <v>339</v>
      </c>
      <c r="CG268" s="71" t="str">
        <f t="shared" si="821"/>
        <v>-</v>
      </c>
      <c r="CH268" s="70">
        <f t="shared" si="822"/>
        <v>144</v>
      </c>
      <c r="CI268" s="71">
        <f t="shared" si="823"/>
        <v>148</v>
      </c>
      <c r="CJ268" s="72">
        <f t="shared" si="824"/>
        <v>175</v>
      </c>
      <c r="CK268" s="72" t="str">
        <f t="shared" si="825"/>
        <v>-</v>
      </c>
      <c r="CL268" s="72">
        <f t="shared" si="826"/>
        <v>219</v>
      </c>
      <c r="CM268" s="72" t="str">
        <f t="shared" si="827"/>
        <v>-</v>
      </c>
      <c r="CN268" s="72">
        <f t="shared" si="828"/>
        <v>254</v>
      </c>
      <c r="CO268" s="72">
        <f t="shared" si="829"/>
        <v>260</v>
      </c>
      <c r="CP268" s="72">
        <f t="shared" si="830"/>
        <v>298</v>
      </c>
      <c r="CQ268" s="72">
        <f t="shared" si="831"/>
        <v>332</v>
      </c>
      <c r="CR268" s="72">
        <f t="shared" si="832"/>
        <v>362</v>
      </c>
      <c r="CS268" s="72" t="str">
        <f t="shared" si="833"/>
        <v>-</v>
      </c>
      <c r="CT268" s="23">
        <f t="shared" si="834"/>
        <v>1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30" x14ac:dyDescent="0.2">
      <c r="A269" s="3" t="str">
        <f t="shared" si="557"/>
        <v>crfr1_human_4K5Y_dist</v>
      </c>
      <c r="B269" s="3" t="s">
        <v>38</v>
      </c>
      <c r="C269" s="3" t="s">
        <v>1161</v>
      </c>
      <c r="D269" s="3" t="str">
        <f>IFERROR(MID(VLOOKUP($B269,Seqs!$A:$B,2,0),E269,1),"")</f>
        <v>H</v>
      </c>
      <c r="E269" s="3">
        <v>117</v>
      </c>
      <c r="F269" s="3" t="str">
        <f>IFERROR(MID(VLOOKUP($B269,Seqs!$A:$B,2,0),G269,1),"")</f>
        <v>L</v>
      </c>
      <c r="G269" s="3">
        <v>144</v>
      </c>
      <c r="H269" s="3" t="str">
        <f>IFERROR(MID(VLOOKUP($B269,Seqs!$A:$B,2,0),I269,1),"")</f>
        <v>R</v>
      </c>
      <c r="I269" s="23">
        <v>145</v>
      </c>
      <c r="J269" s="3" t="str">
        <f>IFERROR(MID(VLOOKUP($B269,Seqs!$A:$B,2,0),K269,1),"")</f>
        <v>R</v>
      </c>
      <c r="K269" s="23">
        <v>148</v>
      </c>
      <c r="L269" s="3" t="str">
        <f>IFERROR(MID(VLOOKUP($B269,Seqs!$A:$B,2,0),M269,1),"")</f>
        <v>C</v>
      </c>
      <c r="M269" s="23">
        <v>149</v>
      </c>
      <c r="N269" s="3" t="str">
        <f>IFERROR(MID(VLOOKUP($B269,Seqs!$A:$B,2,0),O269,1),"")</f>
        <v>T</v>
      </c>
      <c r="O269" s="3">
        <v>175</v>
      </c>
      <c r="P269" s="3" t="str">
        <f>IFERROR(MID(VLOOKUP($B269,Seqs!$A:$B,2,0),Q269,1),"")</f>
        <v/>
      </c>
      <c r="Q269" s="3" t="s">
        <v>23</v>
      </c>
      <c r="R269" s="3" t="str">
        <f>IFERROR(MID(VLOOKUP($B269,Seqs!$A:$B,2,0),S269,1),"")</f>
        <v/>
      </c>
      <c r="S269" s="3" t="s">
        <v>23</v>
      </c>
      <c r="T269" s="3" t="str">
        <f>IFERROR(MID(VLOOKUP($B269,Seqs!$A:$B,2,0),U269,1),"")</f>
        <v>V</v>
      </c>
      <c r="U269" s="3">
        <v>185</v>
      </c>
      <c r="V269" s="3" t="str">
        <f>IFERROR(MID(VLOOKUP($B269,Seqs!$A:$B,2,0),W269,1),"")</f>
        <v>L</v>
      </c>
      <c r="W269" s="3">
        <v>219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L</v>
      </c>
      <c r="AC269" s="9">
        <v>226</v>
      </c>
      <c r="AD269" s="3" t="str">
        <f>IFERROR(MID(VLOOKUP($B269,Seqs!$A:$B,2,0),AE269,1),"")</f>
        <v>D</v>
      </c>
      <c r="AE269" s="3">
        <v>254</v>
      </c>
      <c r="AF269" s="3" t="str">
        <f>IFERROR(MID(VLOOKUP($B269,Seqs!$A:$B,2,0),AG269,1),"")</f>
        <v>C</v>
      </c>
      <c r="AG269" s="3">
        <v>258</v>
      </c>
      <c r="AH269" s="3" t="str">
        <f>IFERROR(MID(VLOOKUP($B269,Seqs!$A:$B,2,0),AI269,1),"")</f>
        <v>F</v>
      </c>
      <c r="AI269" s="3">
        <v>260</v>
      </c>
      <c r="AJ269" s="3" t="str">
        <f>IFERROR(MID(VLOOKUP($B269,Seqs!$A:$B,2,0),AK269,1),"")</f>
        <v>T</v>
      </c>
      <c r="AK269" s="3">
        <v>268</v>
      </c>
      <c r="AL269" s="3" t="str">
        <f>IFERROR(MID(VLOOKUP($B269,Seqs!$A:$B,2,0),AM269,1),"")</f>
        <v>L</v>
      </c>
      <c r="AM269" s="3">
        <v>298</v>
      </c>
      <c r="AN269" s="3" t="str">
        <f>IFERROR(MID(VLOOKUP($B269,Seqs!$A:$B,2,0),AO269,1),"")</f>
        <v>S</v>
      </c>
      <c r="AO269" s="3">
        <v>304</v>
      </c>
      <c r="AP269" s="3" t="str">
        <f>IFERROR(MID(VLOOKUP($B269,Seqs!$A:$B,2,0),AQ269,1),"")</f>
        <v>V</v>
      </c>
      <c r="AQ269" s="3">
        <v>332</v>
      </c>
      <c r="AR269" s="3" t="str">
        <f>IFERROR(MID(VLOOKUP($B269,Seqs!$A:$B,2,0),AS269,1),"")</f>
        <v>V</v>
      </c>
      <c r="AS269" s="3">
        <v>339</v>
      </c>
      <c r="AT269" s="3" t="str">
        <f>IFERROR(MID(VLOOKUP($B269,Seqs!$A:$B,2,0),AU269,1),"")</f>
        <v>L</v>
      </c>
      <c r="AU269" s="3">
        <v>366</v>
      </c>
      <c r="AV269" s="3" t="str">
        <f>IFERROR(MID(VLOOKUP($B269,Seqs!$A:$B,2,0),AW269,1),"")</f>
        <v/>
      </c>
      <c r="AW269" s="3" t="s">
        <v>23</v>
      </c>
      <c r="AX269" s="3" t="str">
        <f>IFERROR(MID(VLOOKUP($B269,Seqs!$A:$B,2,0),AY269,1),"")</f>
        <v/>
      </c>
      <c r="AY269" s="3" t="s">
        <v>23</v>
      </c>
      <c r="AZ269" s="77" t="str">
        <f>VLOOKUP(B269,Classification!A:D,2,0)</f>
        <v>B1</v>
      </c>
      <c r="BA269" s="94" t="str">
        <f>VLOOKUP(B269,Classification!A:D,4,0)</f>
        <v>Corticotropin-releasingfact</v>
      </c>
      <c r="BB269" s="27" t="b">
        <f t="shared" si="558"/>
        <v>1</v>
      </c>
      <c r="BC269" s="23">
        <f t="shared" si="809"/>
        <v>217</v>
      </c>
      <c r="BD269" s="56" t="s">
        <v>1379</v>
      </c>
      <c r="BE269" s="3" t="s">
        <v>1381</v>
      </c>
      <c r="BF269" s="119">
        <v>2.98</v>
      </c>
      <c r="BG269" s="49" t="s">
        <v>1384</v>
      </c>
      <c r="BH269" s="49" t="s">
        <v>1384</v>
      </c>
      <c r="BI269" s="3" t="s">
        <v>1163</v>
      </c>
      <c r="BJ269" s="70" t="s">
        <v>1293</v>
      </c>
      <c r="BK269" s="57" t="s">
        <v>1293</v>
      </c>
      <c r="BL269" s="57" t="s">
        <v>1293</v>
      </c>
      <c r="BM269" s="57" t="s">
        <v>1293</v>
      </c>
      <c r="BN269" s="57" t="s">
        <v>1293</v>
      </c>
      <c r="BO269" s="57" t="s">
        <v>1293</v>
      </c>
      <c r="BP269" s="57" t="s">
        <v>1293</v>
      </c>
      <c r="BQ269" s="57" t="s">
        <v>1293</v>
      </c>
      <c r="BR269" s="57" t="s">
        <v>1293</v>
      </c>
      <c r="BS269" s="57" t="s">
        <v>1293</v>
      </c>
      <c r="BT269" s="57" t="s">
        <v>1293</v>
      </c>
      <c r="BU269" s="57" t="s">
        <v>1293</v>
      </c>
      <c r="BV269" s="70">
        <f t="shared" si="810"/>
        <v>117</v>
      </c>
      <c r="BW269" s="71">
        <f t="shared" si="811"/>
        <v>145</v>
      </c>
      <c r="BX269" s="72">
        <f t="shared" si="812"/>
        <v>149</v>
      </c>
      <c r="BY269" s="71" t="str">
        <f t="shared" si="813"/>
        <v>-</v>
      </c>
      <c r="BZ269" s="72">
        <f t="shared" si="814"/>
        <v>185</v>
      </c>
      <c r="CA269" s="71" t="str">
        <f t="shared" si="815"/>
        <v>-</v>
      </c>
      <c r="CB269" s="72">
        <f t="shared" si="816"/>
        <v>226</v>
      </c>
      <c r="CC269" s="71">
        <f t="shared" si="817"/>
        <v>258</v>
      </c>
      <c r="CD269" s="72">
        <f t="shared" si="818"/>
        <v>268</v>
      </c>
      <c r="CE269" s="71">
        <f t="shared" si="819"/>
        <v>304</v>
      </c>
      <c r="CF269" s="72">
        <f t="shared" si="820"/>
        <v>339</v>
      </c>
      <c r="CG269" s="71" t="str">
        <f t="shared" si="821"/>
        <v>-</v>
      </c>
      <c r="CH269" s="70">
        <f t="shared" si="822"/>
        <v>144</v>
      </c>
      <c r="CI269" s="71">
        <f t="shared" si="823"/>
        <v>148</v>
      </c>
      <c r="CJ269" s="72">
        <f t="shared" si="824"/>
        <v>175</v>
      </c>
      <c r="CK269" s="72" t="str">
        <f t="shared" si="825"/>
        <v>-</v>
      </c>
      <c r="CL269" s="72">
        <f t="shared" si="826"/>
        <v>219</v>
      </c>
      <c r="CM269" s="72" t="str">
        <f t="shared" si="827"/>
        <v>-</v>
      </c>
      <c r="CN269" s="72">
        <f t="shared" si="828"/>
        <v>254</v>
      </c>
      <c r="CO269" s="72">
        <f t="shared" si="829"/>
        <v>260</v>
      </c>
      <c r="CP269" s="72">
        <f t="shared" si="830"/>
        <v>298</v>
      </c>
      <c r="CQ269" s="72">
        <f t="shared" si="831"/>
        <v>332</v>
      </c>
      <c r="CR269" s="72">
        <f t="shared" si="832"/>
        <v>366</v>
      </c>
      <c r="CS269" s="72" t="str">
        <f t="shared" si="833"/>
        <v>-</v>
      </c>
      <c r="CT269" s="23">
        <f t="shared" si="834"/>
        <v>1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30" x14ac:dyDescent="0.2">
      <c r="A270" s="3" t="str">
        <f t="shared" si="557"/>
        <v>crfr1_human_4Z9G</v>
      </c>
      <c r="B270" s="3" t="s">
        <v>38</v>
      </c>
      <c r="C270" s="3" t="s">
        <v>1060</v>
      </c>
      <c r="D270" s="3" t="str">
        <f>IFERROR(MID(VLOOKUP($B270,Seqs!$A:$B,2,0),E270,1),"")</f>
        <v>S</v>
      </c>
      <c r="E270" s="3">
        <v>112</v>
      </c>
      <c r="F270" s="3" t="str">
        <f>IFERROR(MID(VLOOKUP($B270,Seqs!$A:$B,2,0),G270,1),"")</f>
        <v>L</v>
      </c>
      <c r="G270" s="3">
        <v>144</v>
      </c>
      <c r="H270" s="3" t="str">
        <f>IFERROR(MID(VLOOKUP($B270,Seqs!$A:$B,2,0),I270,1),"")</f>
        <v>R</v>
      </c>
      <c r="I270" s="23">
        <v>145</v>
      </c>
      <c r="J270" s="3" t="str">
        <f>IFERROR(MID(VLOOKUP($B270,Seqs!$A:$B,2,0),K270,1),"")</f>
        <v>R</v>
      </c>
      <c r="K270" s="23">
        <v>148</v>
      </c>
      <c r="L270" s="3" t="str">
        <f>IFERROR(MID(VLOOKUP($B270,Seqs!$A:$B,2,0),M270,1),"")</f>
        <v>C</v>
      </c>
      <c r="M270" s="23">
        <v>149</v>
      </c>
      <c r="N270" s="3" t="str">
        <f>IFERROR(MID(VLOOKUP($B270,Seqs!$A:$B,2,0),O270,1),"")</f>
        <v>T</v>
      </c>
      <c r="O270" s="3">
        <v>175</v>
      </c>
      <c r="P270" s="3" t="str">
        <f>IFERROR(MID(VLOOKUP($B270,Seqs!$A:$B,2,0),Q270,1),"")</f>
        <v/>
      </c>
      <c r="Q270" s="3" t="s">
        <v>23</v>
      </c>
      <c r="R270" s="3" t="str">
        <f>IFERROR(MID(VLOOKUP($B270,Seqs!$A:$B,2,0),S270,1),"")</f>
        <v/>
      </c>
      <c r="S270" s="3" t="s">
        <v>23</v>
      </c>
      <c r="T270" s="3" t="str">
        <f>IFERROR(MID(VLOOKUP($B270,Seqs!$A:$B,2,0),U270,1),"")</f>
        <v>V</v>
      </c>
      <c r="U270" s="3">
        <v>185</v>
      </c>
      <c r="V270" s="3" t="str">
        <f>IFERROR(MID(VLOOKUP($B270,Seqs!$A:$B,2,0),W270,1),"")</f>
        <v>L</v>
      </c>
      <c r="W270" s="3">
        <v>219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L</v>
      </c>
      <c r="AC270" s="9">
        <v>226</v>
      </c>
      <c r="AD270" s="3" t="str">
        <f>IFERROR(MID(VLOOKUP($B270,Seqs!$A:$B,2,0),AE270,1),"")</f>
        <v>D</v>
      </c>
      <c r="AE270" s="3">
        <v>254</v>
      </c>
      <c r="AF270" s="3" t="str">
        <f>IFERROR(MID(VLOOKUP($B270,Seqs!$A:$B,2,0),AG270,1),"")</f>
        <v>C</v>
      </c>
      <c r="AG270" s="3">
        <v>258</v>
      </c>
      <c r="AH270" s="3" t="str">
        <f>IFERROR(MID(VLOOKUP($B270,Seqs!$A:$B,2,0),AI270,1),"")</f>
        <v>F</v>
      </c>
      <c r="AI270" s="3">
        <v>260</v>
      </c>
      <c r="AJ270" s="3" t="str">
        <f>IFERROR(MID(VLOOKUP($B270,Seqs!$A:$B,2,0),AK270,1),"")</f>
        <v>T</v>
      </c>
      <c r="AK270" s="3">
        <v>268</v>
      </c>
      <c r="AL270" s="3" t="str">
        <f>IFERROR(MID(VLOOKUP($B270,Seqs!$A:$B,2,0),AM270,1),"")</f>
        <v>L</v>
      </c>
      <c r="AM270" s="3">
        <v>298</v>
      </c>
      <c r="AN270" s="3" t="str">
        <f>IFERROR(MID(VLOOKUP($B270,Seqs!$A:$B,2,0),AO270,1),"")</f>
        <v>S</v>
      </c>
      <c r="AO270" s="3">
        <v>304</v>
      </c>
      <c r="AP270" s="3" t="str">
        <f>IFERROR(MID(VLOOKUP($B270,Seqs!$A:$B,2,0),AQ270,1),"")</f>
        <v>V</v>
      </c>
      <c r="AQ270" s="3">
        <v>332</v>
      </c>
      <c r="AR270" s="3" t="str">
        <f>IFERROR(MID(VLOOKUP($B270,Seqs!$A:$B,2,0),AS270,1),"")</f>
        <v>V</v>
      </c>
      <c r="AS270" s="3">
        <v>339</v>
      </c>
      <c r="AT270" s="3" t="str">
        <f>IFERROR(MID(VLOOKUP($B270,Seqs!$A:$B,2,0),AU270,1),"")</f>
        <v>F</v>
      </c>
      <c r="AU270" s="3">
        <v>362</v>
      </c>
      <c r="AV270" s="3" t="str">
        <f>IFERROR(MID(VLOOKUP($B270,Seqs!$A:$B,2,0),AW270,1),"")</f>
        <v/>
      </c>
      <c r="AW270" s="3" t="s">
        <v>23</v>
      </c>
      <c r="AX270" s="3" t="str">
        <f>IFERROR(MID(VLOOKUP($B270,Seqs!$A:$B,2,0),AY270,1),"")</f>
        <v/>
      </c>
      <c r="AY270" s="3" t="s">
        <v>23</v>
      </c>
      <c r="AZ270" s="77" t="str">
        <f>VLOOKUP(B270,Classification!A:D,2,0)</f>
        <v>B1</v>
      </c>
      <c r="BA270" s="94" t="str">
        <f>VLOOKUP(B270,Classification!A:D,4,0)</f>
        <v>Corticotropin-releasingfact</v>
      </c>
      <c r="BB270" s="27" t="b">
        <f t="shared" si="558"/>
        <v>1</v>
      </c>
      <c r="BC270" s="23">
        <f t="shared" si="809"/>
        <v>218</v>
      </c>
      <c r="BD270" s="2" t="s">
        <v>1383</v>
      </c>
      <c r="BE270" s="3" t="s">
        <v>1381</v>
      </c>
      <c r="BF270" s="119">
        <v>3.18</v>
      </c>
      <c r="BG270" s="49" t="s">
        <v>1384</v>
      </c>
      <c r="BH270" s="49" t="s">
        <v>1384</v>
      </c>
      <c r="BI270" s="1"/>
      <c r="BJ270" s="70" t="s">
        <v>1293</v>
      </c>
      <c r="BK270" s="57" t="s">
        <v>1293</v>
      </c>
      <c r="BL270" s="57" t="s">
        <v>1293</v>
      </c>
      <c r="BM270" s="57" t="s">
        <v>1293</v>
      </c>
      <c r="BN270" s="57" t="s">
        <v>1293</v>
      </c>
      <c r="BO270" s="57" t="s">
        <v>1293</v>
      </c>
      <c r="BP270" s="57" t="s">
        <v>1293</v>
      </c>
      <c r="BQ270" s="57" t="s">
        <v>1293</v>
      </c>
      <c r="BR270" s="57" t="s">
        <v>1293</v>
      </c>
      <c r="BS270" s="57" t="s">
        <v>1293</v>
      </c>
      <c r="BT270" s="57" t="s">
        <v>1293</v>
      </c>
      <c r="BU270" s="57" t="s">
        <v>1293</v>
      </c>
      <c r="BV270" s="70">
        <f t="shared" si="810"/>
        <v>112</v>
      </c>
      <c r="BW270" s="71">
        <f t="shared" si="811"/>
        <v>145</v>
      </c>
      <c r="BX270" s="72">
        <f t="shared" si="812"/>
        <v>149</v>
      </c>
      <c r="BY270" s="71" t="str">
        <f t="shared" si="813"/>
        <v>-</v>
      </c>
      <c r="BZ270" s="72">
        <f t="shared" si="814"/>
        <v>185</v>
      </c>
      <c r="CA270" s="71" t="str">
        <f t="shared" si="815"/>
        <v>-</v>
      </c>
      <c r="CB270" s="72">
        <f t="shared" si="816"/>
        <v>226</v>
      </c>
      <c r="CC270" s="71">
        <f t="shared" si="817"/>
        <v>258</v>
      </c>
      <c r="CD270" s="72">
        <f t="shared" si="818"/>
        <v>268</v>
      </c>
      <c r="CE270" s="71">
        <f t="shared" si="819"/>
        <v>304</v>
      </c>
      <c r="CF270" s="72">
        <f t="shared" si="820"/>
        <v>339</v>
      </c>
      <c r="CG270" s="71" t="str">
        <f t="shared" si="821"/>
        <v>-</v>
      </c>
      <c r="CH270" s="70">
        <f t="shared" si="822"/>
        <v>144</v>
      </c>
      <c r="CI270" s="71">
        <f t="shared" si="823"/>
        <v>148</v>
      </c>
      <c r="CJ270" s="72">
        <f t="shared" si="824"/>
        <v>175</v>
      </c>
      <c r="CK270" s="72" t="str">
        <f t="shared" si="825"/>
        <v>-</v>
      </c>
      <c r="CL270" s="72">
        <f t="shared" si="826"/>
        <v>219</v>
      </c>
      <c r="CM270" s="72" t="str">
        <f t="shared" si="827"/>
        <v>-</v>
      </c>
      <c r="CN270" s="72">
        <f t="shared" si="828"/>
        <v>254</v>
      </c>
      <c r="CO270" s="72">
        <f t="shared" si="829"/>
        <v>260</v>
      </c>
      <c r="CP270" s="72">
        <f t="shared" si="830"/>
        <v>298</v>
      </c>
      <c r="CQ270" s="72">
        <f t="shared" si="831"/>
        <v>332</v>
      </c>
      <c r="CR270" s="72">
        <f t="shared" si="832"/>
        <v>362</v>
      </c>
      <c r="CS270" s="72" t="str">
        <f t="shared" si="833"/>
        <v>-</v>
      </c>
      <c r="CT270" s="23">
        <f t="shared" si="834"/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30" x14ac:dyDescent="0.2">
      <c r="A271" s="3" t="str">
        <f t="shared" si="557"/>
        <v>crfr1_human_4Z9G_dist</v>
      </c>
      <c r="B271" s="3" t="s">
        <v>38</v>
      </c>
      <c r="C271" s="3" t="s">
        <v>1162</v>
      </c>
      <c r="D271" s="3" t="str">
        <f>IFERROR(MID(VLOOKUP($B271,Seqs!$A:$B,2,0),E271,1),"")</f>
        <v>S</v>
      </c>
      <c r="E271" s="3">
        <v>112</v>
      </c>
      <c r="F271" s="3" t="str">
        <f>IFERROR(MID(VLOOKUP($B271,Seqs!$A:$B,2,0),G271,1),"")</f>
        <v>L</v>
      </c>
      <c r="G271" s="3">
        <v>144</v>
      </c>
      <c r="H271" s="3" t="str">
        <f>IFERROR(MID(VLOOKUP($B271,Seqs!$A:$B,2,0),I271,1),"")</f>
        <v>R</v>
      </c>
      <c r="I271" s="23">
        <v>145</v>
      </c>
      <c r="J271" s="3" t="str">
        <f>IFERROR(MID(VLOOKUP($B271,Seqs!$A:$B,2,0),K271,1),"")</f>
        <v>R</v>
      </c>
      <c r="K271" s="23">
        <v>148</v>
      </c>
      <c r="L271" s="3" t="str">
        <f>IFERROR(MID(VLOOKUP($B271,Seqs!$A:$B,2,0),M271,1),"")</f>
        <v>C</v>
      </c>
      <c r="M271" s="23">
        <v>149</v>
      </c>
      <c r="N271" s="3" t="str">
        <f>IFERROR(MID(VLOOKUP($B271,Seqs!$A:$B,2,0),O271,1),"")</f>
        <v>T</v>
      </c>
      <c r="O271" s="3">
        <v>175</v>
      </c>
      <c r="P271" s="3" t="str">
        <f>IFERROR(MID(VLOOKUP($B271,Seqs!$A:$B,2,0),Q271,1),"")</f>
        <v/>
      </c>
      <c r="Q271" s="3" t="s">
        <v>23</v>
      </c>
      <c r="R271" s="3" t="str">
        <f>IFERROR(MID(VLOOKUP($B271,Seqs!$A:$B,2,0),S271,1),"")</f>
        <v/>
      </c>
      <c r="S271" s="3" t="s">
        <v>23</v>
      </c>
      <c r="T271" s="3" t="str">
        <f>IFERROR(MID(VLOOKUP($B271,Seqs!$A:$B,2,0),U271,1),"")</f>
        <v>V</v>
      </c>
      <c r="U271" s="3">
        <v>185</v>
      </c>
      <c r="V271" s="3" t="str">
        <f>IFERROR(MID(VLOOKUP($B271,Seqs!$A:$B,2,0),W271,1),"")</f>
        <v>L</v>
      </c>
      <c r="W271" s="3">
        <v>219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L</v>
      </c>
      <c r="AC271" s="9">
        <v>226</v>
      </c>
      <c r="AD271" s="3" t="str">
        <f>IFERROR(MID(VLOOKUP($B271,Seqs!$A:$B,2,0),AE271,1),"")</f>
        <v>D</v>
      </c>
      <c r="AE271" s="3">
        <v>254</v>
      </c>
      <c r="AF271" s="3" t="str">
        <f>IFERROR(MID(VLOOKUP($B271,Seqs!$A:$B,2,0),AG271,1),"")</f>
        <v>C</v>
      </c>
      <c r="AG271" s="3">
        <v>258</v>
      </c>
      <c r="AH271" s="3" t="str">
        <f>IFERROR(MID(VLOOKUP($B271,Seqs!$A:$B,2,0),AI271,1),"")</f>
        <v>F</v>
      </c>
      <c r="AI271" s="3">
        <v>260</v>
      </c>
      <c r="AJ271" s="3" t="str">
        <f>IFERROR(MID(VLOOKUP($B271,Seqs!$A:$B,2,0),AK271,1),"")</f>
        <v>T</v>
      </c>
      <c r="AK271" s="3">
        <v>268</v>
      </c>
      <c r="AL271" s="3" t="str">
        <f>IFERROR(MID(VLOOKUP($B271,Seqs!$A:$B,2,0),AM271,1),"")</f>
        <v>L</v>
      </c>
      <c r="AM271" s="3">
        <v>298</v>
      </c>
      <c r="AN271" s="3" t="str">
        <f>IFERROR(MID(VLOOKUP($B271,Seqs!$A:$B,2,0),AO271,1),"")</f>
        <v>S</v>
      </c>
      <c r="AO271" s="3">
        <v>304</v>
      </c>
      <c r="AP271" s="3" t="str">
        <f>IFERROR(MID(VLOOKUP($B271,Seqs!$A:$B,2,0),AQ271,1),"")</f>
        <v>V</v>
      </c>
      <c r="AQ271" s="3">
        <v>332</v>
      </c>
      <c r="AR271" s="3" t="str">
        <f>IFERROR(MID(VLOOKUP($B271,Seqs!$A:$B,2,0),AS271,1),"")</f>
        <v>V</v>
      </c>
      <c r="AS271" s="3">
        <v>339</v>
      </c>
      <c r="AT271" s="3" t="str">
        <f>IFERROR(MID(VLOOKUP($B271,Seqs!$A:$B,2,0),AU271,1),"")</f>
        <v>E</v>
      </c>
      <c r="AU271" s="3">
        <v>369</v>
      </c>
      <c r="AV271" s="3" t="str">
        <f>IFERROR(MID(VLOOKUP($B271,Seqs!$A:$B,2,0),AW271,1),"")</f>
        <v/>
      </c>
      <c r="AW271" s="3" t="s">
        <v>23</v>
      </c>
      <c r="AX271" s="3" t="str">
        <f>IFERROR(MID(VLOOKUP($B271,Seqs!$A:$B,2,0),AY271,1),"")</f>
        <v/>
      </c>
      <c r="AY271" s="3" t="s">
        <v>23</v>
      </c>
      <c r="AZ271" s="77" t="str">
        <f>VLOOKUP(B271,Classification!A:D,2,0)</f>
        <v>B1</v>
      </c>
      <c r="BA271" s="94" t="str">
        <f>VLOOKUP(B271,Classification!A:D,4,0)</f>
        <v>Corticotropin-releasingfact</v>
      </c>
      <c r="BB271" s="27" t="b">
        <f t="shared" si="558"/>
        <v>1</v>
      </c>
      <c r="BC271" s="23">
        <f t="shared" si="809"/>
        <v>225</v>
      </c>
      <c r="BD271" s="56" t="s">
        <v>1379</v>
      </c>
      <c r="BE271" s="3" t="s">
        <v>1381</v>
      </c>
      <c r="BF271" s="119">
        <v>3.18</v>
      </c>
      <c r="BG271" s="49" t="s">
        <v>1384</v>
      </c>
      <c r="BH271" s="49" t="s">
        <v>1384</v>
      </c>
      <c r="BI271" s="3" t="s">
        <v>1163</v>
      </c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 t="shared" si="810"/>
        <v>112</v>
      </c>
      <c r="BW271" s="71">
        <f t="shared" si="811"/>
        <v>145</v>
      </c>
      <c r="BX271" s="72">
        <f t="shared" si="812"/>
        <v>149</v>
      </c>
      <c r="BY271" s="71" t="str">
        <f t="shared" si="813"/>
        <v>-</v>
      </c>
      <c r="BZ271" s="72">
        <f t="shared" si="814"/>
        <v>185</v>
      </c>
      <c r="CA271" s="71" t="str">
        <f t="shared" si="815"/>
        <v>-</v>
      </c>
      <c r="CB271" s="72">
        <f t="shared" si="816"/>
        <v>226</v>
      </c>
      <c r="CC271" s="71">
        <f t="shared" si="817"/>
        <v>258</v>
      </c>
      <c r="CD271" s="72">
        <f t="shared" si="818"/>
        <v>268</v>
      </c>
      <c r="CE271" s="71">
        <f t="shared" si="819"/>
        <v>304</v>
      </c>
      <c r="CF271" s="72">
        <f t="shared" si="820"/>
        <v>339</v>
      </c>
      <c r="CG271" s="71" t="str">
        <f t="shared" si="821"/>
        <v>-</v>
      </c>
      <c r="CH271" s="70">
        <f t="shared" si="822"/>
        <v>144</v>
      </c>
      <c r="CI271" s="71">
        <f t="shared" si="823"/>
        <v>148</v>
      </c>
      <c r="CJ271" s="72">
        <f t="shared" si="824"/>
        <v>175</v>
      </c>
      <c r="CK271" s="72" t="str">
        <f t="shared" si="825"/>
        <v>-</v>
      </c>
      <c r="CL271" s="72">
        <f t="shared" si="826"/>
        <v>219</v>
      </c>
      <c r="CM271" s="72" t="str">
        <f t="shared" si="827"/>
        <v>-</v>
      </c>
      <c r="CN271" s="72">
        <f t="shared" si="828"/>
        <v>254</v>
      </c>
      <c r="CO271" s="72">
        <f t="shared" si="829"/>
        <v>260</v>
      </c>
      <c r="CP271" s="72">
        <f t="shared" si="830"/>
        <v>298</v>
      </c>
      <c r="CQ271" s="72">
        <f t="shared" si="831"/>
        <v>332</v>
      </c>
      <c r="CR271" s="72">
        <f t="shared" si="832"/>
        <v>369</v>
      </c>
      <c r="CS271" s="72" t="str">
        <f t="shared" si="833"/>
        <v>-</v>
      </c>
      <c r="CT271" s="23">
        <f t="shared" si="834"/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30" x14ac:dyDescent="0.2">
      <c r="A272" s="3" t="str">
        <f t="shared" si="557"/>
        <v>glr_human__wt</v>
      </c>
      <c r="B272" s="3" t="s">
        <v>32</v>
      </c>
      <c r="C272" s="3" t="s">
        <v>100</v>
      </c>
      <c r="D272" s="3" t="str">
        <f>IFERROR(MID(VLOOKUP($B272,Seqs!$A:$B,2,0),E272,1),"")</f>
        <v>Q</v>
      </c>
      <c r="E272" s="105">
        <v>131</v>
      </c>
      <c r="F272" s="3" t="str">
        <f>IFERROR(MID(VLOOKUP($B272,Seqs!$A:$B,2,0),G272,1),"")</f>
        <v>L</v>
      </c>
      <c r="G272" s="3">
        <v>166</v>
      </c>
      <c r="H272" s="3" t="str">
        <f>IFERROR(MID(VLOOKUP($B272,Seqs!$A:$B,2,0),I272,1),"")</f>
        <v>S</v>
      </c>
      <c r="I272" s="23">
        <v>167</v>
      </c>
      <c r="J272" s="3" t="str">
        <f>IFERROR(MID(VLOOKUP($B272,Seqs!$A:$B,2,0),K272,1),"")</f>
        <v>H</v>
      </c>
      <c r="K272" s="23">
        <v>170</v>
      </c>
      <c r="L272" s="3" t="str">
        <f>IFERROR(MID(VLOOKUP($B272,Seqs!$A:$B,2,0),M272,1),"")</f>
        <v>C</v>
      </c>
      <c r="M272" s="23">
        <v>171</v>
      </c>
      <c r="N272" s="3" t="str">
        <f>IFERROR(MID(VLOOKUP($B272,Seqs!$A:$B,2,0),O272,1),"")</f>
        <v>S</v>
      </c>
      <c r="O272" s="105">
        <v>203</v>
      </c>
      <c r="P272" s="3" t="str">
        <f>IFERROR(MID(VLOOKUP($B272,Seqs!$A:$B,2,0),Q272,1),"")</f>
        <v/>
      </c>
      <c r="Q272" s="3" t="s">
        <v>23</v>
      </c>
      <c r="R272" s="3" t="str">
        <f>IFERROR(MID(VLOOKUP($B272,Seqs!$A:$B,2,0),S272,1),"")</f>
        <v/>
      </c>
      <c r="S272" s="3" t="s">
        <v>23</v>
      </c>
      <c r="T272" s="3" t="str">
        <f>IFERROR(MID(VLOOKUP($B272,Seqs!$A:$B,2,0),U272,1),"")</f>
        <v>A</v>
      </c>
      <c r="U272" s="3">
        <v>220</v>
      </c>
      <c r="V272" s="3" t="str">
        <f>IFERROR(MID(VLOOKUP($B272,Seqs!$A:$B,2,0),W272,1),"")</f>
        <v>L</v>
      </c>
      <c r="W272" s="3">
        <v>255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S</v>
      </c>
      <c r="AC272" s="9">
        <v>262</v>
      </c>
      <c r="AD272" s="3" t="str">
        <f>IFERROR(MID(VLOOKUP($B272,Seqs!$A:$B,2,0),AE272,1),"")</f>
        <v>E</v>
      </c>
      <c r="AE272" s="3">
        <v>290</v>
      </c>
      <c r="AF272" s="3" t="str">
        <f>IFERROR(MID(VLOOKUP($B272,Seqs!$A:$B,2,0),AG272,1),"")</f>
        <v>C</v>
      </c>
      <c r="AG272" s="3">
        <v>294</v>
      </c>
      <c r="AH272" s="3" t="str">
        <f>IFERROR(MID(VLOOKUP($B272,Seqs!$A:$B,2,0),AI272,1),"")</f>
        <v>T</v>
      </c>
      <c r="AI272" s="3">
        <v>296</v>
      </c>
      <c r="AJ272" s="3" t="str">
        <f>IFERROR(MID(VLOOKUP($B272,Seqs!$A:$B,2,0),AK272,1),"")</f>
        <v>N</v>
      </c>
      <c r="AK272" s="3">
        <v>300</v>
      </c>
      <c r="AL272" s="3" t="str">
        <f>IFERROR(MID(VLOOKUP($B272,Seqs!$A:$B,2,0),AM272,1),"")</f>
        <v>A</v>
      </c>
      <c r="AM272" s="3">
        <v>335</v>
      </c>
      <c r="AN272" s="3" t="str">
        <f>IFERROR(MID(VLOOKUP($B272,Seqs!$A:$B,2,0),AO272,1),"")</f>
        <v>D</v>
      </c>
      <c r="AO272" s="3">
        <v>342</v>
      </c>
      <c r="AP272" s="3" t="str">
        <f>IFERROR(MID(VLOOKUP($B272,Seqs!$A:$B,2,0),AQ272,1),"")</f>
        <v>F</v>
      </c>
      <c r="AQ272" s="3">
        <v>367</v>
      </c>
      <c r="AR272" s="3" t="str">
        <f>IFERROR(MID(VLOOKUP($B272,Seqs!$A:$B,2,0),AS272,1),"")</f>
        <v>Q</v>
      </c>
      <c r="AS272" s="3">
        <v>374</v>
      </c>
      <c r="AT272" s="3" t="str">
        <f>IFERROR(MID(VLOOKUP($B272,Seqs!$A:$B,2,0),AU272,1),"")</f>
        <v>L</v>
      </c>
      <c r="AU272" s="3">
        <v>403</v>
      </c>
      <c r="AV272" s="3" t="str">
        <f>IFERROR(MID(VLOOKUP($B272,Seqs!$A:$B,2,0),AW272,1),"")</f>
        <v>N</v>
      </c>
      <c r="AW272" s="3">
        <v>404</v>
      </c>
      <c r="AX272" s="3" t="str">
        <f>IFERROR(MID(VLOOKUP($B272,Seqs!$A:$B,2,0),AY272,1),"")</f>
        <v>N</v>
      </c>
      <c r="AY272" s="3">
        <v>429</v>
      </c>
      <c r="AZ272" s="77" t="str">
        <f>VLOOKUP(B272,Classification!A:D,2,0)</f>
        <v>B1</v>
      </c>
      <c r="BA272" s="94" t="str">
        <f>VLOOKUP(B272,Classification!A:D,4,0)</f>
        <v>Glucagonreceptorfamily</v>
      </c>
      <c r="BB272" s="27" t="b">
        <f t="shared" si="558"/>
        <v>1</v>
      </c>
      <c r="BC272" s="23">
        <f t="shared" si="809"/>
        <v>261</v>
      </c>
      <c r="BD272" s="56" t="s">
        <v>1379</v>
      </c>
      <c r="BE272" s="3" t="s">
        <v>23</v>
      </c>
      <c r="BF272" s="119" t="s">
        <v>23</v>
      </c>
      <c r="BG272" s="49" t="s">
        <v>1379</v>
      </c>
      <c r="BH272" s="49" t="s">
        <v>1384</v>
      </c>
      <c r="BI272" s="1"/>
      <c r="BJ272" s="70" t="s">
        <v>1293</v>
      </c>
      <c r="BK272" s="57" t="s">
        <v>1293</v>
      </c>
      <c r="BL272" s="57" t="s">
        <v>1293</v>
      </c>
      <c r="BM272" s="57" t="s">
        <v>1293</v>
      </c>
      <c r="BN272" s="57" t="s">
        <v>1293</v>
      </c>
      <c r="BO272" s="57" t="s">
        <v>1293</v>
      </c>
      <c r="BP272" s="57" t="s">
        <v>1293</v>
      </c>
      <c r="BQ272" s="57" t="s">
        <v>1293</v>
      </c>
      <c r="BR272" s="57" t="s">
        <v>1293</v>
      </c>
      <c r="BS272" s="57" t="s">
        <v>1293</v>
      </c>
      <c r="BT272" s="57" t="s">
        <v>1293</v>
      </c>
      <c r="BU272" s="57" t="s">
        <v>1293</v>
      </c>
      <c r="BV272" s="70">
        <f t="shared" si="810"/>
        <v>131</v>
      </c>
      <c r="BW272" s="71">
        <f t="shared" si="811"/>
        <v>167</v>
      </c>
      <c r="BX272" s="72">
        <f t="shared" si="812"/>
        <v>171</v>
      </c>
      <c r="BY272" s="71" t="str">
        <f t="shared" si="813"/>
        <v>-</v>
      </c>
      <c r="BZ272" s="72">
        <f t="shared" si="814"/>
        <v>220</v>
      </c>
      <c r="CA272" s="71" t="str">
        <f t="shared" si="815"/>
        <v>-</v>
      </c>
      <c r="CB272" s="72">
        <f t="shared" si="816"/>
        <v>262</v>
      </c>
      <c r="CC272" s="71">
        <f t="shared" si="817"/>
        <v>294</v>
      </c>
      <c r="CD272" s="72">
        <f t="shared" si="818"/>
        <v>300</v>
      </c>
      <c r="CE272" s="71">
        <f t="shared" si="819"/>
        <v>342</v>
      </c>
      <c r="CF272" s="72">
        <f t="shared" si="820"/>
        <v>374</v>
      </c>
      <c r="CG272" s="71">
        <f t="shared" si="821"/>
        <v>404</v>
      </c>
      <c r="CH272" s="70">
        <f t="shared" si="822"/>
        <v>166</v>
      </c>
      <c r="CI272" s="71">
        <f t="shared" si="823"/>
        <v>170</v>
      </c>
      <c r="CJ272" s="72">
        <f t="shared" si="824"/>
        <v>203</v>
      </c>
      <c r="CK272" s="72" t="str">
        <f t="shared" si="825"/>
        <v>-</v>
      </c>
      <c r="CL272" s="72">
        <f t="shared" si="826"/>
        <v>255</v>
      </c>
      <c r="CM272" s="72" t="str">
        <f t="shared" si="827"/>
        <v>-</v>
      </c>
      <c r="CN272" s="72">
        <f t="shared" si="828"/>
        <v>290</v>
      </c>
      <c r="CO272" s="72">
        <f t="shared" si="829"/>
        <v>296</v>
      </c>
      <c r="CP272" s="72">
        <f t="shared" si="830"/>
        <v>335</v>
      </c>
      <c r="CQ272" s="72">
        <f t="shared" si="831"/>
        <v>367</v>
      </c>
      <c r="CR272" s="72">
        <f t="shared" si="832"/>
        <v>403</v>
      </c>
      <c r="CS272" s="72">
        <f t="shared" si="833"/>
        <v>429</v>
      </c>
      <c r="CT272" s="23">
        <f t="shared" si="834"/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29" x14ac:dyDescent="0.2">
      <c r="A273" s="3" t="str">
        <f t="shared" si="557"/>
        <v>glr_human_4L6R</v>
      </c>
      <c r="B273" s="3" t="s">
        <v>32</v>
      </c>
      <c r="C273" s="3" t="s">
        <v>51</v>
      </c>
      <c r="D273" s="3" t="str">
        <f>IFERROR(MID(VLOOKUP($B273,Seqs!$A:$B,2,0),E273,1),"")</f>
        <v>G</v>
      </c>
      <c r="E273" s="3">
        <v>125</v>
      </c>
      <c r="F273" s="3" t="str">
        <f>IFERROR(MID(VLOOKUP($B273,Seqs!$A:$B,2,0),G273,1),"")</f>
        <v>G</v>
      </c>
      <c r="G273" s="3">
        <v>164</v>
      </c>
      <c r="H273" s="3" t="str">
        <f>IFERROR(MID(VLOOKUP($B273,Seqs!$A:$B,2,0),I273,1),"")</f>
        <v>S</v>
      </c>
      <c r="I273" s="23">
        <v>167</v>
      </c>
      <c r="J273" s="3" t="str">
        <f>IFERROR(MID(VLOOKUP($B273,Seqs!$A:$B,2,0),K273,1),"")</f>
        <v>H</v>
      </c>
      <c r="K273" s="23">
        <v>170</v>
      </c>
      <c r="L273" s="3" t="str">
        <f>IFERROR(MID(VLOOKUP($B273,Seqs!$A:$B,2,0),M273,1),"")</f>
        <v>C</v>
      </c>
      <c r="M273" s="23">
        <v>171</v>
      </c>
      <c r="N273" s="3" t="str">
        <f>IFERROR(MID(VLOOKUP($B273,Seqs!$A:$B,2,0),O273,1),"")</f>
        <v>R</v>
      </c>
      <c r="O273" s="3">
        <v>199</v>
      </c>
      <c r="P273" s="3" t="str">
        <f>IFERROR(MID(VLOOKUP($B273,Seqs!$A:$B,2,0),Q273,1),"")</f>
        <v/>
      </c>
      <c r="Q273" s="3" t="s">
        <v>23</v>
      </c>
      <c r="R273" s="3" t="str">
        <f>IFERROR(MID(VLOOKUP($B273,Seqs!$A:$B,2,0),S273,1),"")</f>
        <v/>
      </c>
      <c r="S273" s="3" t="s">
        <v>23</v>
      </c>
      <c r="T273" s="3" t="str">
        <f>IFERROR(MID(VLOOKUP($B273,Seqs!$A:$B,2,0),U273,1),"")</f>
        <v>S</v>
      </c>
      <c r="U273" s="3">
        <v>217</v>
      </c>
      <c r="V273" s="3" t="str">
        <f>IFERROR(MID(VLOOKUP($B273,Seqs!$A:$B,2,0),W273,1),"")</f>
        <v>L</v>
      </c>
      <c r="W273" s="3">
        <v>255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A</v>
      </c>
      <c r="AC273" s="9">
        <v>274</v>
      </c>
      <c r="AD273" s="3" t="str">
        <f>IFERROR(MID(VLOOKUP($B273,Seqs!$A:$B,2,0),AE273,1),"")</f>
        <v>E</v>
      </c>
      <c r="AE273" s="3">
        <v>290</v>
      </c>
      <c r="AF273" s="3" t="str">
        <f>IFERROR(MID(VLOOKUP($B273,Seqs!$A:$B,2,0),AG273,1),"")</f>
        <v>C</v>
      </c>
      <c r="AG273" s="3">
        <v>294</v>
      </c>
      <c r="AH273" s="3" t="str">
        <f>IFERROR(MID(VLOOKUP($B273,Seqs!$A:$B,2,0),AI273,1),"")</f>
        <v>T</v>
      </c>
      <c r="AI273" s="3">
        <v>296</v>
      </c>
      <c r="AJ273" s="3" t="str">
        <f>IFERROR(MID(VLOOKUP($B273,Seqs!$A:$B,2,0),AK273,1),"")</f>
        <v>N</v>
      </c>
      <c r="AK273" s="3">
        <v>300</v>
      </c>
      <c r="AL273" s="3" t="str">
        <f>IFERROR(MID(VLOOKUP($B273,Seqs!$A:$B,2,0),AM273,1),"")</f>
        <v>A</v>
      </c>
      <c r="AM273" s="3">
        <v>335</v>
      </c>
      <c r="AN273" s="3" t="str">
        <f>IFERROR(MID(VLOOKUP($B273,Seqs!$A:$B,2,0),AO273,1),"")</f>
        <v>D</v>
      </c>
      <c r="AO273" s="3">
        <v>342</v>
      </c>
      <c r="AP273" s="3" t="str">
        <f>IFERROR(MID(VLOOKUP($B273,Seqs!$A:$B,2,0),AQ273,1),"")</f>
        <v>F</v>
      </c>
      <c r="AQ273" s="3">
        <v>367</v>
      </c>
      <c r="AR273" s="3" t="str">
        <f>IFERROR(MID(VLOOKUP($B273,Seqs!$A:$B,2,0),AS273,1),"")</f>
        <v>Q</v>
      </c>
      <c r="AS273" s="3">
        <v>374</v>
      </c>
      <c r="AT273" s="3" t="str">
        <f>IFERROR(MID(VLOOKUP($B273,Seqs!$A:$B,2,0),AU273,1),"")</f>
        <v>L</v>
      </c>
      <c r="AU273" s="3">
        <v>403</v>
      </c>
      <c r="AV273" s="3" t="str">
        <f>IFERROR(MID(VLOOKUP($B273,Seqs!$A:$B,2,0),AW273,1),"")</f>
        <v>N</v>
      </c>
      <c r="AW273" s="3">
        <v>404</v>
      </c>
      <c r="AX273" s="3" t="str">
        <f>IFERROR(MID(VLOOKUP($B273,Seqs!$A:$B,2,0),AY273,1),"")</f>
        <v>N</v>
      </c>
      <c r="AY273" s="3">
        <v>429</v>
      </c>
      <c r="AZ273" s="77" t="str">
        <f>VLOOKUP(B273,Classification!A:D,2,0)</f>
        <v>B1</v>
      </c>
      <c r="BA273" s="94" t="str">
        <f>VLOOKUP(B273,Classification!A:D,4,0)</f>
        <v>Glucagonreceptorfamily</v>
      </c>
      <c r="BB273" s="27" t="b">
        <f t="shared" si="558"/>
        <v>1</v>
      </c>
      <c r="BC273" s="23">
        <f t="shared" si="809"/>
        <v>252</v>
      </c>
      <c r="BD273" s="2" t="s">
        <v>23</v>
      </c>
      <c r="BE273" s="3" t="s">
        <v>1381</v>
      </c>
      <c r="BF273" s="119">
        <v>3.3</v>
      </c>
      <c r="BG273" s="49" t="s">
        <v>1384</v>
      </c>
      <c r="BH273" s="49" t="s">
        <v>1384</v>
      </c>
      <c r="BI273" s="1"/>
      <c r="BJ273" s="70" t="s">
        <v>1293</v>
      </c>
      <c r="BK273" s="57" t="s">
        <v>1293</v>
      </c>
      <c r="BL273" s="57" t="s">
        <v>1293</v>
      </c>
      <c r="BM273" s="57" t="s">
        <v>1293</v>
      </c>
      <c r="BN273" s="57" t="s">
        <v>1293</v>
      </c>
      <c r="BO273" s="57" t="s">
        <v>1293</v>
      </c>
      <c r="BP273" s="57" t="s">
        <v>1293</v>
      </c>
      <c r="BQ273" s="57" t="s">
        <v>1293</v>
      </c>
      <c r="BR273" s="57" t="s">
        <v>1293</v>
      </c>
      <c r="BS273" s="57" t="s">
        <v>1293</v>
      </c>
      <c r="BT273" s="57" t="s">
        <v>1293</v>
      </c>
      <c r="BU273" s="57" t="s">
        <v>1293</v>
      </c>
      <c r="BV273" s="70">
        <f t="shared" si="810"/>
        <v>125</v>
      </c>
      <c r="BW273" s="71">
        <f t="shared" si="811"/>
        <v>167</v>
      </c>
      <c r="BX273" s="72">
        <f t="shared" si="812"/>
        <v>171</v>
      </c>
      <c r="BY273" s="71" t="str">
        <f t="shared" si="813"/>
        <v>-</v>
      </c>
      <c r="BZ273" s="72">
        <f t="shared" si="814"/>
        <v>217</v>
      </c>
      <c r="CA273" s="71" t="str">
        <f t="shared" si="815"/>
        <v>-</v>
      </c>
      <c r="CB273" s="72">
        <f t="shared" si="816"/>
        <v>274</v>
      </c>
      <c r="CC273" s="71">
        <f t="shared" si="817"/>
        <v>294</v>
      </c>
      <c r="CD273" s="72">
        <f t="shared" si="818"/>
        <v>300</v>
      </c>
      <c r="CE273" s="71">
        <f t="shared" si="819"/>
        <v>342</v>
      </c>
      <c r="CF273" s="72">
        <f t="shared" si="820"/>
        <v>374</v>
      </c>
      <c r="CG273" s="71">
        <f t="shared" si="821"/>
        <v>404</v>
      </c>
      <c r="CH273" s="70">
        <f t="shared" si="822"/>
        <v>164</v>
      </c>
      <c r="CI273" s="71">
        <f t="shared" si="823"/>
        <v>170</v>
      </c>
      <c r="CJ273" s="72">
        <f t="shared" si="824"/>
        <v>199</v>
      </c>
      <c r="CK273" s="72" t="str">
        <f t="shared" si="825"/>
        <v>-</v>
      </c>
      <c r="CL273" s="72">
        <f t="shared" si="826"/>
        <v>255</v>
      </c>
      <c r="CM273" s="72" t="str">
        <f t="shared" si="827"/>
        <v>-</v>
      </c>
      <c r="CN273" s="72">
        <f t="shared" si="828"/>
        <v>290</v>
      </c>
      <c r="CO273" s="72">
        <f t="shared" si="829"/>
        <v>296</v>
      </c>
      <c r="CP273" s="72">
        <f t="shared" si="830"/>
        <v>335</v>
      </c>
      <c r="CQ273" s="72">
        <f t="shared" si="831"/>
        <v>367</v>
      </c>
      <c r="CR273" s="72">
        <f t="shared" si="832"/>
        <v>403</v>
      </c>
      <c r="CS273" s="72">
        <f t="shared" si="833"/>
        <v>429</v>
      </c>
      <c r="CT273" s="23">
        <f t="shared" si="834"/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29" x14ac:dyDescent="0.2">
      <c r="A274" s="3" t="str">
        <f t="shared" si="557"/>
        <v>glr_human_4L6R_dist</v>
      </c>
      <c r="B274" s="3" t="s">
        <v>32</v>
      </c>
      <c r="C274" s="3" t="s">
        <v>1282</v>
      </c>
      <c r="D274" s="3" t="str">
        <f>IFERROR(MID(VLOOKUP($B274,Seqs!$A:$B,2,0),E274,1),"")</f>
        <v>G</v>
      </c>
      <c r="E274" s="3">
        <v>125</v>
      </c>
      <c r="F274" s="3" t="str">
        <f>IFERROR(MID(VLOOKUP($B274,Seqs!$A:$B,2,0),G274,1),"")</f>
        <v>G</v>
      </c>
      <c r="G274" s="3">
        <v>164</v>
      </c>
      <c r="H274" s="3" t="str">
        <f>IFERROR(MID(VLOOKUP($B274,Seqs!$A:$B,2,0),I274,1),"")</f>
        <v>S</v>
      </c>
      <c r="I274" s="23">
        <v>167</v>
      </c>
      <c r="J274" s="3" t="str">
        <f>IFERROR(MID(VLOOKUP($B274,Seqs!$A:$B,2,0),K274,1),"")</f>
        <v>H</v>
      </c>
      <c r="K274" s="23">
        <v>170</v>
      </c>
      <c r="L274" s="3" t="str">
        <f>IFERROR(MID(VLOOKUP($B274,Seqs!$A:$B,2,0),M274,1),"")</f>
        <v>C</v>
      </c>
      <c r="M274" s="23">
        <v>171</v>
      </c>
      <c r="N274" s="3" t="str">
        <f>IFERROR(MID(VLOOKUP($B274,Seqs!$A:$B,2,0),O274,1),"")</f>
        <v>R</v>
      </c>
      <c r="O274" s="3">
        <v>199</v>
      </c>
      <c r="P274" s="3" t="str">
        <f>IFERROR(MID(VLOOKUP($B274,Seqs!$A:$B,2,0),Q274,1),"")</f>
        <v/>
      </c>
      <c r="Q274" s="3" t="s">
        <v>23</v>
      </c>
      <c r="R274" s="3" t="str">
        <f>IFERROR(MID(VLOOKUP($B274,Seqs!$A:$B,2,0),S274,1),"")</f>
        <v/>
      </c>
      <c r="S274" s="3" t="s">
        <v>23</v>
      </c>
      <c r="T274" s="3" t="str">
        <f>IFERROR(MID(VLOOKUP($B274,Seqs!$A:$B,2,0),U274,1),"")</f>
        <v>S</v>
      </c>
      <c r="U274" s="3">
        <v>217</v>
      </c>
      <c r="V274" s="3" t="str">
        <f>IFERROR(MID(VLOOKUP($B274,Seqs!$A:$B,2,0),W274,1),"")</f>
        <v>L</v>
      </c>
      <c r="W274" s="3">
        <v>255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S</v>
      </c>
      <c r="AC274" s="9">
        <v>262</v>
      </c>
      <c r="AD274" s="3" t="str">
        <f>IFERROR(MID(VLOOKUP($B274,Seqs!$A:$B,2,0),AE274,1),"")</f>
        <v>E</v>
      </c>
      <c r="AE274" s="3">
        <v>290</v>
      </c>
      <c r="AF274" s="3" t="str">
        <f>IFERROR(MID(VLOOKUP($B274,Seqs!$A:$B,2,0),AG274,1),"")</f>
        <v>C</v>
      </c>
      <c r="AG274" s="3">
        <v>294</v>
      </c>
      <c r="AH274" s="3" t="str">
        <f>IFERROR(MID(VLOOKUP($B274,Seqs!$A:$B,2,0),AI274,1),"")</f>
        <v>T</v>
      </c>
      <c r="AI274" s="3">
        <v>296</v>
      </c>
      <c r="AJ274" s="3" t="str">
        <f>IFERROR(MID(VLOOKUP($B274,Seqs!$A:$B,2,0),AK274,1),"")</f>
        <v>N</v>
      </c>
      <c r="AK274" s="3">
        <v>300</v>
      </c>
      <c r="AL274" s="3" t="str">
        <f>IFERROR(MID(VLOOKUP($B274,Seqs!$A:$B,2,0),AM274,1),"")</f>
        <v>A</v>
      </c>
      <c r="AM274" s="3">
        <v>335</v>
      </c>
      <c r="AN274" s="3" t="str">
        <f>IFERROR(MID(VLOOKUP($B274,Seqs!$A:$B,2,0),AO274,1),"")</f>
        <v>D</v>
      </c>
      <c r="AO274" s="3">
        <v>342</v>
      </c>
      <c r="AP274" s="3" t="str">
        <f>IFERROR(MID(VLOOKUP($B274,Seqs!$A:$B,2,0),AQ274,1),"")</f>
        <v>F</v>
      </c>
      <c r="AQ274" s="3">
        <v>367</v>
      </c>
      <c r="AR274" s="3" t="str">
        <f>IFERROR(MID(VLOOKUP($B274,Seqs!$A:$B,2,0),AS274,1),"")</f>
        <v>Q</v>
      </c>
      <c r="AS274" s="3">
        <v>374</v>
      </c>
      <c r="AT274" s="3" t="str">
        <f>IFERROR(MID(VLOOKUP($B274,Seqs!$A:$B,2,0),AU274,1),"")</f>
        <v>L</v>
      </c>
      <c r="AU274" s="3">
        <v>403</v>
      </c>
      <c r="AV274" s="3" t="str">
        <f>IFERROR(MID(VLOOKUP($B274,Seqs!$A:$B,2,0),AW274,1),"")</f>
        <v>N</v>
      </c>
      <c r="AW274" s="3">
        <v>404</v>
      </c>
      <c r="AX274" s="3" t="str">
        <f>IFERROR(MID(VLOOKUP($B274,Seqs!$A:$B,2,0),AY274,1),"")</f>
        <v>N</v>
      </c>
      <c r="AY274" s="3">
        <v>429</v>
      </c>
      <c r="AZ274" s="77" t="str">
        <f>VLOOKUP(B274,Classification!A:D,2,0)</f>
        <v>B1</v>
      </c>
      <c r="BA274" s="94" t="str">
        <f>VLOOKUP(B274,Classification!A:D,4,0)</f>
        <v>Glucagonreceptorfamily</v>
      </c>
      <c r="BB274" s="27" t="b">
        <f t="shared" si="558"/>
        <v>1</v>
      </c>
      <c r="BC274" s="23">
        <f t="shared" si="809"/>
        <v>264</v>
      </c>
      <c r="BD274" s="56" t="s">
        <v>1379</v>
      </c>
      <c r="BE274" s="3" t="s">
        <v>1381</v>
      </c>
      <c r="BF274" s="119">
        <v>3.3</v>
      </c>
      <c r="BG274" s="49" t="s">
        <v>1384</v>
      </c>
      <c r="BH274" s="49" t="s">
        <v>1384</v>
      </c>
      <c r="BI274" s="1"/>
      <c r="BJ274" s="70" t="s">
        <v>1293</v>
      </c>
      <c r="BK274" s="57" t="s">
        <v>1293</v>
      </c>
      <c r="BL274" s="57" t="s">
        <v>1293</v>
      </c>
      <c r="BM274" s="57" t="s">
        <v>1293</v>
      </c>
      <c r="BN274" s="57" t="s">
        <v>1293</v>
      </c>
      <c r="BO274" s="57" t="s">
        <v>1293</v>
      </c>
      <c r="BP274" s="57" t="s">
        <v>1293</v>
      </c>
      <c r="BQ274" s="57" t="s">
        <v>1293</v>
      </c>
      <c r="BR274" s="57" t="s">
        <v>1293</v>
      </c>
      <c r="BS274" s="57" t="s">
        <v>1293</v>
      </c>
      <c r="BT274" s="57" t="s">
        <v>1293</v>
      </c>
      <c r="BU274" s="57" t="s">
        <v>1293</v>
      </c>
      <c r="BV274" s="70">
        <f t="shared" si="810"/>
        <v>125</v>
      </c>
      <c r="BW274" s="71">
        <f t="shared" si="811"/>
        <v>167</v>
      </c>
      <c r="BX274" s="72">
        <f t="shared" si="812"/>
        <v>171</v>
      </c>
      <c r="BY274" s="71" t="str">
        <f t="shared" si="813"/>
        <v>-</v>
      </c>
      <c r="BZ274" s="72">
        <f t="shared" si="814"/>
        <v>217</v>
      </c>
      <c r="CA274" s="71" t="str">
        <f t="shared" si="815"/>
        <v>-</v>
      </c>
      <c r="CB274" s="72">
        <f t="shared" si="816"/>
        <v>262</v>
      </c>
      <c r="CC274" s="71">
        <f t="shared" si="817"/>
        <v>294</v>
      </c>
      <c r="CD274" s="72">
        <f t="shared" si="818"/>
        <v>300</v>
      </c>
      <c r="CE274" s="71">
        <f t="shared" si="819"/>
        <v>342</v>
      </c>
      <c r="CF274" s="72">
        <f t="shared" si="820"/>
        <v>374</v>
      </c>
      <c r="CG274" s="71">
        <f t="shared" si="821"/>
        <v>404</v>
      </c>
      <c r="CH274" s="70">
        <f t="shared" si="822"/>
        <v>164</v>
      </c>
      <c r="CI274" s="71">
        <f t="shared" si="823"/>
        <v>170</v>
      </c>
      <c r="CJ274" s="72">
        <f t="shared" si="824"/>
        <v>199</v>
      </c>
      <c r="CK274" s="72" t="str">
        <f t="shared" si="825"/>
        <v>-</v>
      </c>
      <c r="CL274" s="72">
        <f t="shared" si="826"/>
        <v>255</v>
      </c>
      <c r="CM274" s="72" t="str">
        <f t="shared" si="827"/>
        <v>-</v>
      </c>
      <c r="CN274" s="72">
        <f t="shared" si="828"/>
        <v>290</v>
      </c>
      <c r="CO274" s="72">
        <f t="shared" si="829"/>
        <v>296</v>
      </c>
      <c r="CP274" s="72">
        <f t="shared" si="830"/>
        <v>335</v>
      </c>
      <c r="CQ274" s="72">
        <f t="shared" si="831"/>
        <v>367</v>
      </c>
      <c r="CR274" s="72">
        <f t="shared" si="832"/>
        <v>403</v>
      </c>
      <c r="CS274" s="72">
        <f t="shared" si="833"/>
        <v>429</v>
      </c>
      <c r="CT274" s="23">
        <f t="shared" si="834"/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29" x14ac:dyDescent="0.2">
      <c r="A275" s="3" t="str">
        <f t="shared" ref="A275:A301" si="835">CONCATENATE(B275,"_",C275)</f>
        <v>glr_human_5EE7</v>
      </c>
      <c r="B275" s="3" t="s">
        <v>32</v>
      </c>
      <c r="C275" s="3" t="s">
        <v>49</v>
      </c>
      <c r="D275" s="3" t="str">
        <f>IFERROR(MID(VLOOKUP($B275,Seqs!$A:$B,2,0),E275,1),"")</f>
        <v>Y</v>
      </c>
      <c r="E275" s="3">
        <v>138</v>
      </c>
      <c r="F275" s="3" t="str">
        <f>IFERROR(MID(VLOOKUP($B275,Seqs!$A:$B,2,0),G275,1),"")</f>
        <v>L</v>
      </c>
      <c r="G275" s="3">
        <v>166</v>
      </c>
      <c r="H275" s="3" t="str">
        <f>IFERROR(MID(VLOOKUP($B275,Seqs!$A:$B,2,0),I275,1),"")</f>
        <v>S</v>
      </c>
      <c r="I275" s="23">
        <v>167</v>
      </c>
      <c r="J275" s="3" t="str">
        <f>IFERROR(MID(VLOOKUP($B275,Seqs!$A:$B,2,0),K275,1),"")</f>
        <v>H</v>
      </c>
      <c r="K275" s="23">
        <v>170</v>
      </c>
      <c r="L275" s="3" t="str">
        <f>IFERROR(MID(VLOOKUP($B275,Seqs!$A:$B,2,0),M275,1),"")</f>
        <v>C</v>
      </c>
      <c r="M275" s="23">
        <v>171</v>
      </c>
      <c r="N275" s="3" t="str">
        <f>IFERROR(MID(VLOOKUP($B275,Seqs!$A:$B,2,0),O275,1),"")</f>
        <v>R</v>
      </c>
      <c r="O275" s="3">
        <v>199</v>
      </c>
      <c r="P275" s="3" t="str">
        <f>IFERROR(MID(VLOOKUP($B275,Seqs!$A:$B,2,0),Q275,1),"")</f>
        <v/>
      </c>
      <c r="Q275" s="3" t="s">
        <v>23</v>
      </c>
      <c r="R275" s="3" t="str">
        <f>IFERROR(MID(VLOOKUP($B275,Seqs!$A:$B,2,0),S275,1),"")</f>
        <v/>
      </c>
      <c r="S275" s="3" t="s">
        <v>23</v>
      </c>
      <c r="T275" s="3" t="str">
        <f>IFERROR(MID(VLOOKUP($B275,Seqs!$A:$B,2,0),U275,1),"")</f>
        <v>D</v>
      </c>
      <c r="U275" s="3">
        <v>218</v>
      </c>
      <c r="V275" s="3" t="str">
        <f>IFERROR(MID(VLOOKUP($B275,Seqs!$A:$B,2,0),W275,1),"")</f>
        <v>G</v>
      </c>
      <c r="W275" s="3">
        <v>254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S</v>
      </c>
      <c r="AC275" s="9">
        <v>262</v>
      </c>
      <c r="AD275" s="3" t="str">
        <f>IFERROR(MID(VLOOKUP($B275,Seqs!$A:$B,2,0),AE275,1),"")</f>
        <v>E</v>
      </c>
      <c r="AE275" s="3">
        <v>290</v>
      </c>
      <c r="AF275" s="3" t="str">
        <f>IFERROR(MID(VLOOKUP($B275,Seqs!$A:$B,2,0),AG275,1),"")</f>
        <v>C</v>
      </c>
      <c r="AG275" s="3">
        <v>294</v>
      </c>
      <c r="AH275" s="3" t="str">
        <f>IFERROR(MID(VLOOKUP($B275,Seqs!$A:$B,2,0),AI275,1),"")</f>
        <v>T</v>
      </c>
      <c r="AI275" s="3">
        <v>296</v>
      </c>
      <c r="AJ275" s="3" t="str">
        <f>IFERROR(MID(VLOOKUP($B275,Seqs!$A:$B,2,0),AK275,1),"")</f>
        <v>R</v>
      </c>
      <c r="AK275" s="105">
        <v>308</v>
      </c>
      <c r="AL275" s="3" t="str">
        <f>IFERROR(MID(VLOOKUP($B275,Seqs!$A:$B,2,0),AM275,1),"")</f>
        <v>A</v>
      </c>
      <c r="AM275" s="3">
        <v>335</v>
      </c>
      <c r="AN275" s="3" t="str">
        <f>IFERROR(MID(VLOOKUP($B275,Seqs!$A:$B,2,0),AO275,1),"")</f>
        <v>D</v>
      </c>
      <c r="AO275" s="3">
        <v>342</v>
      </c>
      <c r="AP275" s="3" t="str">
        <f>IFERROR(MID(VLOOKUP($B275,Seqs!$A:$B,2,0),AQ275,1),"")</f>
        <v>D</v>
      </c>
      <c r="AQ275" s="3">
        <v>370</v>
      </c>
      <c r="AR275" s="3" t="str">
        <f>IFERROR(MID(VLOOKUP($B275,Seqs!$A:$B,2,0),AS275,1),"")</f>
        <v>S</v>
      </c>
      <c r="AS275" s="3">
        <v>379</v>
      </c>
      <c r="AT275" s="3" t="str">
        <f>IFERROR(MID(VLOOKUP($B275,Seqs!$A:$B,2,0),AU275,1),"")</f>
        <v>F</v>
      </c>
      <c r="AU275" s="3">
        <v>402</v>
      </c>
      <c r="AV275" s="3" t="str">
        <f>IFERROR(MID(VLOOKUP($B275,Seqs!$A:$B,2,0),AW275,1),"")</f>
        <v>N</v>
      </c>
      <c r="AW275" s="3">
        <v>404</v>
      </c>
      <c r="AX275" s="3" t="str">
        <f>IFERROR(MID(VLOOKUP($B275,Seqs!$A:$B,2,0),AY275,1),"")</f>
        <v>R</v>
      </c>
      <c r="AY275" s="3">
        <v>417</v>
      </c>
      <c r="AZ275" s="77" t="str">
        <f>VLOOKUP(B275,Classification!A:D,2,0)</f>
        <v>B1</v>
      </c>
      <c r="BA275" s="94" t="str">
        <f>VLOOKUP(B275,Classification!A:D,4,0)</f>
        <v>Glucagonreceptorfamily</v>
      </c>
      <c r="BB275" s="27" t="b">
        <f t="shared" ref="BB275:BB301" si="836"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23">
        <f t="shared" si="809"/>
        <v>228</v>
      </c>
      <c r="BD275" s="4" t="s">
        <v>23</v>
      </c>
      <c r="BE275" s="3" t="s">
        <v>1381</v>
      </c>
      <c r="BF275" s="119">
        <v>2.5</v>
      </c>
      <c r="BG275" s="49" t="s">
        <v>1384</v>
      </c>
      <c r="BH275" s="49" t="s">
        <v>1384</v>
      </c>
      <c r="BI275" s="1"/>
      <c r="BJ275" s="70" t="s">
        <v>1293</v>
      </c>
      <c r="BK275" s="57" t="s">
        <v>1293</v>
      </c>
      <c r="BL275" s="57" t="s">
        <v>1293</v>
      </c>
      <c r="BM275" s="57" t="s">
        <v>1293</v>
      </c>
      <c r="BN275" s="57" t="s">
        <v>1293</v>
      </c>
      <c r="BO275" s="57" t="s">
        <v>1293</v>
      </c>
      <c r="BP275" s="57" t="s">
        <v>1293</v>
      </c>
      <c r="BQ275" s="57" t="s">
        <v>1293</v>
      </c>
      <c r="BR275" s="57" t="s">
        <v>1293</v>
      </c>
      <c r="BS275" s="57" t="s">
        <v>1293</v>
      </c>
      <c r="BT275" s="57" t="s">
        <v>1293</v>
      </c>
      <c r="BU275" s="57" t="s">
        <v>1293</v>
      </c>
      <c r="BV275" s="70">
        <f t="shared" si="810"/>
        <v>138</v>
      </c>
      <c r="BW275" s="71">
        <f t="shared" si="811"/>
        <v>167</v>
      </c>
      <c r="BX275" s="72">
        <f t="shared" si="812"/>
        <v>171</v>
      </c>
      <c r="BY275" s="71" t="str">
        <f t="shared" si="813"/>
        <v>-</v>
      </c>
      <c r="BZ275" s="72">
        <f t="shared" si="814"/>
        <v>218</v>
      </c>
      <c r="CA275" s="71" t="str">
        <f t="shared" si="815"/>
        <v>-</v>
      </c>
      <c r="CB275" s="72">
        <f t="shared" si="816"/>
        <v>262</v>
      </c>
      <c r="CC275" s="71">
        <f t="shared" si="817"/>
        <v>294</v>
      </c>
      <c r="CD275" s="72">
        <f t="shared" si="818"/>
        <v>308</v>
      </c>
      <c r="CE275" s="71">
        <f t="shared" si="819"/>
        <v>342</v>
      </c>
      <c r="CF275" s="72">
        <f t="shared" si="820"/>
        <v>379</v>
      </c>
      <c r="CG275" s="71">
        <f t="shared" si="821"/>
        <v>404</v>
      </c>
      <c r="CH275" s="70">
        <f t="shared" si="822"/>
        <v>166</v>
      </c>
      <c r="CI275" s="71">
        <f t="shared" si="823"/>
        <v>170</v>
      </c>
      <c r="CJ275" s="72">
        <f t="shared" si="824"/>
        <v>199</v>
      </c>
      <c r="CK275" s="72" t="str">
        <f t="shared" si="825"/>
        <v>-</v>
      </c>
      <c r="CL275" s="72">
        <f t="shared" si="826"/>
        <v>254</v>
      </c>
      <c r="CM275" s="72" t="str">
        <f t="shared" si="827"/>
        <v>-</v>
      </c>
      <c r="CN275" s="72">
        <f t="shared" si="828"/>
        <v>290</v>
      </c>
      <c r="CO275" s="72">
        <f t="shared" si="829"/>
        <v>296</v>
      </c>
      <c r="CP275" s="72">
        <f t="shared" si="830"/>
        <v>335</v>
      </c>
      <c r="CQ275" s="72">
        <f t="shared" si="831"/>
        <v>370</v>
      </c>
      <c r="CR275" s="72">
        <f t="shared" si="832"/>
        <v>402</v>
      </c>
      <c r="CS275" s="72">
        <f t="shared" si="833"/>
        <v>417</v>
      </c>
      <c r="CT275" s="23">
        <f t="shared" si="834"/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x14ac:dyDescent="0.2">
      <c r="A276" s="3" t="str">
        <f t="shared" ref="A276:A285" si="837">CONCATENATE(B276,"_",C276)</f>
        <v>glr_human_5XEZ</v>
      </c>
      <c r="B276" s="3" t="s">
        <v>32</v>
      </c>
      <c r="C276" s="3" t="s">
        <v>1419</v>
      </c>
      <c r="D276" s="3" t="str">
        <f>IFERROR(MID(VLOOKUP($B276,Seqs!$A:$B,2,0),E276,1),"")</f>
        <v>Q</v>
      </c>
      <c r="E276" s="3">
        <v>131</v>
      </c>
      <c r="F276" s="3" t="str">
        <f>IFERROR(MID(VLOOKUP($B276,Seqs!$A:$B,2,0),G276,1),"")</f>
        <v>G</v>
      </c>
      <c r="G276" s="3">
        <v>164</v>
      </c>
      <c r="H276" s="3" t="str">
        <f>IFERROR(MID(VLOOKUP($B276,Seqs!$A:$B,2,0),I276,1),"")</f>
        <v>S</v>
      </c>
      <c r="I276" s="23">
        <v>167</v>
      </c>
      <c r="J276" s="3" t="str">
        <f>IFERROR(MID(VLOOKUP($B276,Seqs!$A:$B,2,0),K276,1),"")</f>
        <v>H</v>
      </c>
      <c r="K276" s="23">
        <v>170</v>
      </c>
      <c r="L276" s="3" t="str">
        <f>IFERROR(MID(VLOOKUP($B276,Seqs!$A:$B,2,0),M276,1),"")</f>
        <v>C</v>
      </c>
      <c r="M276" s="23">
        <v>171</v>
      </c>
      <c r="N276" s="3" t="str">
        <f>IFERROR(MID(VLOOKUP($B276,Seqs!$A:$B,2,0),O276,1),"")</f>
        <v>R</v>
      </c>
      <c r="O276" s="3">
        <v>201</v>
      </c>
      <c r="P276" s="3" t="str">
        <f>IFERROR(MID(VLOOKUP($B276,Seqs!$A:$B,2,0),Q276,1),"")</f>
        <v/>
      </c>
      <c r="Q276" s="3" t="s">
        <v>23</v>
      </c>
      <c r="R276" s="3" t="str">
        <f>IFERROR(MID(VLOOKUP($B276,Seqs!$A:$B,2,0),S276,1),"")</f>
        <v/>
      </c>
      <c r="S276" s="3" t="s">
        <v>23</v>
      </c>
      <c r="T276" s="3" t="str">
        <f>IFERROR(MID(VLOOKUP($B276,Seqs!$A:$B,2,0),U276,1),"")</f>
        <v>S</v>
      </c>
      <c r="U276" s="3">
        <v>217</v>
      </c>
      <c r="V276" s="3" t="str">
        <f>IFERROR(MID(VLOOKUP($B276,Seqs!$A:$B,2,0),W276,1),"")</f>
        <v>L</v>
      </c>
      <c r="W276" s="3">
        <v>255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E</v>
      </c>
      <c r="AC276" s="3">
        <v>260</v>
      </c>
      <c r="AD276" s="3" t="str">
        <f>IFERROR(MID(VLOOKUP($B276,Seqs!$A:$B,2,0),AE276,1),"")</f>
        <v>E</v>
      </c>
      <c r="AE276" s="3">
        <v>290</v>
      </c>
      <c r="AF276" s="3" t="str">
        <f>IFERROR(MID(VLOOKUP($B276,Seqs!$A:$B,2,0),AG276,1),"")</f>
        <v>C</v>
      </c>
      <c r="AG276" s="3">
        <v>294</v>
      </c>
      <c r="AH276" s="3" t="str">
        <f>IFERROR(MID(VLOOKUP($B276,Seqs!$A:$B,2,0),AI276,1),"")</f>
        <v>T</v>
      </c>
      <c r="AI276" s="3">
        <v>296</v>
      </c>
      <c r="AJ276" s="3" t="str">
        <f>IFERROR(MID(VLOOKUP($B276,Seqs!$A:$B,2,0),AK276,1),"")</f>
        <v>G</v>
      </c>
      <c r="AK276" s="3">
        <v>302</v>
      </c>
      <c r="AL276" s="3" t="str">
        <f>IFERROR(MID(VLOOKUP($B276,Seqs!$A:$B,2,0),AM276,1),"")</f>
        <v>R</v>
      </c>
      <c r="AM276" s="3">
        <v>334</v>
      </c>
      <c r="AN276" s="3" t="str">
        <f>IFERROR(MID(VLOOKUP($B276,Seqs!$A:$B,2,0),AO276,1),"")</f>
        <v>D</v>
      </c>
      <c r="AO276" s="3">
        <v>342</v>
      </c>
      <c r="AP276" s="3" t="str">
        <f>IFERROR(MID(VLOOKUP($B276,Seqs!$A:$B,2,0),AQ276,1),"")</f>
        <v>F</v>
      </c>
      <c r="AQ276" s="3">
        <v>367</v>
      </c>
      <c r="AR276" s="3" t="str">
        <f>IFERROR(MID(VLOOKUP($B276,Seqs!$A:$B,2,0),AS276,1),"")</f>
        <v>G</v>
      </c>
      <c r="AS276" s="3">
        <v>375</v>
      </c>
      <c r="AT276" s="3" t="str">
        <f>IFERROR(MID(VLOOKUP($B276,Seqs!$A:$B,2,0),AU276,1),"")</f>
        <v>L</v>
      </c>
      <c r="AU276" s="3">
        <v>403</v>
      </c>
      <c r="AV276" s="3" t="str">
        <f>IFERROR(MID(VLOOKUP($B276,Seqs!$A:$B,2,0),AW276,1),"")</f>
        <v>N</v>
      </c>
      <c r="AW276" s="3">
        <v>404</v>
      </c>
      <c r="AX276" s="3" t="str">
        <f>IFERROR(MID(VLOOKUP($B276,Seqs!$A:$B,2,0),AY276,1),"")</f>
        <v>W</v>
      </c>
      <c r="AY276" s="3">
        <v>415</v>
      </c>
      <c r="AZ276" s="77" t="str">
        <f>VLOOKUP(B276,Classification!A:D,2,0)</f>
        <v>B1</v>
      </c>
      <c r="BA276" s="94" t="str">
        <f>VLOOKUP(B276,Classification!A:D,4,0)</f>
        <v>Glucagonreceptorfamily</v>
      </c>
      <c r="BB276" s="27" t="b">
        <f t="shared" ref="BB276:BB285" si="838">AND(E276&lt;G276,OR(G276&lt;I276,I276="-"),OR(I276&lt;K276,I276="-"),OR(K276&lt;M276,K276="-"),M276&lt;O276,OR(O276&lt;Q276,Q276="-"),OR(Q276&lt;S276,Q276="-"),OR(S276&lt;U276,S276="-"),U276&lt;W276,OR(W276&lt;Y276,Y276="-"),OR(Y276&lt;AA276,Y276="-"),OR(AA276&lt;AC276,AA276="-"),AC276&lt;AE276,OR(AE276&lt;AG276,AG276="-"),OR(AG276&lt;AI276,AG276="-"),OR(AI276&lt;AK276,AI276="-"),AK276&lt;AM276,AM276&lt;AO276,AO276&lt;AQ276,AQ276&lt;AS276,AS276&lt;AU276,OR(AU276&lt;AW276,AW276="-"),OR(AW276&lt;AY276,AW276="-"))</f>
        <v>1</v>
      </c>
      <c r="BC276" s="23">
        <f t="shared" ref="BC276:BC285" si="839">_xlfn.AGGREGATE(9,6,CH276:CS276)-_xlfn.AGGREGATE(9,6,BV276:CG276)+12</f>
        <v>244</v>
      </c>
      <c r="BD276" s="4" t="s">
        <v>1383</v>
      </c>
      <c r="BE276" s="3" t="s">
        <v>1381</v>
      </c>
      <c r="BF276" s="119">
        <v>3</v>
      </c>
      <c r="BG276" s="49" t="s">
        <v>1287</v>
      </c>
      <c r="BH276" s="49" t="s">
        <v>1287</v>
      </c>
      <c r="BI276" s="1"/>
      <c r="BJ276" s="70" t="s">
        <v>1293</v>
      </c>
      <c r="BK276" s="57" t="s">
        <v>1293</v>
      </c>
      <c r="BL276" s="57" t="s">
        <v>1293</v>
      </c>
      <c r="BM276" s="57" t="s">
        <v>1293</v>
      </c>
      <c r="BN276" s="57" t="s">
        <v>1293</v>
      </c>
      <c r="BO276" s="57" t="s">
        <v>1293</v>
      </c>
      <c r="BP276" s="57" t="s">
        <v>1293</v>
      </c>
      <c r="BQ276" s="57" t="s">
        <v>1293</v>
      </c>
      <c r="BR276" s="57" t="s">
        <v>1293</v>
      </c>
      <c r="BS276" s="57" t="s">
        <v>1293</v>
      </c>
      <c r="BT276" s="57" t="s">
        <v>1293</v>
      </c>
      <c r="BU276" s="57" t="s">
        <v>1293</v>
      </c>
      <c r="BV276" s="70">
        <f t="shared" ref="BV276:BV285" si="840">E276</f>
        <v>131</v>
      </c>
      <c r="BW276" s="71">
        <f t="shared" ref="BW276:BW285" si="841">I276</f>
        <v>167</v>
      </c>
      <c r="BX276" s="72">
        <f t="shared" ref="BX276:BX285" si="842">M276</f>
        <v>171</v>
      </c>
      <c r="BY276" s="71" t="str">
        <f t="shared" ref="BY276:BY285" si="843">Q276</f>
        <v>-</v>
      </c>
      <c r="BZ276" s="72">
        <f t="shared" ref="BZ276:BZ285" si="844">U276</f>
        <v>217</v>
      </c>
      <c r="CA276" s="71" t="str">
        <f t="shared" ref="CA276:CA285" si="845">Y276</f>
        <v>-</v>
      </c>
      <c r="CB276" s="72">
        <f t="shared" ref="CB276:CB285" si="846">AC276</f>
        <v>260</v>
      </c>
      <c r="CC276" s="71">
        <f t="shared" ref="CC276:CC285" si="847">AG276</f>
        <v>294</v>
      </c>
      <c r="CD276" s="72">
        <f t="shared" ref="CD276:CD285" si="848">AK276</f>
        <v>302</v>
      </c>
      <c r="CE276" s="71">
        <f t="shared" ref="CE276:CE285" si="849">AO276</f>
        <v>342</v>
      </c>
      <c r="CF276" s="72">
        <f t="shared" ref="CF276:CF285" si="850">AS276</f>
        <v>375</v>
      </c>
      <c r="CG276" s="71">
        <f t="shared" ref="CG276:CG285" si="851">AW276</f>
        <v>404</v>
      </c>
      <c r="CH276" s="70">
        <f t="shared" ref="CH276:CH285" si="852">G276</f>
        <v>164</v>
      </c>
      <c r="CI276" s="71">
        <f t="shared" ref="CI276:CI285" si="853">K276</f>
        <v>170</v>
      </c>
      <c r="CJ276" s="72">
        <f t="shared" ref="CJ276:CJ285" si="854">O276</f>
        <v>201</v>
      </c>
      <c r="CK276" s="72" t="str">
        <f t="shared" ref="CK276:CK285" si="855">S276</f>
        <v>-</v>
      </c>
      <c r="CL276" s="72">
        <f t="shared" ref="CL276:CL285" si="856">W276</f>
        <v>255</v>
      </c>
      <c r="CM276" s="72" t="str">
        <f t="shared" ref="CM276:CM285" si="857">AA276</f>
        <v>-</v>
      </c>
      <c r="CN276" s="72">
        <f t="shared" ref="CN276:CN285" si="858">AE276</f>
        <v>290</v>
      </c>
      <c r="CO276" s="72">
        <f t="shared" ref="CO276:CO285" si="859">AI276</f>
        <v>296</v>
      </c>
      <c r="CP276" s="72">
        <f t="shared" ref="CP276:CP285" si="860">AM276</f>
        <v>334</v>
      </c>
      <c r="CQ276" s="72">
        <f t="shared" ref="CQ276:CQ285" si="861">AQ276</f>
        <v>367</v>
      </c>
      <c r="CR276" s="72">
        <f t="shared" ref="CR276:CR285" si="862">AU276</f>
        <v>403</v>
      </c>
      <c r="CS276" s="72">
        <f t="shared" ref="CS276:CS285" si="863">AY276</f>
        <v>415</v>
      </c>
      <c r="CT276" s="23">
        <f t="shared" ref="CT276:CT285" si="864">M276-K276</f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29" x14ac:dyDescent="0.2">
      <c r="A277" s="3" t="str">
        <f t="shared" si="837"/>
        <v>glr_human_5XF1</v>
      </c>
      <c r="B277" s="3" t="s">
        <v>32</v>
      </c>
      <c r="C277" s="3" t="s">
        <v>1420</v>
      </c>
      <c r="D277" s="3" t="str">
        <f>IFERROR(MID(VLOOKUP($B277,Seqs!$A:$B,2,0),E277,1),"")</f>
        <v>Q</v>
      </c>
      <c r="E277" s="3">
        <v>131</v>
      </c>
      <c r="F277" s="3" t="str">
        <f>IFERROR(MID(VLOOKUP($B277,Seqs!$A:$B,2,0),G277,1),"")</f>
        <v>L</v>
      </c>
      <c r="G277" s="3">
        <v>166</v>
      </c>
      <c r="H277" s="3" t="str">
        <f>IFERROR(MID(VLOOKUP($B277,Seqs!$A:$B,2,0),I277,1),"")</f>
        <v>S</v>
      </c>
      <c r="I277" s="23">
        <v>167</v>
      </c>
      <c r="J277" s="3" t="str">
        <f>IFERROR(MID(VLOOKUP($B277,Seqs!$A:$B,2,0),K277,1),"")</f>
        <v>H</v>
      </c>
      <c r="K277" s="23">
        <v>170</v>
      </c>
      <c r="L277" s="3" t="str">
        <f>IFERROR(MID(VLOOKUP($B277,Seqs!$A:$B,2,0),M277,1),"")</f>
        <v>N</v>
      </c>
      <c r="M277" s="23">
        <v>174</v>
      </c>
      <c r="N277" s="3" t="str">
        <f>IFERROR(MID(VLOOKUP($B277,Seqs!$A:$B,2,0),O277,1),"")</f>
        <v>R</v>
      </c>
      <c r="O277" s="3">
        <v>201</v>
      </c>
      <c r="P277" s="3" t="str">
        <f>IFERROR(MID(VLOOKUP($B277,Seqs!$A:$B,2,0),Q277,1),"")</f>
        <v/>
      </c>
      <c r="Q277" s="3" t="s">
        <v>23</v>
      </c>
      <c r="R277" s="3" t="str">
        <f>IFERROR(MID(VLOOKUP($B277,Seqs!$A:$B,2,0),S277,1),"")</f>
        <v/>
      </c>
      <c r="S277" s="3" t="s">
        <v>23</v>
      </c>
      <c r="T277" s="3" t="str">
        <f>IFERROR(MID(VLOOKUP($B277,Seqs!$A:$B,2,0),U277,1),"")</f>
        <v>S</v>
      </c>
      <c r="U277" s="3">
        <v>217</v>
      </c>
      <c r="V277" s="3" t="str">
        <f>IFERROR(MID(VLOOKUP($B277,Seqs!$A:$B,2,0),W277,1),"")</f>
        <v>L</v>
      </c>
      <c r="W277" s="3">
        <v>255</v>
      </c>
      <c r="X277" s="3" t="str">
        <f>IFERROR(MID(VLOOKUP($B277,Seqs!$A:$B,2,0),Y277,1),"")</f>
        <v/>
      </c>
      <c r="Y277" s="3" t="s">
        <v>23</v>
      </c>
      <c r="Z277" s="3" t="str">
        <f>IFERROR(MID(VLOOKUP($B277,Seqs!$A:$B,2,0),AA277,1),"")</f>
        <v/>
      </c>
      <c r="AA277" s="3" t="s">
        <v>23</v>
      </c>
      <c r="AB277" s="3" t="str">
        <f>IFERROR(MID(VLOOKUP($B277,Seqs!$A:$B,2,0),AC277,1),"")</f>
        <v>R</v>
      </c>
      <c r="AC277" s="3">
        <v>261</v>
      </c>
      <c r="AD277" s="3" t="str">
        <f>IFERROR(MID(VLOOKUP($B277,Seqs!$A:$B,2,0),AE277,1),"")</f>
        <v>F</v>
      </c>
      <c r="AE277" s="3">
        <v>289</v>
      </c>
      <c r="AF277" s="3" t="str">
        <f>IFERROR(MID(VLOOKUP($B277,Seqs!$A:$B,2,0),AG277,1),"")</f>
        <v>C</v>
      </c>
      <c r="AG277" s="3">
        <v>294</v>
      </c>
      <c r="AH277" s="3" t="str">
        <f>IFERROR(MID(VLOOKUP($B277,Seqs!$A:$B,2,0),AI277,1),"")</f>
        <v>T</v>
      </c>
      <c r="AI277" s="3">
        <v>296</v>
      </c>
      <c r="AJ277" s="3" t="str">
        <f>IFERROR(MID(VLOOKUP($B277,Seqs!$A:$B,2,0),AK277,1),"")</f>
        <v>D</v>
      </c>
      <c r="AK277" s="3">
        <v>299</v>
      </c>
      <c r="AL277" s="3" t="str">
        <f>IFERROR(MID(VLOOKUP($B277,Seqs!$A:$B,2,0),AM277,1),"")</f>
        <v>L</v>
      </c>
      <c r="AM277" s="3">
        <v>333</v>
      </c>
      <c r="AN277" s="3" t="str">
        <f>IFERROR(MID(VLOOKUP($B277,Seqs!$A:$B,2,0),AO277,1),"")</f>
        <v>D</v>
      </c>
      <c r="AO277" s="3">
        <v>342</v>
      </c>
      <c r="AP277" s="3" t="str">
        <f>IFERROR(MID(VLOOKUP($B277,Seqs!$A:$B,2,0),AQ277,1),"")</f>
        <v>V</v>
      </c>
      <c r="AQ277" s="3">
        <v>368</v>
      </c>
      <c r="AR277" s="3" t="str">
        <f>IFERROR(MID(VLOOKUP($B277,Seqs!$A:$B,2,0),AS277,1),"")</f>
        <v>L</v>
      </c>
      <c r="AS277" s="3">
        <v>377</v>
      </c>
      <c r="AT277" s="3" t="str">
        <f>IFERROR(MID(VLOOKUP($B277,Seqs!$A:$B,2,0),AU277,1),"")</f>
        <v>L</v>
      </c>
      <c r="AU277" s="3">
        <v>403</v>
      </c>
      <c r="AV277" s="3" t="str">
        <f>IFERROR(MID(VLOOKUP($B277,Seqs!$A:$B,2,0),AW277,1),"")</f>
        <v>N</v>
      </c>
      <c r="AW277" s="3">
        <v>404</v>
      </c>
      <c r="AX277" s="3" t="str">
        <f>IFERROR(MID(VLOOKUP($B277,Seqs!$A:$B,2,0),AY277,1),"")</f>
        <v>W</v>
      </c>
      <c r="AY277" s="3">
        <v>415</v>
      </c>
      <c r="AZ277" s="77" t="str">
        <f>VLOOKUP(B277,Classification!A:D,2,0)</f>
        <v>B1</v>
      </c>
      <c r="BA277" s="94" t="str">
        <f>VLOOKUP(B277,Classification!A:D,4,0)</f>
        <v>Glucagonreceptorfamily</v>
      </c>
      <c r="BB277" s="27" t="b">
        <f t="shared" si="838"/>
        <v>1</v>
      </c>
      <c r="BC277" s="23">
        <f t="shared" si="839"/>
        <v>242</v>
      </c>
      <c r="BD277" s="4" t="s">
        <v>23</v>
      </c>
      <c r="BE277" s="3" t="s">
        <v>1381</v>
      </c>
      <c r="BF277" s="119">
        <v>3.19</v>
      </c>
      <c r="BG277" s="49" t="s">
        <v>1287</v>
      </c>
      <c r="BH277" s="49" t="s">
        <v>1287</v>
      </c>
      <c r="BI277" s="1"/>
      <c r="BJ277" s="70" t="s">
        <v>1293</v>
      </c>
      <c r="BK277" s="57" t="s">
        <v>1293</v>
      </c>
      <c r="BL277" s="57" t="s">
        <v>1293</v>
      </c>
      <c r="BM277" s="57" t="s">
        <v>1293</v>
      </c>
      <c r="BN277" s="57" t="s">
        <v>1293</v>
      </c>
      <c r="BO277" s="57" t="s">
        <v>1293</v>
      </c>
      <c r="BP277" s="57" t="s">
        <v>1293</v>
      </c>
      <c r="BQ277" s="57" t="s">
        <v>1293</v>
      </c>
      <c r="BR277" s="57" t="s">
        <v>1293</v>
      </c>
      <c r="BS277" s="57" t="s">
        <v>1293</v>
      </c>
      <c r="BT277" s="57" t="s">
        <v>1293</v>
      </c>
      <c r="BU277" s="57" t="s">
        <v>1293</v>
      </c>
      <c r="BV277" s="70">
        <f t="shared" si="840"/>
        <v>131</v>
      </c>
      <c r="BW277" s="71">
        <f t="shared" si="841"/>
        <v>167</v>
      </c>
      <c r="BX277" s="72">
        <f t="shared" si="842"/>
        <v>174</v>
      </c>
      <c r="BY277" s="71" t="str">
        <f t="shared" si="843"/>
        <v>-</v>
      </c>
      <c r="BZ277" s="72">
        <f t="shared" si="844"/>
        <v>217</v>
      </c>
      <c r="CA277" s="71" t="str">
        <f t="shared" si="845"/>
        <v>-</v>
      </c>
      <c r="CB277" s="72">
        <f t="shared" si="846"/>
        <v>261</v>
      </c>
      <c r="CC277" s="71">
        <f t="shared" si="847"/>
        <v>294</v>
      </c>
      <c r="CD277" s="72">
        <f t="shared" si="848"/>
        <v>299</v>
      </c>
      <c r="CE277" s="71">
        <f t="shared" si="849"/>
        <v>342</v>
      </c>
      <c r="CF277" s="72">
        <f t="shared" si="850"/>
        <v>377</v>
      </c>
      <c r="CG277" s="71">
        <f t="shared" si="851"/>
        <v>404</v>
      </c>
      <c r="CH277" s="70">
        <f t="shared" si="852"/>
        <v>166</v>
      </c>
      <c r="CI277" s="71">
        <f t="shared" si="853"/>
        <v>170</v>
      </c>
      <c r="CJ277" s="72">
        <f t="shared" si="854"/>
        <v>201</v>
      </c>
      <c r="CK277" s="72" t="str">
        <f t="shared" si="855"/>
        <v>-</v>
      </c>
      <c r="CL277" s="72">
        <f t="shared" si="856"/>
        <v>255</v>
      </c>
      <c r="CM277" s="72" t="str">
        <f t="shared" si="857"/>
        <v>-</v>
      </c>
      <c r="CN277" s="72">
        <f t="shared" si="858"/>
        <v>289</v>
      </c>
      <c r="CO277" s="72">
        <f t="shared" si="859"/>
        <v>296</v>
      </c>
      <c r="CP277" s="72">
        <f t="shared" si="860"/>
        <v>333</v>
      </c>
      <c r="CQ277" s="72">
        <f t="shared" si="861"/>
        <v>368</v>
      </c>
      <c r="CR277" s="72">
        <f t="shared" si="862"/>
        <v>403</v>
      </c>
      <c r="CS277" s="72">
        <f t="shared" si="863"/>
        <v>415</v>
      </c>
      <c r="CT277" s="23">
        <f t="shared" si="864"/>
        <v>4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3" t="str">
        <f t="shared" si="837"/>
        <v>glr_human_5YQZ</v>
      </c>
      <c r="B278" s="3" t="s">
        <v>32</v>
      </c>
      <c r="C278" s="3" t="s">
        <v>1475</v>
      </c>
      <c r="D278" s="3" t="str">
        <f>IFERROR(MID(VLOOKUP($B278,Seqs!$A:$B,2,0),E278,1),"")</f>
        <v>D</v>
      </c>
      <c r="E278" s="3">
        <v>124</v>
      </c>
      <c r="F278" s="3" t="str">
        <f>IFERROR(MID(VLOOKUP($B278,Seqs!$A:$B,2,0),G278,1),"")</f>
        <v>L</v>
      </c>
      <c r="G278" s="3">
        <v>166</v>
      </c>
      <c r="H278" s="3" t="str">
        <f>IFERROR(MID(VLOOKUP($B278,Seqs!$A:$B,2,0),I278,1),"")</f>
        <v>S</v>
      </c>
      <c r="I278" s="23">
        <v>167</v>
      </c>
      <c r="J278" s="3" t="str">
        <f>IFERROR(MID(VLOOKUP($B278,Seqs!$A:$B,2,0),K278,1),"")</f>
        <v>H</v>
      </c>
      <c r="K278" s="23">
        <v>170</v>
      </c>
      <c r="L278" s="3" t="str">
        <f>IFERROR(MID(VLOOKUP($B278,Seqs!$A:$B,2,0),M278,1),"")</f>
        <v>C</v>
      </c>
      <c r="M278" s="23">
        <v>171</v>
      </c>
      <c r="N278" s="3" t="str">
        <f>IFERROR(MID(VLOOKUP($B278,Seqs!$A:$B,2,0),O278,1),"")</f>
        <v>S</v>
      </c>
      <c r="O278" s="3">
        <v>203</v>
      </c>
      <c r="P278" s="3" t="str">
        <f>IFERROR(MID(VLOOKUP($B278,Seqs!$A:$B,2,0),Q278,1),"")</f>
        <v/>
      </c>
      <c r="Q278" s="3" t="s">
        <v>23</v>
      </c>
      <c r="R278" s="3" t="str">
        <f>IFERROR(MID(VLOOKUP($B278,Seqs!$A:$B,2,0),S278,1),"")</f>
        <v/>
      </c>
      <c r="S278" s="3" t="s">
        <v>23</v>
      </c>
      <c r="T278" s="3" t="str">
        <f>IFERROR(MID(VLOOKUP($B278,Seqs!$A:$B,2,0),U278,1),"")</f>
        <v>A</v>
      </c>
      <c r="U278" s="3">
        <v>220</v>
      </c>
      <c r="V278" s="3" t="str">
        <f>IFERROR(MID(VLOOKUP($B278,Seqs!$A:$B,2,0),W278,1),"")</f>
        <v>L</v>
      </c>
      <c r="W278" s="3">
        <v>255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F</v>
      </c>
      <c r="AC278" s="3">
        <v>263</v>
      </c>
      <c r="AD278" s="3" t="str">
        <f>IFERROR(MID(VLOOKUP($B278,Seqs!$A:$B,2,0),AE278,1),"")</f>
        <v>E</v>
      </c>
      <c r="AE278" s="3">
        <v>290</v>
      </c>
      <c r="AF278" s="3" t="str">
        <f>IFERROR(MID(VLOOKUP($B278,Seqs!$A:$B,2,0),AG278,1),"")</f>
        <v>C</v>
      </c>
      <c r="AG278" s="3">
        <v>294</v>
      </c>
      <c r="AH278" s="3" t="str">
        <f>IFERROR(MID(VLOOKUP($B278,Seqs!$A:$B,2,0),AI278,1),"")</f>
        <v>T</v>
      </c>
      <c r="AI278" s="3">
        <v>296</v>
      </c>
      <c r="AJ278" s="3" t="str">
        <f>IFERROR(MID(VLOOKUP($B278,Seqs!$A:$B,2,0),AK278,1),"")</f>
        <v>F</v>
      </c>
      <c r="AK278" s="3">
        <v>303</v>
      </c>
      <c r="AL278" s="3" t="str">
        <f>IFERROR(MID(VLOOKUP($B278,Seqs!$A:$B,2,0),AM278,1),"")</f>
        <v>A</v>
      </c>
      <c r="AM278" s="3">
        <v>335</v>
      </c>
      <c r="AN278" s="3" t="str">
        <f>IFERROR(MID(VLOOKUP($B278,Seqs!$A:$B,2,0),AO278,1),"")</f>
        <v>D</v>
      </c>
      <c r="AO278" s="3">
        <v>342</v>
      </c>
      <c r="AP278" s="3" t="str">
        <f>IFERROR(MID(VLOOKUP($B278,Seqs!$A:$B,2,0),AQ278,1),"")</f>
        <v>T</v>
      </c>
      <c r="AQ278" s="3">
        <v>369</v>
      </c>
      <c r="AR278" s="3" t="str">
        <f>IFERROR(MID(VLOOKUP($B278,Seqs!$A:$B,2,0),AS278,1),"")</f>
        <v>G</v>
      </c>
      <c r="AS278" s="3">
        <v>375</v>
      </c>
      <c r="AT278" s="3" t="str">
        <f>IFERROR(MID(VLOOKUP($B278,Seqs!$A:$B,2,0),AU278,1),"")</f>
        <v>L</v>
      </c>
      <c r="AU278" s="3">
        <v>403</v>
      </c>
      <c r="AV278" s="3" t="str">
        <f>IFERROR(MID(VLOOKUP($B278,Seqs!$A:$B,2,0),AW278,1),"")</f>
        <v>N</v>
      </c>
      <c r="AW278" s="3">
        <v>404</v>
      </c>
      <c r="AX278" s="3" t="str">
        <f>IFERROR(MID(VLOOKUP($B278,Seqs!$A:$B,2,0),AY278,1),"")</f>
        <v>E</v>
      </c>
      <c r="AY278" s="3">
        <v>426</v>
      </c>
      <c r="AZ278" s="77" t="str">
        <f>VLOOKUP(B278,Classification!A:D,2,0)</f>
        <v>B1</v>
      </c>
      <c r="BA278" s="94" t="str">
        <f>VLOOKUP(B278,Classification!A:D,4,0)</f>
        <v>Glucagonreceptorfamily</v>
      </c>
      <c r="BB278" s="27" t="b">
        <f t="shared" si="838"/>
        <v>1</v>
      </c>
      <c r="BC278" s="23">
        <f t="shared" si="839"/>
        <v>262</v>
      </c>
      <c r="BD278" s="4" t="s">
        <v>23</v>
      </c>
      <c r="BE278" s="3" t="s">
        <v>1381</v>
      </c>
      <c r="BF278" s="119">
        <v>3</v>
      </c>
      <c r="BG278" s="49" t="s">
        <v>1433</v>
      </c>
      <c r="BH278" s="49" t="s">
        <v>1433</v>
      </c>
      <c r="BI278" s="1"/>
      <c r="BJ278" s="70" t="s">
        <v>1293</v>
      </c>
      <c r="BK278" s="57" t="s">
        <v>1293</v>
      </c>
      <c r="BL278" s="57" t="s">
        <v>1293</v>
      </c>
      <c r="BM278" s="57" t="s">
        <v>1293</v>
      </c>
      <c r="BN278" s="57" t="s">
        <v>1293</v>
      </c>
      <c r="BO278" s="57" t="s">
        <v>1293</v>
      </c>
      <c r="BP278" s="57" t="s">
        <v>1293</v>
      </c>
      <c r="BQ278" s="57" t="s">
        <v>1293</v>
      </c>
      <c r="BR278" s="57" t="s">
        <v>1293</v>
      </c>
      <c r="BS278" s="57" t="s">
        <v>1293</v>
      </c>
      <c r="BT278" s="57" t="s">
        <v>1293</v>
      </c>
      <c r="BU278" s="57" t="s">
        <v>1293</v>
      </c>
      <c r="BV278" s="70">
        <f t="shared" si="840"/>
        <v>124</v>
      </c>
      <c r="BW278" s="71">
        <f t="shared" si="841"/>
        <v>167</v>
      </c>
      <c r="BX278" s="72">
        <f t="shared" si="842"/>
        <v>171</v>
      </c>
      <c r="BY278" s="71" t="str">
        <f t="shared" si="843"/>
        <v>-</v>
      </c>
      <c r="BZ278" s="72">
        <f t="shared" si="844"/>
        <v>220</v>
      </c>
      <c r="CA278" s="71" t="str">
        <f t="shared" si="845"/>
        <v>-</v>
      </c>
      <c r="CB278" s="72">
        <f t="shared" si="846"/>
        <v>263</v>
      </c>
      <c r="CC278" s="71">
        <f t="shared" si="847"/>
        <v>294</v>
      </c>
      <c r="CD278" s="72">
        <f t="shared" si="848"/>
        <v>303</v>
      </c>
      <c r="CE278" s="71">
        <f t="shared" si="849"/>
        <v>342</v>
      </c>
      <c r="CF278" s="72">
        <f t="shared" si="850"/>
        <v>375</v>
      </c>
      <c r="CG278" s="71">
        <f t="shared" si="851"/>
        <v>404</v>
      </c>
      <c r="CH278" s="70">
        <f t="shared" si="852"/>
        <v>166</v>
      </c>
      <c r="CI278" s="71">
        <f t="shared" si="853"/>
        <v>170</v>
      </c>
      <c r="CJ278" s="72">
        <f t="shared" si="854"/>
        <v>203</v>
      </c>
      <c r="CK278" s="72" t="str">
        <f t="shared" si="855"/>
        <v>-</v>
      </c>
      <c r="CL278" s="72">
        <f t="shared" si="856"/>
        <v>255</v>
      </c>
      <c r="CM278" s="72" t="str">
        <f t="shared" si="857"/>
        <v>-</v>
      </c>
      <c r="CN278" s="72">
        <f t="shared" si="858"/>
        <v>290</v>
      </c>
      <c r="CO278" s="72">
        <f t="shared" si="859"/>
        <v>296</v>
      </c>
      <c r="CP278" s="72">
        <f t="shared" si="860"/>
        <v>335</v>
      </c>
      <c r="CQ278" s="72">
        <f t="shared" si="861"/>
        <v>369</v>
      </c>
      <c r="CR278" s="72">
        <f t="shared" si="862"/>
        <v>403</v>
      </c>
      <c r="CS278" s="72">
        <f t="shared" si="863"/>
        <v>426</v>
      </c>
      <c r="CT278" s="23">
        <f t="shared" si="864"/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3" t="str">
        <f t="shared" si="837"/>
        <v>glp1r_human__wt</v>
      </c>
      <c r="B279" s="3" t="s">
        <v>406</v>
      </c>
      <c r="C279" s="3" t="s">
        <v>100</v>
      </c>
      <c r="D279" s="3" t="str">
        <f>IFERROR(MID(VLOOKUP($B279,Seqs!$A:$B,2,0),E279,1),"")</f>
        <v>E</v>
      </c>
      <c r="E279" s="3">
        <v>138</v>
      </c>
      <c r="F279" s="3" t="str">
        <f>IFERROR(MID(VLOOKUP($B279,Seqs!$A:$B,2,0),G279,1),"")</f>
        <v>F</v>
      </c>
      <c r="G279" s="3">
        <v>169</v>
      </c>
      <c r="H279" s="3" t="str">
        <f>IFERROR(MID(VLOOKUP($B279,Seqs!$A:$B,2,0),I279,1),"")</f>
        <v>R</v>
      </c>
      <c r="I279" s="23">
        <v>170</v>
      </c>
      <c r="J279" s="3" t="str">
        <f>IFERROR(MID(VLOOKUP($B279,Seqs!$A:$B,2,0),K279,1),"")</f>
        <v>H</v>
      </c>
      <c r="K279" s="23">
        <v>173</v>
      </c>
      <c r="L279" s="3" t="str">
        <f>IFERROR(MID(VLOOKUP($B279,Seqs!$A:$B,2,0),M279,1),"")</f>
        <v>C</v>
      </c>
      <c r="M279" s="23">
        <v>174</v>
      </c>
      <c r="N279" s="3" t="str">
        <f>IFERROR(MID(VLOOKUP($B279,Seqs!$A:$B,2,0),O279,1),"")</f>
        <v>S</v>
      </c>
      <c r="O279" s="3">
        <v>206</v>
      </c>
      <c r="P279" s="3" t="str">
        <f>IFERROR(MID(VLOOKUP($B279,Seqs!$A:$B,2,0),Q279,1),"")</f>
        <v/>
      </c>
      <c r="Q279" s="3" t="s">
        <v>23</v>
      </c>
      <c r="R279" s="3" t="str">
        <f>IFERROR(MID(VLOOKUP($B279,Seqs!$A:$B,2,0),S279,1),"")</f>
        <v/>
      </c>
      <c r="S279" s="3" t="s">
        <v>23</v>
      </c>
      <c r="T279" s="3" t="str">
        <f>IFERROR(MID(VLOOKUP($B279,Seqs!$A:$B,2,0),U279,1),"")</f>
        <v>L</v>
      </c>
      <c r="U279" s="3">
        <v>224</v>
      </c>
      <c r="V279" s="3" t="str">
        <f>IFERROR(MID(VLOOKUP($B279,Seqs!$A:$B,2,0),W279,1),"")</f>
        <v>F</v>
      </c>
      <c r="W279" s="3">
        <v>257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E</v>
      </c>
      <c r="AC279" s="3">
        <v>262</v>
      </c>
      <c r="AD279" s="3" t="str">
        <f>IFERROR(MID(VLOOKUP($B279,Seqs!$A:$B,2,0),AE279,1),"")</f>
        <v>E</v>
      </c>
      <c r="AE279" s="3">
        <v>292</v>
      </c>
      <c r="AF279" s="3" t="str">
        <f>IFERROR(MID(VLOOKUP($B279,Seqs!$A:$B,2,0),AG279,1),"")</f>
        <v>C</v>
      </c>
      <c r="AG279" s="3">
        <v>296</v>
      </c>
      <c r="AH279" s="3" t="str">
        <f>IFERROR(MID(VLOOKUP($B279,Seqs!$A:$B,2,0),AI279,1),"")</f>
        <v>T</v>
      </c>
      <c r="AI279" s="3">
        <v>298</v>
      </c>
      <c r="AJ279" s="3" t="str">
        <f>IFERROR(MID(VLOOKUP($B279,Seqs!$A:$B,2,0),AK279,1),"")</f>
        <v>N</v>
      </c>
      <c r="AK279" s="3">
        <v>302</v>
      </c>
      <c r="AL279" s="3" t="str">
        <f>IFERROR(MID(VLOOKUP($B279,Seqs!$A:$B,2,0),AM279,1),"")</f>
        <v>A</v>
      </c>
      <c r="AM279" s="3">
        <v>337</v>
      </c>
      <c r="AN279" s="3" t="str">
        <f>IFERROR(MID(VLOOKUP($B279,Seqs!$A:$B,2,0),AO279,1),"")</f>
        <v>D</v>
      </c>
      <c r="AO279" s="3">
        <v>344</v>
      </c>
      <c r="AP279" s="3" t="str">
        <f>IFERROR(MID(VLOOKUP($B279,Seqs!$A:$B,2,0),AQ279,1),"")</f>
        <v>F</v>
      </c>
      <c r="AQ279" s="3">
        <v>369</v>
      </c>
      <c r="AR279" s="3" t="str">
        <f>IFERROR(MID(VLOOKUP($B279,Seqs!$A:$B,2,0),AS279,1),"")</f>
        <v>G</v>
      </c>
      <c r="AS279" s="3">
        <v>377</v>
      </c>
      <c r="AT279" s="3" t="str">
        <f>IFERROR(MID(VLOOKUP($B279,Seqs!$A:$B,2,0),AU279,1),"")</f>
        <v>V</v>
      </c>
      <c r="AU279" s="3">
        <v>405</v>
      </c>
      <c r="AV279" s="3" t="str">
        <f>IFERROR(MID(VLOOKUP($B279,Seqs!$A:$B,2,0),AW279,1),"")</f>
        <v>N</v>
      </c>
      <c r="AW279" s="3">
        <v>406</v>
      </c>
      <c r="AX279" s="3" t="str">
        <f>IFERROR(MID(VLOOKUP($B279,Seqs!$A:$B,2,0),AY279,1),"")</f>
        <v>S</v>
      </c>
      <c r="AY279" s="3">
        <v>431</v>
      </c>
      <c r="AZ279" s="77" t="str">
        <f>VLOOKUP(B279,Classification!A:D,2,0)</f>
        <v>B1</v>
      </c>
      <c r="BA279" s="94" t="str">
        <f>VLOOKUP(B279,Classification!A:D,4,0)</f>
        <v>Glucagonreceptorfamily</v>
      </c>
      <c r="BB279" s="27" t="b">
        <f t="shared" si="838"/>
        <v>1</v>
      </c>
      <c r="BC279" s="23">
        <f t="shared" si="839"/>
        <v>256</v>
      </c>
      <c r="BD279" s="4" t="s">
        <v>23</v>
      </c>
      <c r="BE279" s="3" t="s">
        <v>23</v>
      </c>
      <c r="BF279" s="119" t="s">
        <v>23</v>
      </c>
      <c r="BG279" s="49" t="s">
        <v>1384</v>
      </c>
      <c r="BH279" s="49" t="s">
        <v>1384</v>
      </c>
      <c r="BI279" s="1"/>
      <c r="BJ279" s="70" t="s">
        <v>1293</v>
      </c>
      <c r="BK279" s="57" t="s">
        <v>1293</v>
      </c>
      <c r="BL279" s="57" t="s">
        <v>1293</v>
      </c>
      <c r="BM279" s="57" t="s">
        <v>1293</v>
      </c>
      <c r="BN279" s="57" t="s">
        <v>1293</v>
      </c>
      <c r="BO279" s="57" t="s">
        <v>1293</v>
      </c>
      <c r="BP279" s="57" t="s">
        <v>1293</v>
      </c>
      <c r="BQ279" s="57" t="s">
        <v>1293</v>
      </c>
      <c r="BR279" s="57" t="s">
        <v>1293</v>
      </c>
      <c r="BS279" s="57" t="s">
        <v>1293</v>
      </c>
      <c r="BT279" s="57" t="s">
        <v>1293</v>
      </c>
      <c r="BU279" s="57" t="s">
        <v>1293</v>
      </c>
      <c r="BV279" s="70">
        <f t="shared" si="840"/>
        <v>138</v>
      </c>
      <c r="BW279" s="71">
        <f t="shared" si="841"/>
        <v>170</v>
      </c>
      <c r="BX279" s="72">
        <f t="shared" si="842"/>
        <v>174</v>
      </c>
      <c r="BY279" s="71" t="str">
        <f t="shared" si="843"/>
        <v>-</v>
      </c>
      <c r="BZ279" s="72">
        <f t="shared" si="844"/>
        <v>224</v>
      </c>
      <c r="CA279" s="71" t="str">
        <f t="shared" si="845"/>
        <v>-</v>
      </c>
      <c r="CB279" s="72">
        <f t="shared" si="846"/>
        <v>262</v>
      </c>
      <c r="CC279" s="71">
        <f t="shared" si="847"/>
        <v>296</v>
      </c>
      <c r="CD279" s="72">
        <f t="shared" si="848"/>
        <v>302</v>
      </c>
      <c r="CE279" s="71">
        <f t="shared" si="849"/>
        <v>344</v>
      </c>
      <c r="CF279" s="72">
        <f t="shared" si="850"/>
        <v>377</v>
      </c>
      <c r="CG279" s="71">
        <f t="shared" si="851"/>
        <v>406</v>
      </c>
      <c r="CH279" s="70">
        <f t="shared" si="852"/>
        <v>169</v>
      </c>
      <c r="CI279" s="71">
        <f t="shared" si="853"/>
        <v>173</v>
      </c>
      <c r="CJ279" s="72">
        <f t="shared" si="854"/>
        <v>206</v>
      </c>
      <c r="CK279" s="72" t="str">
        <f t="shared" si="855"/>
        <v>-</v>
      </c>
      <c r="CL279" s="72">
        <f t="shared" si="856"/>
        <v>257</v>
      </c>
      <c r="CM279" s="72" t="str">
        <f t="shared" si="857"/>
        <v>-</v>
      </c>
      <c r="CN279" s="72">
        <f t="shared" si="858"/>
        <v>292</v>
      </c>
      <c r="CO279" s="72">
        <f t="shared" si="859"/>
        <v>298</v>
      </c>
      <c r="CP279" s="72">
        <f t="shared" si="860"/>
        <v>337</v>
      </c>
      <c r="CQ279" s="72">
        <f t="shared" si="861"/>
        <v>369</v>
      </c>
      <c r="CR279" s="72">
        <f t="shared" si="862"/>
        <v>405</v>
      </c>
      <c r="CS279" s="72">
        <f t="shared" si="863"/>
        <v>431</v>
      </c>
      <c r="CT279" s="23">
        <f t="shared" si="864"/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3" t="str">
        <f t="shared" si="837"/>
        <v>glp1r_human_5VEW</v>
      </c>
      <c r="B280" s="3" t="s">
        <v>406</v>
      </c>
      <c r="C280" s="3" t="s">
        <v>1416</v>
      </c>
      <c r="D280" s="3" t="str">
        <f>IFERROR(MID(VLOOKUP($B280,Seqs!$A:$B,2,0),E280,1),"")</f>
        <v>S</v>
      </c>
      <c r="E280" s="3">
        <v>136</v>
      </c>
      <c r="F280" s="3" t="str">
        <f>IFERROR(MID(VLOOKUP($B280,Seqs!$A:$B,2,0),G280,1),"")</f>
        <v>F</v>
      </c>
      <c r="G280" s="3">
        <v>169</v>
      </c>
      <c r="H280" s="3" t="str">
        <f>IFERROR(MID(VLOOKUP($B280,Seqs!$A:$B,2,0),I280,1),"")</f>
        <v>R</v>
      </c>
      <c r="I280" s="23">
        <v>170</v>
      </c>
      <c r="J280" s="3" t="str">
        <f>IFERROR(MID(VLOOKUP($B280,Seqs!$A:$B,2,0),K280,1),"")</f>
        <v>H</v>
      </c>
      <c r="K280" s="23">
        <v>173</v>
      </c>
      <c r="L280" s="3" t="str">
        <f>IFERROR(MID(VLOOKUP($B280,Seqs!$A:$B,2,0),M280,1),"")</f>
        <v>C</v>
      </c>
      <c r="M280" s="23">
        <v>174</v>
      </c>
      <c r="N280" s="3" t="str">
        <f>IFERROR(MID(VLOOKUP($B280,Seqs!$A:$B,2,0),O280,1),"")</f>
        <v>L</v>
      </c>
      <c r="O280" s="3">
        <v>201</v>
      </c>
      <c r="P280" s="3" t="str">
        <f>IFERROR(MID(VLOOKUP($B280,Seqs!$A:$B,2,0),Q280,1),"")</f>
        <v/>
      </c>
      <c r="Q280" s="3" t="s">
        <v>23</v>
      </c>
      <c r="R280" s="3" t="str">
        <f>IFERROR(MID(VLOOKUP($B280,Seqs!$A:$B,2,0),S280,1),"")</f>
        <v/>
      </c>
      <c r="S280" s="3" t="s">
        <v>23</v>
      </c>
      <c r="T280" s="3" t="str">
        <f>IFERROR(MID(VLOOKUP($B280,Seqs!$A:$B,2,0),U280,1),"")</f>
        <v>L</v>
      </c>
      <c r="U280" s="3">
        <v>224</v>
      </c>
      <c r="V280" s="3" t="str">
        <f>IFERROR(MID(VLOOKUP($B280,Seqs!$A:$B,2,0),W280,1),"")</f>
        <v>F</v>
      </c>
      <c r="W280" s="3">
        <v>257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E</v>
      </c>
      <c r="AC280" s="3">
        <v>262</v>
      </c>
      <c r="AD280" s="3" t="str">
        <f>IFERROR(MID(VLOOKUP($B280,Seqs!$A:$B,2,0),AE280,1),"")</f>
        <v>E</v>
      </c>
      <c r="AE280" s="3">
        <v>292</v>
      </c>
      <c r="AF280" s="3" t="str">
        <f>IFERROR(MID(VLOOKUP($B280,Seqs!$A:$B,2,0),AG280,1),"")</f>
        <v>C</v>
      </c>
      <c r="AG280" s="3">
        <v>296</v>
      </c>
      <c r="AH280" s="3" t="str">
        <f>IFERROR(MID(VLOOKUP($B280,Seqs!$A:$B,2,0),AI280,1),"")</f>
        <v>T</v>
      </c>
      <c r="AI280" s="3">
        <v>298</v>
      </c>
      <c r="AJ280" s="3" t="str">
        <f>IFERROR(MID(VLOOKUP($B280,Seqs!$A:$B,2,0),AK280,1),"")</f>
        <v>Y</v>
      </c>
      <c r="AK280" s="3">
        <v>305</v>
      </c>
      <c r="AL280" s="3" t="str">
        <f>IFERROR(MID(VLOOKUP($B280,Seqs!$A:$B,2,0),AM280,1),"")</f>
        <v>A</v>
      </c>
      <c r="AM280" s="3">
        <v>337</v>
      </c>
      <c r="AN280" s="3" t="str">
        <f>IFERROR(MID(VLOOKUP($B280,Seqs!$A:$B,2,0),AO280,1),"")</f>
        <v>D</v>
      </c>
      <c r="AO280" s="3">
        <v>344</v>
      </c>
      <c r="AP280" s="3" t="str">
        <f>IFERROR(MID(VLOOKUP($B280,Seqs!$A:$B,2,0),AQ280,1),"")</f>
        <v>F</v>
      </c>
      <c r="AQ280" s="3">
        <v>367</v>
      </c>
      <c r="AR280" s="3" t="str">
        <f>IFERROR(MID(VLOOKUP($B280,Seqs!$A:$B,2,0),AS280,1),"")</f>
        <v>R</v>
      </c>
      <c r="AS280" s="3">
        <v>380</v>
      </c>
      <c r="AT280" s="3" t="str">
        <f>IFERROR(MID(VLOOKUP($B280,Seqs!$A:$B,2,0),AU280,1),"")</f>
        <v>V</v>
      </c>
      <c r="AU280" s="3">
        <v>405</v>
      </c>
      <c r="AV280" s="3" t="str">
        <f>IFERROR(MID(VLOOKUP($B280,Seqs!$A:$B,2,0),AW280,1),"")</f>
        <v>N</v>
      </c>
      <c r="AW280" s="3">
        <v>406</v>
      </c>
      <c r="AX280" s="3" t="str">
        <f>IFERROR(MID(VLOOKUP($B280,Seqs!$A:$B,2,0),AY280,1),"")</f>
        <v>L</v>
      </c>
      <c r="AY280" s="3">
        <v>422</v>
      </c>
      <c r="AZ280" s="77" t="str">
        <f>VLOOKUP(B280,Classification!A:D,2,0)</f>
        <v>B1</v>
      </c>
      <c r="BA280" s="94" t="str">
        <f>VLOOKUP(B280,Classification!A:D,4,0)</f>
        <v>Glucagonreceptorfamily</v>
      </c>
      <c r="BB280" s="27" t="b">
        <f t="shared" si="838"/>
        <v>1</v>
      </c>
      <c r="BC280" s="23">
        <f t="shared" si="839"/>
        <v>236</v>
      </c>
      <c r="BD280" s="4" t="s">
        <v>1383</v>
      </c>
      <c r="BE280" s="3" t="s">
        <v>1381</v>
      </c>
      <c r="BF280" s="119">
        <v>2.7</v>
      </c>
      <c r="BG280" s="49" t="s">
        <v>1287</v>
      </c>
      <c r="BH280" s="49" t="s">
        <v>1287</v>
      </c>
      <c r="BI280" s="1"/>
      <c r="BJ280" s="70" t="s">
        <v>1293</v>
      </c>
      <c r="BK280" s="57" t="s">
        <v>1293</v>
      </c>
      <c r="BL280" s="57" t="s">
        <v>1293</v>
      </c>
      <c r="BM280" s="57" t="s">
        <v>1293</v>
      </c>
      <c r="BN280" s="57" t="s">
        <v>1293</v>
      </c>
      <c r="BO280" s="57" t="s">
        <v>1293</v>
      </c>
      <c r="BP280" s="57" t="s">
        <v>1293</v>
      </c>
      <c r="BQ280" s="57" t="s">
        <v>1293</v>
      </c>
      <c r="BR280" s="57" t="s">
        <v>1293</v>
      </c>
      <c r="BS280" s="57" t="s">
        <v>1293</v>
      </c>
      <c r="BT280" s="57" t="s">
        <v>1293</v>
      </c>
      <c r="BU280" s="57" t="s">
        <v>1293</v>
      </c>
      <c r="BV280" s="70">
        <f t="shared" si="840"/>
        <v>136</v>
      </c>
      <c r="BW280" s="71">
        <f t="shared" si="841"/>
        <v>170</v>
      </c>
      <c r="BX280" s="72">
        <f t="shared" si="842"/>
        <v>174</v>
      </c>
      <c r="BY280" s="71" t="str">
        <f t="shared" si="843"/>
        <v>-</v>
      </c>
      <c r="BZ280" s="72">
        <f t="shared" si="844"/>
        <v>224</v>
      </c>
      <c r="CA280" s="71" t="str">
        <f t="shared" si="845"/>
        <v>-</v>
      </c>
      <c r="CB280" s="72">
        <f t="shared" si="846"/>
        <v>262</v>
      </c>
      <c r="CC280" s="71">
        <f t="shared" si="847"/>
        <v>296</v>
      </c>
      <c r="CD280" s="72">
        <f t="shared" si="848"/>
        <v>305</v>
      </c>
      <c r="CE280" s="71">
        <f t="shared" si="849"/>
        <v>344</v>
      </c>
      <c r="CF280" s="72">
        <f t="shared" si="850"/>
        <v>380</v>
      </c>
      <c r="CG280" s="71">
        <f t="shared" si="851"/>
        <v>406</v>
      </c>
      <c r="CH280" s="70">
        <f t="shared" si="852"/>
        <v>169</v>
      </c>
      <c r="CI280" s="71">
        <f t="shared" si="853"/>
        <v>173</v>
      </c>
      <c r="CJ280" s="72">
        <f t="shared" si="854"/>
        <v>201</v>
      </c>
      <c r="CK280" s="72" t="str">
        <f t="shared" si="855"/>
        <v>-</v>
      </c>
      <c r="CL280" s="72">
        <f t="shared" si="856"/>
        <v>257</v>
      </c>
      <c r="CM280" s="72" t="str">
        <f t="shared" si="857"/>
        <v>-</v>
      </c>
      <c r="CN280" s="72">
        <f t="shared" si="858"/>
        <v>292</v>
      </c>
      <c r="CO280" s="72">
        <f t="shared" si="859"/>
        <v>298</v>
      </c>
      <c r="CP280" s="72">
        <f t="shared" si="860"/>
        <v>337</v>
      </c>
      <c r="CQ280" s="72">
        <f t="shared" si="861"/>
        <v>367</v>
      </c>
      <c r="CR280" s="72">
        <f t="shared" si="862"/>
        <v>405</v>
      </c>
      <c r="CS280" s="72">
        <f t="shared" si="863"/>
        <v>422</v>
      </c>
      <c r="CT280" s="23">
        <f t="shared" si="864"/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x14ac:dyDescent="0.2">
      <c r="A281" s="3" t="str">
        <f t="shared" si="837"/>
        <v>glp1r_human_5VEX</v>
      </c>
      <c r="B281" s="3" t="s">
        <v>406</v>
      </c>
      <c r="C281" s="3" t="s">
        <v>1415</v>
      </c>
      <c r="D281" s="3" t="str">
        <f>IFERROR(MID(VLOOKUP($B281,Seqs!$A:$B,2,0),E281,1),"")</f>
        <v>S</v>
      </c>
      <c r="E281" s="3">
        <v>136</v>
      </c>
      <c r="F281" s="3" t="str">
        <f>IFERROR(MID(VLOOKUP($B281,Seqs!$A:$B,2,0),G281,1),"")</f>
        <v>F</v>
      </c>
      <c r="G281" s="3">
        <v>169</v>
      </c>
      <c r="H281" s="3" t="str">
        <f>IFERROR(MID(VLOOKUP($B281,Seqs!$A:$B,2,0),I281,1),"")</f>
        <v>R</v>
      </c>
      <c r="I281" s="23">
        <v>170</v>
      </c>
      <c r="J281" s="3" t="str">
        <f>IFERROR(MID(VLOOKUP($B281,Seqs!$A:$B,2,0),K281,1),"")</f>
        <v>H</v>
      </c>
      <c r="K281" s="23">
        <v>173</v>
      </c>
      <c r="L281" s="3" t="str">
        <f>IFERROR(MID(VLOOKUP($B281,Seqs!$A:$B,2,0),M281,1),"")</f>
        <v>C</v>
      </c>
      <c r="M281" s="23">
        <v>174</v>
      </c>
      <c r="N281" s="3" t="str">
        <f>IFERROR(MID(VLOOKUP($B281,Seqs!$A:$B,2,0),O281,1),"")</f>
        <v>L</v>
      </c>
      <c r="O281" s="3">
        <v>201</v>
      </c>
      <c r="P281" s="3" t="str">
        <f>IFERROR(MID(VLOOKUP($B281,Seqs!$A:$B,2,0),Q281,1),"")</f>
        <v/>
      </c>
      <c r="Q281" s="3" t="s">
        <v>23</v>
      </c>
      <c r="R281" s="3" t="str">
        <f>IFERROR(MID(VLOOKUP($B281,Seqs!$A:$B,2,0),S281,1),"")</f>
        <v/>
      </c>
      <c r="S281" s="3" t="s">
        <v>23</v>
      </c>
      <c r="T281" s="3" t="str">
        <f>IFERROR(MID(VLOOKUP($B281,Seqs!$A:$B,2,0),U281,1),"")</f>
        <v>L</v>
      </c>
      <c r="U281" s="3">
        <v>224</v>
      </c>
      <c r="V281" s="3" t="str">
        <f>IFERROR(MID(VLOOKUP($B281,Seqs!$A:$B,2,0),W281,1),"")</f>
        <v>F</v>
      </c>
      <c r="W281" s="3">
        <v>257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E</v>
      </c>
      <c r="AC281" s="3">
        <v>262</v>
      </c>
      <c r="AD281" s="3" t="str">
        <f>IFERROR(MID(VLOOKUP($B281,Seqs!$A:$B,2,0),AE281,1),"")</f>
        <v>E</v>
      </c>
      <c r="AE281" s="3">
        <v>292</v>
      </c>
      <c r="AF281" s="3" t="str">
        <f>IFERROR(MID(VLOOKUP($B281,Seqs!$A:$B,2,0),AG281,1),"")</f>
        <v>C</v>
      </c>
      <c r="AG281" s="3">
        <v>296</v>
      </c>
      <c r="AH281" s="3" t="str">
        <f>IFERROR(MID(VLOOKUP($B281,Seqs!$A:$B,2,0),AI281,1),"")</f>
        <v>T</v>
      </c>
      <c r="AI281" s="3">
        <v>298</v>
      </c>
      <c r="AJ281" s="3" t="str">
        <f>IFERROR(MID(VLOOKUP($B281,Seqs!$A:$B,2,0),AK281,1),"")</f>
        <v>Y</v>
      </c>
      <c r="AK281" s="3">
        <v>305</v>
      </c>
      <c r="AL281" s="3" t="str">
        <f>IFERROR(MID(VLOOKUP($B281,Seqs!$A:$B,2,0),AM281,1),"")</f>
        <v>A</v>
      </c>
      <c r="AM281" s="3">
        <v>337</v>
      </c>
      <c r="AN281" s="3" t="str">
        <f>IFERROR(MID(VLOOKUP($B281,Seqs!$A:$B,2,0),AO281,1),"")</f>
        <v>D</v>
      </c>
      <c r="AO281" s="3">
        <v>344</v>
      </c>
      <c r="AP281" s="3" t="str">
        <f>IFERROR(MID(VLOOKUP($B281,Seqs!$A:$B,2,0),AQ281,1),"")</f>
        <v>F</v>
      </c>
      <c r="AQ281" s="3">
        <v>367</v>
      </c>
      <c r="AR281" s="3" t="str">
        <f>IFERROR(MID(VLOOKUP($B281,Seqs!$A:$B,2,0),AS281,1),"")</f>
        <v>R</v>
      </c>
      <c r="AS281" s="3">
        <v>380</v>
      </c>
      <c r="AT281" s="3" t="str">
        <f>IFERROR(MID(VLOOKUP($B281,Seqs!$A:$B,2,0),AU281,1),"")</f>
        <v>V</v>
      </c>
      <c r="AU281" s="3">
        <v>405</v>
      </c>
      <c r="AV281" s="3" t="str">
        <f>IFERROR(MID(VLOOKUP($B281,Seqs!$A:$B,2,0),AW281,1),"")</f>
        <v>N</v>
      </c>
      <c r="AW281" s="3">
        <v>406</v>
      </c>
      <c r="AX281" s="3" t="str">
        <f>IFERROR(MID(VLOOKUP($B281,Seqs!$A:$B,2,0),AY281,1),"")</f>
        <v>L</v>
      </c>
      <c r="AY281" s="3">
        <v>422</v>
      </c>
      <c r="AZ281" s="77" t="str">
        <f>VLOOKUP(B281,Classification!A:D,2,0)</f>
        <v>B1</v>
      </c>
      <c r="BA281" s="94" t="str">
        <f>VLOOKUP(B281,Classification!A:D,4,0)</f>
        <v>Glucagonreceptorfamily</v>
      </c>
      <c r="BB281" s="27" t="b">
        <f t="shared" si="838"/>
        <v>1</v>
      </c>
      <c r="BC281" s="23">
        <f t="shared" si="839"/>
        <v>236</v>
      </c>
      <c r="BD281" s="4" t="s">
        <v>23</v>
      </c>
      <c r="BE281" s="3" t="s">
        <v>1381</v>
      </c>
      <c r="BF281" s="119">
        <v>3</v>
      </c>
      <c r="BG281" s="49" t="s">
        <v>1</v>
      </c>
      <c r="BH281" s="49" t="s">
        <v>1</v>
      </c>
      <c r="BI281" s="1"/>
      <c r="BJ281" s="70" t="s">
        <v>1293</v>
      </c>
      <c r="BK281" s="57" t="s">
        <v>1293</v>
      </c>
      <c r="BL281" s="57" t="s">
        <v>1293</v>
      </c>
      <c r="BM281" s="57" t="s">
        <v>1293</v>
      </c>
      <c r="BN281" s="57" t="s">
        <v>1293</v>
      </c>
      <c r="BO281" s="57" t="s">
        <v>1293</v>
      </c>
      <c r="BP281" s="57" t="s">
        <v>1293</v>
      </c>
      <c r="BQ281" s="57" t="s">
        <v>1293</v>
      </c>
      <c r="BR281" s="57" t="s">
        <v>1293</v>
      </c>
      <c r="BS281" s="57" t="s">
        <v>1293</v>
      </c>
      <c r="BT281" s="57" t="s">
        <v>1293</v>
      </c>
      <c r="BU281" s="57" t="s">
        <v>1293</v>
      </c>
      <c r="BV281" s="70">
        <f t="shared" si="840"/>
        <v>136</v>
      </c>
      <c r="BW281" s="71">
        <f t="shared" si="841"/>
        <v>170</v>
      </c>
      <c r="BX281" s="72">
        <f t="shared" si="842"/>
        <v>174</v>
      </c>
      <c r="BY281" s="71" t="str">
        <f t="shared" si="843"/>
        <v>-</v>
      </c>
      <c r="BZ281" s="72">
        <f t="shared" si="844"/>
        <v>224</v>
      </c>
      <c r="CA281" s="71" t="str">
        <f t="shared" si="845"/>
        <v>-</v>
      </c>
      <c r="CB281" s="72">
        <f t="shared" si="846"/>
        <v>262</v>
      </c>
      <c r="CC281" s="71">
        <f t="shared" si="847"/>
        <v>296</v>
      </c>
      <c r="CD281" s="72">
        <f t="shared" si="848"/>
        <v>305</v>
      </c>
      <c r="CE281" s="71">
        <f t="shared" si="849"/>
        <v>344</v>
      </c>
      <c r="CF281" s="72">
        <f t="shared" si="850"/>
        <v>380</v>
      </c>
      <c r="CG281" s="71">
        <f t="shared" si="851"/>
        <v>406</v>
      </c>
      <c r="CH281" s="70">
        <f t="shared" si="852"/>
        <v>169</v>
      </c>
      <c r="CI281" s="71">
        <f t="shared" si="853"/>
        <v>173</v>
      </c>
      <c r="CJ281" s="72">
        <f t="shared" si="854"/>
        <v>201</v>
      </c>
      <c r="CK281" s="72" t="str">
        <f t="shared" si="855"/>
        <v>-</v>
      </c>
      <c r="CL281" s="72">
        <f t="shared" si="856"/>
        <v>257</v>
      </c>
      <c r="CM281" s="72" t="str">
        <f t="shared" si="857"/>
        <v>-</v>
      </c>
      <c r="CN281" s="72">
        <f t="shared" si="858"/>
        <v>292</v>
      </c>
      <c r="CO281" s="72">
        <f t="shared" si="859"/>
        <v>298</v>
      </c>
      <c r="CP281" s="72">
        <f t="shared" si="860"/>
        <v>337</v>
      </c>
      <c r="CQ281" s="72">
        <f t="shared" si="861"/>
        <v>367</v>
      </c>
      <c r="CR281" s="72">
        <f t="shared" si="862"/>
        <v>405</v>
      </c>
      <c r="CS281" s="72">
        <f t="shared" si="863"/>
        <v>422</v>
      </c>
      <c r="CT281" s="23">
        <f t="shared" si="864"/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29" x14ac:dyDescent="0.2">
      <c r="A282" s="3" t="str">
        <f t="shared" si="837"/>
        <v>glp1r_human_5NX2</v>
      </c>
      <c r="B282" s="3" t="s">
        <v>406</v>
      </c>
      <c r="C282" s="3" t="s">
        <v>1428</v>
      </c>
      <c r="D282" s="3" t="str">
        <f>IFERROR(MID(VLOOKUP($B282,Seqs!$A:$B,2,0),E282,1),"")</f>
        <v>E</v>
      </c>
      <c r="E282" s="3">
        <v>138</v>
      </c>
      <c r="F282" s="3" t="str">
        <f>IFERROR(MID(VLOOKUP($B282,Seqs!$A:$B,2,0),G282,1),"")</f>
        <v>F</v>
      </c>
      <c r="G282" s="3">
        <v>169</v>
      </c>
      <c r="H282" s="3" t="str">
        <f>IFERROR(MID(VLOOKUP($B282,Seqs!$A:$B,2,0),I282,1),"")</f>
        <v>R</v>
      </c>
      <c r="I282" s="23">
        <v>170</v>
      </c>
      <c r="J282" s="3" t="str">
        <f>IFERROR(MID(VLOOKUP($B282,Seqs!$A:$B,2,0),K282,1),"")</f>
        <v>H</v>
      </c>
      <c r="K282" s="23">
        <v>173</v>
      </c>
      <c r="L282" s="3" t="str">
        <f>IFERROR(MID(VLOOKUP($B282,Seqs!$A:$B,2,0),M282,1),"")</f>
        <v>C</v>
      </c>
      <c r="M282" s="23">
        <v>174</v>
      </c>
      <c r="N282" s="3" t="str">
        <f>IFERROR(MID(VLOOKUP($B282,Seqs!$A:$B,2,0),O282,1),"")</f>
        <v>S</v>
      </c>
      <c r="O282" s="3">
        <v>206</v>
      </c>
      <c r="P282" s="3" t="str">
        <f>IFERROR(MID(VLOOKUP($B282,Seqs!$A:$B,2,0),Q282,1),"")</f>
        <v/>
      </c>
      <c r="Q282" s="3" t="s">
        <v>23</v>
      </c>
      <c r="R282" s="3" t="str">
        <f>IFERROR(MID(VLOOKUP($B282,Seqs!$A:$B,2,0),S282,1),"")</f>
        <v/>
      </c>
      <c r="S282" s="3" t="s">
        <v>23</v>
      </c>
      <c r="T282" s="3" t="str">
        <f>IFERROR(MID(VLOOKUP($B282,Seqs!$A:$B,2,0),U282,1),"")</f>
        <v>L</v>
      </c>
      <c r="U282" s="3">
        <v>224</v>
      </c>
      <c r="V282" s="3" t="str">
        <f>IFERROR(MID(VLOOKUP($B282,Seqs!$A:$B,2,0),W282,1),"")</f>
        <v>F</v>
      </c>
      <c r="W282" s="3">
        <v>257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E</v>
      </c>
      <c r="AC282" s="3">
        <v>262</v>
      </c>
      <c r="AD282" s="3" t="str">
        <f>IFERROR(MID(VLOOKUP($B282,Seqs!$A:$B,2,0),AE282,1),"")</f>
        <v>Y</v>
      </c>
      <c r="AE282" s="3">
        <v>291</v>
      </c>
      <c r="AF282" s="3" t="str">
        <f>IFERROR(MID(VLOOKUP($B282,Seqs!$A:$B,2,0),AG282,1),"")</f>
        <v>C</v>
      </c>
      <c r="AG282" s="3">
        <v>296</v>
      </c>
      <c r="AH282" s="3" t="str">
        <f>IFERROR(MID(VLOOKUP($B282,Seqs!$A:$B,2,0),AI282,1),"")</f>
        <v>T</v>
      </c>
      <c r="AI282" s="3">
        <v>298</v>
      </c>
      <c r="AJ282" s="3" t="str">
        <f>IFERROR(MID(VLOOKUP($B282,Seqs!$A:$B,2,0),AK282,1),"")</f>
        <v>N</v>
      </c>
      <c r="AK282" s="3">
        <v>302</v>
      </c>
      <c r="AL282" s="3" t="str">
        <f>IFERROR(MID(VLOOKUP($B282,Seqs!$A:$B,2,0),AM282,1),"")</f>
        <v>L</v>
      </c>
      <c r="AM282" s="3">
        <v>335</v>
      </c>
      <c r="AN282" s="3" t="str">
        <f>IFERROR(MID(VLOOKUP($B282,Seqs!$A:$B,2,0),AO282,1),"")</f>
        <v>M</v>
      </c>
      <c r="AO282" s="3">
        <v>340</v>
      </c>
      <c r="AP282" s="3" t="str">
        <f>IFERROR(MID(VLOOKUP($B282,Seqs!$A:$B,2,0),AQ282,1),"")</f>
        <v>F</v>
      </c>
      <c r="AQ282" s="3">
        <v>369</v>
      </c>
      <c r="AR282" s="3" t="str">
        <f>IFERROR(MID(VLOOKUP($B282,Seqs!$A:$B,2,0),AS282,1),"")</f>
        <v>G</v>
      </c>
      <c r="AS282" s="3">
        <v>377</v>
      </c>
      <c r="AT282" s="3" t="str">
        <f>IFERROR(MID(VLOOKUP($B282,Seqs!$A:$B,2,0),AU282,1),"")</f>
        <v>V</v>
      </c>
      <c r="AU282" s="3">
        <v>405</v>
      </c>
      <c r="AV282" s="3" t="str">
        <f>IFERROR(MID(VLOOKUP($B282,Seqs!$A:$B,2,0),AW282,1),"")</f>
        <v>N</v>
      </c>
      <c r="AW282" s="3">
        <v>406</v>
      </c>
      <c r="AX282" s="3" t="str">
        <f>IFERROR(MID(VLOOKUP($B282,Seqs!$A:$B,2,0),AY282,1),"")</f>
        <v>S</v>
      </c>
      <c r="AY282" s="3">
        <v>416</v>
      </c>
      <c r="AZ282" s="77" t="str">
        <f>VLOOKUP(B282,Classification!A:D,2,0)</f>
        <v>B1</v>
      </c>
      <c r="BA282" s="94" t="str">
        <f>VLOOKUP(B282,Classification!A:D,4,0)</f>
        <v>Glucagonreceptorfamily</v>
      </c>
      <c r="BB282" s="27" t="b">
        <f t="shared" si="838"/>
        <v>1</v>
      </c>
      <c r="BC282" s="23">
        <f t="shared" si="839"/>
        <v>242</v>
      </c>
      <c r="BD282" s="4" t="s">
        <v>1440</v>
      </c>
      <c r="BE282" s="3" t="s">
        <v>1439</v>
      </c>
      <c r="BF282" s="119">
        <v>3.7</v>
      </c>
      <c r="BG282" s="49" t="s">
        <v>1</v>
      </c>
      <c r="BH282" s="49" t="s">
        <v>1</v>
      </c>
      <c r="BI282" s="1"/>
      <c r="BJ282" s="70" t="s">
        <v>1293</v>
      </c>
      <c r="BK282" s="57" t="s">
        <v>1293</v>
      </c>
      <c r="BL282" s="57" t="s">
        <v>1293</v>
      </c>
      <c r="BM282" s="57" t="s">
        <v>1293</v>
      </c>
      <c r="BN282" s="57" t="s">
        <v>1293</v>
      </c>
      <c r="BO282" s="57" t="s">
        <v>1293</v>
      </c>
      <c r="BP282" s="57" t="s">
        <v>1293</v>
      </c>
      <c r="BQ282" s="57" t="s">
        <v>1293</v>
      </c>
      <c r="BR282" s="57" t="s">
        <v>1293</v>
      </c>
      <c r="BS282" s="57" t="s">
        <v>1293</v>
      </c>
      <c r="BT282" s="57" t="s">
        <v>1293</v>
      </c>
      <c r="BU282" s="57" t="s">
        <v>1293</v>
      </c>
      <c r="BV282" s="70">
        <f t="shared" si="840"/>
        <v>138</v>
      </c>
      <c r="BW282" s="71">
        <f t="shared" si="841"/>
        <v>170</v>
      </c>
      <c r="BX282" s="72">
        <f t="shared" si="842"/>
        <v>174</v>
      </c>
      <c r="BY282" s="71" t="str">
        <f t="shared" si="843"/>
        <v>-</v>
      </c>
      <c r="BZ282" s="72">
        <f t="shared" si="844"/>
        <v>224</v>
      </c>
      <c r="CA282" s="71" t="str">
        <f t="shared" si="845"/>
        <v>-</v>
      </c>
      <c r="CB282" s="72">
        <f t="shared" si="846"/>
        <v>262</v>
      </c>
      <c r="CC282" s="71">
        <f t="shared" si="847"/>
        <v>296</v>
      </c>
      <c r="CD282" s="72">
        <f t="shared" si="848"/>
        <v>302</v>
      </c>
      <c r="CE282" s="71">
        <f t="shared" si="849"/>
        <v>340</v>
      </c>
      <c r="CF282" s="72">
        <f t="shared" si="850"/>
        <v>377</v>
      </c>
      <c r="CG282" s="71">
        <f t="shared" si="851"/>
        <v>406</v>
      </c>
      <c r="CH282" s="70">
        <f t="shared" si="852"/>
        <v>169</v>
      </c>
      <c r="CI282" s="71">
        <f t="shared" si="853"/>
        <v>173</v>
      </c>
      <c r="CJ282" s="72">
        <f t="shared" si="854"/>
        <v>206</v>
      </c>
      <c r="CK282" s="72" t="str">
        <f t="shared" si="855"/>
        <v>-</v>
      </c>
      <c r="CL282" s="72">
        <f t="shared" si="856"/>
        <v>257</v>
      </c>
      <c r="CM282" s="72" t="str">
        <f t="shared" si="857"/>
        <v>-</v>
      </c>
      <c r="CN282" s="72">
        <f t="shared" si="858"/>
        <v>291</v>
      </c>
      <c r="CO282" s="72">
        <f t="shared" si="859"/>
        <v>298</v>
      </c>
      <c r="CP282" s="72">
        <f t="shared" si="860"/>
        <v>335</v>
      </c>
      <c r="CQ282" s="72">
        <f t="shared" si="861"/>
        <v>369</v>
      </c>
      <c r="CR282" s="72">
        <f t="shared" si="862"/>
        <v>405</v>
      </c>
      <c r="CS282" s="72">
        <f t="shared" si="863"/>
        <v>416</v>
      </c>
      <c r="CT282" s="23">
        <f t="shared" si="864"/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 t="shared" si="837"/>
        <v>glp1r_human_6B3J</v>
      </c>
      <c r="B283" s="3" t="s">
        <v>406</v>
      </c>
      <c r="C283" s="3" t="s">
        <v>1486</v>
      </c>
      <c r="D283" s="3" t="str">
        <f>IFERROR(MID(VLOOKUP($B283,Seqs!$A:$B,2,0),E283,1),"")</f>
        <v>E</v>
      </c>
      <c r="E283" s="3">
        <v>138</v>
      </c>
      <c r="F283" s="3" t="str">
        <f>IFERROR(MID(VLOOKUP($B283,Seqs!$A:$B,2,0),G283,1),"")</f>
        <v>F</v>
      </c>
      <c r="G283" s="3">
        <v>169</v>
      </c>
      <c r="H283" s="3" t="str">
        <f>IFERROR(MID(VLOOKUP($B283,Seqs!$A:$B,2,0),I283,1),"")</f>
        <v/>
      </c>
      <c r="I283" s="23" t="s">
        <v>23</v>
      </c>
      <c r="J283" s="3" t="str">
        <f>IFERROR(MID(VLOOKUP($B283,Seqs!$A:$B,2,0),K283,1),"")</f>
        <v/>
      </c>
      <c r="K283" s="23" t="s">
        <v>23</v>
      </c>
      <c r="L283" s="3" t="str">
        <f>IFERROR(MID(VLOOKUP($B283,Seqs!$A:$B,2,0),M283,1),"")</f>
        <v>C</v>
      </c>
      <c r="M283" s="23">
        <v>174</v>
      </c>
      <c r="N283" s="3" t="str">
        <f>IFERROR(MID(VLOOKUP($B283,Seqs!$A:$B,2,0),O283,1),"")</f>
        <v>Y</v>
      </c>
      <c r="O283" s="3">
        <v>205</v>
      </c>
      <c r="P283" s="3" t="str">
        <f>IFERROR(MID(VLOOKUP($B283,Seqs!$A:$B,2,0),Q283,1),"")</f>
        <v/>
      </c>
      <c r="Q283" s="3" t="s">
        <v>23</v>
      </c>
      <c r="R283" s="3" t="str">
        <f>IFERROR(MID(VLOOKUP($B283,Seqs!$A:$B,2,0),S283,1),"")</f>
        <v/>
      </c>
      <c r="S283" s="3" t="s">
        <v>23</v>
      </c>
      <c r="T283" s="3" t="str">
        <f>IFERROR(MID(VLOOKUP($B283,Seqs!$A:$B,2,0),U283,1),"")</f>
        <v>S</v>
      </c>
      <c r="U283" s="3">
        <v>225</v>
      </c>
      <c r="V283" s="3" t="str">
        <f>IFERROR(MID(VLOOKUP($B283,Seqs!$A:$B,2,0),W283,1),"")</f>
        <v>F</v>
      </c>
      <c r="W283" s="3">
        <v>257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S</v>
      </c>
      <c r="AC283" s="3">
        <v>261</v>
      </c>
      <c r="AD283" s="3" t="str">
        <f>IFERROR(MID(VLOOKUP($B283,Seqs!$A:$B,2,0),AE283,1),"")</f>
        <v>E</v>
      </c>
      <c r="AE283" s="3">
        <v>292</v>
      </c>
      <c r="AF283" s="3" t="str">
        <f>IFERROR(MID(VLOOKUP($B283,Seqs!$A:$B,2,0),AG283,1),"")</f>
        <v>C</v>
      </c>
      <c r="AG283" s="3">
        <v>296</v>
      </c>
      <c r="AH283" s="3" t="str">
        <f>IFERROR(MID(VLOOKUP($B283,Seqs!$A:$B,2,0),AI283,1),"")</f>
        <v>T</v>
      </c>
      <c r="AI283" s="3">
        <v>298</v>
      </c>
      <c r="AJ283" s="3" t="str">
        <f>IFERROR(MID(VLOOKUP($B283,Seqs!$A:$B,2,0),AK283,1),"")</f>
        <v>N</v>
      </c>
      <c r="AK283" s="3">
        <v>302</v>
      </c>
      <c r="AL283" s="3" t="str">
        <f>IFERROR(MID(VLOOKUP($B283,Seqs!$A:$B,2,0),AM283,1),"")</f>
        <v>A</v>
      </c>
      <c r="AM283" s="3">
        <v>337</v>
      </c>
      <c r="AN283" s="3" t="str">
        <f>IFERROR(MID(VLOOKUP($B283,Seqs!$A:$B,2,0),AO283,1),"")</f>
        <v>D</v>
      </c>
      <c r="AO283" s="3">
        <v>344</v>
      </c>
      <c r="AP283" s="3" t="str">
        <f>IFERROR(MID(VLOOKUP($B283,Seqs!$A:$B,2,0),AQ283,1),"")</f>
        <v>F</v>
      </c>
      <c r="AQ283" s="3">
        <v>369</v>
      </c>
      <c r="AR283" s="3" t="str">
        <f>IFERROR(MID(VLOOKUP($B283,Seqs!$A:$B,2,0),AS283,1),"")</f>
        <v>R</v>
      </c>
      <c r="AS283" s="3">
        <v>380</v>
      </c>
      <c r="AT283" s="3" t="str">
        <f>IFERROR(MID(VLOOKUP($B283,Seqs!$A:$B,2,0),AU283,1),"")</f>
        <v>V</v>
      </c>
      <c r="AU283" s="3">
        <v>405</v>
      </c>
      <c r="AV283" s="3" t="str">
        <f>IFERROR(MID(VLOOKUP($B283,Seqs!$A:$B,2,0),AW283,1),"")</f>
        <v>N</v>
      </c>
      <c r="AW283" s="3">
        <v>406</v>
      </c>
      <c r="AX283" s="3" t="str">
        <f>IFERROR(MID(VLOOKUP($B283,Seqs!$A:$B,2,0),AY283,1),"")</f>
        <v>E</v>
      </c>
      <c r="AY283" s="3">
        <v>423</v>
      </c>
      <c r="AZ283" s="77" t="str">
        <f>VLOOKUP(B283,Classification!A:D,2,0)</f>
        <v>B1</v>
      </c>
      <c r="BA283" s="94" t="str">
        <f>VLOOKUP(B283,Classification!A:D,4,0)</f>
        <v>Glucagonreceptorfamily</v>
      </c>
      <c r="BB283" s="27" t="b">
        <f t="shared" si="838"/>
        <v>1</v>
      </c>
      <c r="BC283" s="23">
        <f t="shared" si="839"/>
        <v>241</v>
      </c>
      <c r="BD283" s="4" t="s">
        <v>1382</v>
      </c>
      <c r="BE283" s="3" t="s">
        <v>1297</v>
      </c>
      <c r="BF283" s="119">
        <v>3.3</v>
      </c>
      <c r="BG283" s="49" t="s">
        <v>1433</v>
      </c>
      <c r="BH283" s="49" t="s">
        <v>1433</v>
      </c>
      <c r="BI283" s="1"/>
      <c r="BJ283" s="70" t="s">
        <v>1293</v>
      </c>
      <c r="BK283" s="57" t="s">
        <v>1293</v>
      </c>
      <c r="BL283" s="57" t="s">
        <v>1293</v>
      </c>
      <c r="BM283" s="57" t="s">
        <v>1293</v>
      </c>
      <c r="BN283" s="57" t="s">
        <v>1293</v>
      </c>
      <c r="BO283" s="57" t="s">
        <v>1293</v>
      </c>
      <c r="BP283" s="57" t="s">
        <v>1293</v>
      </c>
      <c r="BQ283" s="57" t="s">
        <v>1293</v>
      </c>
      <c r="BR283" s="57" t="s">
        <v>1293</v>
      </c>
      <c r="BS283" s="57" t="s">
        <v>1293</v>
      </c>
      <c r="BT283" s="57" t="s">
        <v>1293</v>
      </c>
      <c r="BU283" s="57" t="s">
        <v>1293</v>
      </c>
      <c r="BV283" s="70">
        <f t="shared" si="840"/>
        <v>138</v>
      </c>
      <c r="BW283" s="71" t="str">
        <f t="shared" si="841"/>
        <v>-</v>
      </c>
      <c r="BX283" s="72">
        <f t="shared" si="842"/>
        <v>174</v>
      </c>
      <c r="BY283" s="71" t="str">
        <f t="shared" si="843"/>
        <v>-</v>
      </c>
      <c r="BZ283" s="72">
        <f t="shared" si="844"/>
        <v>225</v>
      </c>
      <c r="CA283" s="71" t="str">
        <f t="shared" si="845"/>
        <v>-</v>
      </c>
      <c r="CB283" s="72">
        <f t="shared" si="846"/>
        <v>261</v>
      </c>
      <c r="CC283" s="71">
        <f t="shared" si="847"/>
        <v>296</v>
      </c>
      <c r="CD283" s="72">
        <f t="shared" si="848"/>
        <v>302</v>
      </c>
      <c r="CE283" s="71">
        <f t="shared" si="849"/>
        <v>344</v>
      </c>
      <c r="CF283" s="72">
        <f t="shared" si="850"/>
        <v>380</v>
      </c>
      <c r="CG283" s="71">
        <f t="shared" si="851"/>
        <v>406</v>
      </c>
      <c r="CH283" s="70">
        <f t="shared" si="852"/>
        <v>169</v>
      </c>
      <c r="CI283" s="71" t="str">
        <f t="shared" si="853"/>
        <v>-</v>
      </c>
      <c r="CJ283" s="72">
        <f t="shared" si="854"/>
        <v>205</v>
      </c>
      <c r="CK283" s="72" t="str">
        <f t="shared" si="855"/>
        <v>-</v>
      </c>
      <c r="CL283" s="72">
        <f t="shared" si="856"/>
        <v>257</v>
      </c>
      <c r="CM283" s="72" t="str">
        <f t="shared" si="857"/>
        <v>-</v>
      </c>
      <c r="CN283" s="72">
        <f t="shared" si="858"/>
        <v>292</v>
      </c>
      <c r="CO283" s="72">
        <f t="shared" si="859"/>
        <v>298</v>
      </c>
      <c r="CP283" s="72">
        <f t="shared" si="860"/>
        <v>337</v>
      </c>
      <c r="CQ283" s="72">
        <f t="shared" si="861"/>
        <v>369</v>
      </c>
      <c r="CR283" s="72">
        <f t="shared" si="862"/>
        <v>405</v>
      </c>
      <c r="CS283" s="72">
        <f t="shared" si="863"/>
        <v>423</v>
      </c>
      <c r="CT283" s="23" t="e">
        <f t="shared" si="864"/>
        <v>#VALUE!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 t="shared" si="837"/>
        <v>g1sgd4_rabit__wt</v>
      </c>
      <c r="B284" s="3" t="s">
        <v>1430</v>
      </c>
      <c r="C284" s="3" t="s">
        <v>100</v>
      </c>
      <c r="D284" s="3" t="str">
        <f>IFERROR(MID(VLOOKUP($B284,Seqs!$A:$B,2,0),E284,1),"")</f>
        <v>P</v>
      </c>
      <c r="E284" s="3">
        <v>137</v>
      </c>
      <c r="F284" s="3" t="str">
        <f>IFERROR(MID(VLOOKUP($B284,Seqs!$A:$B,2,0),G284,1),"")</f>
        <v>F</v>
      </c>
      <c r="G284" s="3">
        <v>169</v>
      </c>
      <c r="H284" s="3" t="str">
        <f>IFERROR(MID(VLOOKUP($B284,Seqs!$A:$B,2,0),I284,1),"")</f>
        <v>R</v>
      </c>
      <c r="I284" s="23">
        <v>170</v>
      </c>
      <c r="J284" s="3" t="str">
        <f>IFERROR(MID(VLOOKUP($B284,Seqs!$A:$B,2,0),K284,1),"")</f>
        <v>H</v>
      </c>
      <c r="K284" s="23">
        <v>173</v>
      </c>
      <c r="L284" s="3" t="str">
        <f>IFERROR(MID(VLOOKUP($B284,Seqs!$A:$B,2,0),M284,1),"")</f>
        <v>C</v>
      </c>
      <c r="M284" s="23">
        <v>174</v>
      </c>
      <c r="N284" s="3" t="str">
        <f>IFERROR(MID(VLOOKUP($B284,Seqs!$A:$B,2,0),O284,1),"")</f>
        <v>Q</v>
      </c>
      <c r="O284" s="3">
        <v>211</v>
      </c>
      <c r="P284" s="3" t="str">
        <f>IFERROR(MID(VLOOKUP($B284,Seqs!$A:$B,2,0),Q284,1),"")</f>
        <v/>
      </c>
      <c r="Q284" s="3" t="s">
        <v>23</v>
      </c>
      <c r="R284" s="3" t="str">
        <f>IFERROR(MID(VLOOKUP($B284,Seqs!$A:$B,2,0),S284,1),"")</f>
        <v/>
      </c>
      <c r="S284" s="3" t="s">
        <v>23</v>
      </c>
      <c r="T284" s="3" t="str">
        <f>IFERROR(MID(VLOOKUP($B284,Seqs!$A:$B,2,0),U284,1),"")</f>
        <v>L</v>
      </c>
      <c r="U284" s="3">
        <v>224</v>
      </c>
      <c r="V284" s="3" t="str">
        <f>IFERROR(MID(VLOOKUP($B284,Seqs!$A:$B,2,0),W284,1),"")</f>
        <v>F</v>
      </c>
      <c r="W284" s="3">
        <v>257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S</v>
      </c>
      <c r="AC284" s="3">
        <v>261</v>
      </c>
      <c r="AD284" s="3" t="str">
        <f>IFERROR(MID(VLOOKUP($B284,Seqs!$A:$B,2,0),AE284,1),"")</f>
        <v>E</v>
      </c>
      <c r="AE284" s="3">
        <v>292</v>
      </c>
      <c r="AF284" s="3" t="str">
        <f>IFERROR(MID(VLOOKUP($B284,Seqs!$A:$B,2,0),AG284,1),"")</f>
        <v>C</v>
      </c>
      <c r="AG284" s="3">
        <v>296</v>
      </c>
      <c r="AH284" s="3" t="str">
        <f>IFERROR(MID(VLOOKUP($B284,Seqs!$A:$B,2,0),AI284,1),"")</f>
        <v>T</v>
      </c>
      <c r="AI284" s="3">
        <v>298</v>
      </c>
      <c r="AJ284" s="3" t="str">
        <f>IFERROR(MID(VLOOKUP($B284,Seqs!$A:$B,2,0),AK284,1),"")</f>
        <v>Y</v>
      </c>
      <c r="AK284" s="3">
        <v>305</v>
      </c>
      <c r="AL284" s="3" t="str">
        <f>IFERROR(MID(VLOOKUP($B284,Seqs!$A:$B,2,0),AM284,1),"")</f>
        <v>A</v>
      </c>
      <c r="AM284" s="3">
        <v>337</v>
      </c>
      <c r="AN284" s="3" t="str">
        <f>IFERROR(MID(VLOOKUP($B284,Seqs!$A:$B,2,0),AO284,1),"")</f>
        <v>K</v>
      </c>
      <c r="AO284" s="3">
        <v>346</v>
      </c>
      <c r="AP284" s="3" t="str">
        <f>IFERROR(MID(VLOOKUP($B284,Seqs!$A:$B,2,0),AQ284,1),"")</f>
        <v>F</v>
      </c>
      <c r="AQ284" s="3">
        <v>369</v>
      </c>
      <c r="AR284" s="3" t="str">
        <f>IFERROR(MID(VLOOKUP($B284,Seqs!$A:$B,2,0),AS284,1),"")</f>
        <v>L</v>
      </c>
      <c r="AS284" s="3">
        <v>379</v>
      </c>
      <c r="AT284" s="3" t="str">
        <f>IFERROR(MID(VLOOKUP($B284,Seqs!$A:$B,2,0),AU284,1),"")</f>
        <v>V</v>
      </c>
      <c r="AU284" s="3">
        <v>405</v>
      </c>
      <c r="AV284" s="3" t="str">
        <f>IFERROR(MID(VLOOKUP($B284,Seqs!$A:$B,2,0),AW284,1),"")</f>
        <v>N</v>
      </c>
      <c r="AW284" s="3">
        <v>406</v>
      </c>
      <c r="AX284" s="3" t="str">
        <f>IFERROR(MID(VLOOKUP($B284,Seqs!$A:$B,2,0),AY284,1),"")</f>
        <v>S</v>
      </c>
      <c r="AY284" s="3">
        <v>431</v>
      </c>
      <c r="AZ284" s="77" t="str">
        <f>VLOOKUP(B284,Classification!A:D,2,0)</f>
        <v>B1</v>
      </c>
      <c r="BA284" s="94" t="str">
        <f>VLOOKUP(B284,Classification!A:D,4,0)</f>
        <v>Glucagonreceptorfamily</v>
      </c>
      <c r="BB284" s="27" t="b">
        <f t="shared" si="838"/>
        <v>1</v>
      </c>
      <c r="BC284" s="23">
        <f t="shared" si="839"/>
        <v>256</v>
      </c>
      <c r="BD284" s="4" t="s">
        <v>23</v>
      </c>
      <c r="BE284" s="3" t="s">
        <v>23</v>
      </c>
      <c r="BF284" s="119" t="s">
        <v>23</v>
      </c>
      <c r="BI284" s="1"/>
      <c r="BJ284" s="70" t="s">
        <v>1293</v>
      </c>
      <c r="BK284" s="57" t="s">
        <v>1293</v>
      </c>
      <c r="BL284" s="57" t="s">
        <v>1293</v>
      </c>
      <c r="BM284" s="57" t="s">
        <v>1293</v>
      </c>
      <c r="BN284" s="57" t="s">
        <v>1293</v>
      </c>
      <c r="BO284" s="57" t="s">
        <v>1293</v>
      </c>
      <c r="BP284" s="57" t="s">
        <v>1293</v>
      </c>
      <c r="BQ284" s="57" t="s">
        <v>1293</v>
      </c>
      <c r="BR284" s="57" t="s">
        <v>1293</v>
      </c>
      <c r="BS284" s="57" t="s">
        <v>1293</v>
      </c>
      <c r="BT284" s="57" t="s">
        <v>1293</v>
      </c>
      <c r="BU284" s="57" t="s">
        <v>1293</v>
      </c>
      <c r="BV284" s="70">
        <f t="shared" si="840"/>
        <v>137</v>
      </c>
      <c r="BW284" s="71">
        <f t="shared" si="841"/>
        <v>170</v>
      </c>
      <c r="BX284" s="72">
        <f t="shared" si="842"/>
        <v>174</v>
      </c>
      <c r="BY284" s="71" t="str">
        <f t="shared" si="843"/>
        <v>-</v>
      </c>
      <c r="BZ284" s="72">
        <f t="shared" si="844"/>
        <v>224</v>
      </c>
      <c r="CA284" s="71" t="str">
        <f t="shared" si="845"/>
        <v>-</v>
      </c>
      <c r="CB284" s="72">
        <f t="shared" si="846"/>
        <v>261</v>
      </c>
      <c r="CC284" s="71">
        <f t="shared" si="847"/>
        <v>296</v>
      </c>
      <c r="CD284" s="72">
        <f t="shared" si="848"/>
        <v>305</v>
      </c>
      <c r="CE284" s="71">
        <f t="shared" si="849"/>
        <v>346</v>
      </c>
      <c r="CF284" s="72">
        <f t="shared" si="850"/>
        <v>379</v>
      </c>
      <c r="CG284" s="71">
        <f t="shared" si="851"/>
        <v>406</v>
      </c>
      <c r="CH284" s="70">
        <f t="shared" si="852"/>
        <v>169</v>
      </c>
      <c r="CI284" s="71">
        <f t="shared" si="853"/>
        <v>173</v>
      </c>
      <c r="CJ284" s="72">
        <f t="shared" si="854"/>
        <v>211</v>
      </c>
      <c r="CK284" s="72" t="str">
        <f t="shared" si="855"/>
        <v>-</v>
      </c>
      <c r="CL284" s="72">
        <f t="shared" si="856"/>
        <v>257</v>
      </c>
      <c r="CM284" s="72" t="str">
        <f t="shared" si="857"/>
        <v>-</v>
      </c>
      <c r="CN284" s="72">
        <f t="shared" si="858"/>
        <v>292</v>
      </c>
      <c r="CO284" s="72">
        <f t="shared" si="859"/>
        <v>298</v>
      </c>
      <c r="CP284" s="72">
        <f t="shared" si="860"/>
        <v>337</v>
      </c>
      <c r="CQ284" s="72">
        <f t="shared" si="861"/>
        <v>369</v>
      </c>
      <c r="CR284" s="72">
        <f t="shared" si="862"/>
        <v>405</v>
      </c>
      <c r="CS284" s="72">
        <f t="shared" si="863"/>
        <v>431</v>
      </c>
      <c r="CT284" s="23">
        <f t="shared" si="864"/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si="837"/>
        <v>g1sgd4_rabit_5VAI</v>
      </c>
      <c r="B285" s="3" t="s">
        <v>1430</v>
      </c>
      <c r="C285" s="3" t="s">
        <v>1432</v>
      </c>
      <c r="D285" s="3" t="str">
        <f>IFERROR(MID(VLOOKUP($B285,Seqs!$A:$B,2,0),E285,1),"")</f>
        <v>P</v>
      </c>
      <c r="E285" s="3">
        <v>137</v>
      </c>
      <c r="F285" s="3" t="str">
        <f>IFERROR(MID(VLOOKUP($B285,Seqs!$A:$B,2,0),G285,1),"")</f>
        <v>G</v>
      </c>
      <c r="G285" s="3">
        <v>168</v>
      </c>
      <c r="H285" s="3" t="str">
        <f>IFERROR(MID(VLOOKUP($B285,Seqs!$A:$B,2,0),I285,1),"")</f>
        <v>R</v>
      </c>
      <c r="I285" s="23">
        <v>170</v>
      </c>
      <c r="J285" s="3" t="str">
        <f>IFERROR(MID(VLOOKUP($B285,Seqs!$A:$B,2,0),K285,1),"")</f>
        <v>H</v>
      </c>
      <c r="K285" s="23">
        <v>173</v>
      </c>
      <c r="L285" s="3" t="str">
        <f>IFERROR(MID(VLOOKUP($B285,Seqs!$A:$B,2,0),M285,1),"")</f>
        <v>C</v>
      </c>
      <c r="M285" s="23">
        <v>174</v>
      </c>
      <c r="N285" s="3" t="str">
        <f>IFERROR(MID(VLOOKUP($B285,Seqs!$A:$B,2,0),O285,1),"")</f>
        <v>Q</v>
      </c>
      <c r="O285" s="3">
        <v>211</v>
      </c>
      <c r="P285" s="3" t="str">
        <f>IFERROR(MID(VLOOKUP($B285,Seqs!$A:$B,2,0),Q285,1),"")</f>
        <v/>
      </c>
      <c r="Q285" s="3" t="s">
        <v>23</v>
      </c>
      <c r="R285" s="3" t="str">
        <f>IFERROR(MID(VLOOKUP($B285,Seqs!$A:$B,2,0),S285,1),"")</f>
        <v/>
      </c>
      <c r="S285" s="3" t="s">
        <v>23</v>
      </c>
      <c r="T285" s="3" t="str">
        <f>IFERROR(MID(VLOOKUP($B285,Seqs!$A:$B,2,0),U285,1),"")</f>
        <v>L</v>
      </c>
      <c r="U285" s="3">
        <v>224</v>
      </c>
      <c r="V285" s="3" t="str">
        <f>IFERROR(MID(VLOOKUP($B285,Seqs!$A:$B,2,0),W285,1),"")</f>
        <v>F</v>
      </c>
      <c r="W285" s="3">
        <v>257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S</v>
      </c>
      <c r="AC285" s="3">
        <v>261</v>
      </c>
      <c r="AD285" s="3" t="str">
        <f>IFERROR(MID(VLOOKUP($B285,Seqs!$A:$B,2,0),AE285,1),"")</f>
        <v>E</v>
      </c>
      <c r="AE285" s="3">
        <v>292</v>
      </c>
      <c r="AF285" s="3" t="str">
        <f>IFERROR(MID(VLOOKUP($B285,Seqs!$A:$B,2,0),AG285,1),"")</f>
        <v>C</v>
      </c>
      <c r="AG285" s="3">
        <v>296</v>
      </c>
      <c r="AH285" s="3" t="str">
        <f>IFERROR(MID(VLOOKUP($B285,Seqs!$A:$B,2,0),AI285,1),"")</f>
        <v>T</v>
      </c>
      <c r="AI285" s="3">
        <v>298</v>
      </c>
      <c r="AJ285" s="3" t="str">
        <f>IFERROR(MID(VLOOKUP($B285,Seqs!$A:$B,2,0),AK285,1),"")</f>
        <v>Y</v>
      </c>
      <c r="AK285" s="3">
        <v>305</v>
      </c>
      <c r="AL285" s="3" t="str">
        <f>IFERROR(MID(VLOOKUP($B285,Seqs!$A:$B,2,0),AM285,1),"")</f>
        <v>A</v>
      </c>
      <c r="AM285" s="3">
        <v>337</v>
      </c>
      <c r="AN285" s="3" t="str">
        <f>IFERROR(MID(VLOOKUP($B285,Seqs!$A:$B,2,0),AO285,1),"")</f>
        <v>K</v>
      </c>
      <c r="AO285" s="3">
        <v>346</v>
      </c>
      <c r="AP285" s="3" t="str">
        <f>IFERROR(MID(VLOOKUP($B285,Seqs!$A:$B,2,0),AQ285,1),"")</f>
        <v>F</v>
      </c>
      <c r="AQ285" s="3">
        <v>369</v>
      </c>
      <c r="AR285" s="3" t="str">
        <f>IFERROR(MID(VLOOKUP($B285,Seqs!$A:$B,2,0),AS285,1),"")</f>
        <v>L</v>
      </c>
      <c r="AS285" s="3">
        <v>379</v>
      </c>
      <c r="AT285" s="3" t="str">
        <f>IFERROR(MID(VLOOKUP($B285,Seqs!$A:$B,2,0),AU285,1),"")</f>
        <v>V</v>
      </c>
      <c r="AU285" s="3">
        <v>405</v>
      </c>
      <c r="AV285" s="3" t="str">
        <f>IFERROR(MID(VLOOKUP($B285,Seqs!$A:$B,2,0),AW285,1),"")</f>
        <v>N</v>
      </c>
      <c r="AW285" s="3">
        <v>406</v>
      </c>
      <c r="AX285" s="3" t="str">
        <f>IFERROR(MID(VLOOKUP($B285,Seqs!$A:$B,2,0),AY285,1),"")</f>
        <v>R</v>
      </c>
      <c r="AY285" s="3">
        <v>421</v>
      </c>
      <c r="AZ285" s="77" t="str">
        <f>VLOOKUP(B285,Classification!A:D,2,0)</f>
        <v>B1</v>
      </c>
      <c r="BA285" s="94" t="str">
        <f>VLOOKUP(B285,Classification!A:D,4,0)</f>
        <v>Glucagonreceptorfamily</v>
      </c>
      <c r="BB285" s="27" t="b">
        <f t="shared" si="838"/>
        <v>1</v>
      </c>
      <c r="BC285" s="23">
        <f t="shared" si="839"/>
        <v>245</v>
      </c>
      <c r="BD285" s="4" t="s">
        <v>1382</v>
      </c>
      <c r="BE285" s="3" t="s">
        <v>1297</v>
      </c>
      <c r="BF285" s="119">
        <v>4.0999999999999996</v>
      </c>
      <c r="BG285" s="49" t="s">
        <v>1433</v>
      </c>
      <c r="BH285" s="49" t="s">
        <v>1433</v>
      </c>
      <c r="BI285" s="1"/>
      <c r="BJ285" s="70" t="s">
        <v>1293</v>
      </c>
      <c r="BK285" s="57" t="s">
        <v>1293</v>
      </c>
      <c r="BL285" s="57" t="s">
        <v>1293</v>
      </c>
      <c r="BM285" s="57" t="s">
        <v>1293</v>
      </c>
      <c r="BN285" s="57" t="s">
        <v>1293</v>
      </c>
      <c r="BO285" s="57" t="s">
        <v>1293</v>
      </c>
      <c r="BP285" s="57" t="s">
        <v>1293</v>
      </c>
      <c r="BQ285" s="57" t="s">
        <v>1293</v>
      </c>
      <c r="BR285" s="57" t="s">
        <v>1293</v>
      </c>
      <c r="BS285" s="57" t="s">
        <v>1293</v>
      </c>
      <c r="BT285" s="57" t="s">
        <v>1293</v>
      </c>
      <c r="BU285" s="57" t="s">
        <v>1293</v>
      </c>
      <c r="BV285" s="70">
        <f t="shared" si="840"/>
        <v>137</v>
      </c>
      <c r="BW285" s="71">
        <f t="shared" si="841"/>
        <v>170</v>
      </c>
      <c r="BX285" s="72">
        <f t="shared" si="842"/>
        <v>174</v>
      </c>
      <c r="BY285" s="71" t="str">
        <f t="shared" si="843"/>
        <v>-</v>
      </c>
      <c r="BZ285" s="72">
        <f t="shared" si="844"/>
        <v>224</v>
      </c>
      <c r="CA285" s="71" t="str">
        <f t="shared" si="845"/>
        <v>-</v>
      </c>
      <c r="CB285" s="72">
        <f t="shared" si="846"/>
        <v>261</v>
      </c>
      <c r="CC285" s="71">
        <f t="shared" si="847"/>
        <v>296</v>
      </c>
      <c r="CD285" s="72">
        <f t="shared" si="848"/>
        <v>305</v>
      </c>
      <c r="CE285" s="71">
        <f t="shared" si="849"/>
        <v>346</v>
      </c>
      <c r="CF285" s="72">
        <f t="shared" si="850"/>
        <v>379</v>
      </c>
      <c r="CG285" s="71">
        <f t="shared" si="851"/>
        <v>406</v>
      </c>
      <c r="CH285" s="70">
        <f t="shared" si="852"/>
        <v>168</v>
      </c>
      <c r="CI285" s="71">
        <f t="shared" si="853"/>
        <v>173</v>
      </c>
      <c r="CJ285" s="72">
        <f t="shared" si="854"/>
        <v>211</v>
      </c>
      <c r="CK285" s="72" t="str">
        <f t="shared" si="855"/>
        <v>-</v>
      </c>
      <c r="CL285" s="72">
        <f t="shared" si="856"/>
        <v>257</v>
      </c>
      <c r="CM285" s="72" t="str">
        <f t="shared" si="857"/>
        <v>-</v>
      </c>
      <c r="CN285" s="72">
        <f t="shared" si="858"/>
        <v>292</v>
      </c>
      <c r="CO285" s="72">
        <f t="shared" si="859"/>
        <v>298</v>
      </c>
      <c r="CP285" s="72">
        <f t="shared" si="860"/>
        <v>337</v>
      </c>
      <c r="CQ285" s="72">
        <f t="shared" si="861"/>
        <v>369</v>
      </c>
      <c r="CR285" s="72">
        <f t="shared" si="862"/>
        <v>405</v>
      </c>
      <c r="CS285" s="72">
        <f t="shared" si="863"/>
        <v>421</v>
      </c>
      <c r="CT285" s="23">
        <f t="shared" si="864"/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si="835"/>
        <v>grm1_human__wt</v>
      </c>
      <c r="B286" s="3" t="s">
        <v>40</v>
      </c>
      <c r="C286" s="3" t="s">
        <v>100</v>
      </c>
      <c r="D286" s="3" t="str">
        <f>IFERROR(MID(VLOOKUP($B286,Seqs!$A:$B,2,0),E286,1),"")</f>
        <v>I</v>
      </c>
      <c r="E286" s="3">
        <v>591</v>
      </c>
      <c r="F286" s="3" t="str">
        <f>IFERROR(MID(VLOOKUP($B286,Seqs!$A:$B,2,0),G286,1),"")</f>
        <v>Y</v>
      </c>
      <c r="G286" s="3">
        <v>617</v>
      </c>
      <c r="H286" s="3" t="str">
        <f>IFERROR(MID(VLOOKUP($B286,Seqs!$A:$B,2,0),I286,1),"")</f>
        <v>T</v>
      </c>
      <c r="I286" s="23">
        <v>620</v>
      </c>
      <c r="J286" s="3" t="str">
        <f>IFERROR(MID(VLOOKUP($B286,Seqs!$A:$B,2,0),K286,1),"")</f>
        <v>S</v>
      </c>
      <c r="K286" s="23">
        <v>626</v>
      </c>
      <c r="L286" s="3" t="str">
        <f>IFERROR(MID(VLOOKUP($B286,Seqs!$A:$B,2,0),M286,1),"")</f>
        <v>S</v>
      </c>
      <c r="M286" s="3">
        <v>627</v>
      </c>
      <c r="N286" s="3" t="str">
        <f>IFERROR(MID(VLOOKUP($B286,Seqs!$A:$B,2,0),O286,1),"")</f>
        <v>I</v>
      </c>
      <c r="O286" s="3">
        <v>649</v>
      </c>
      <c r="P286" s="3" t="str">
        <f>IFERROR(MID(VLOOKUP($B286,Seqs!$A:$B,2,0),Q286,1),"")</f>
        <v/>
      </c>
      <c r="Q286" s="3" t="s">
        <v>23</v>
      </c>
      <c r="R286" s="3" t="str">
        <f>IFERROR(MID(VLOOKUP($B286,Seqs!$A:$B,2,0),S286,1),"")</f>
        <v/>
      </c>
      <c r="S286" s="3" t="s">
        <v>23</v>
      </c>
      <c r="T286" s="3" t="str">
        <f>IFERROR(MID(VLOOKUP($B286,Seqs!$A:$B,2,0),U286,1),"")</f>
        <v>T</v>
      </c>
      <c r="U286" s="3">
        <v>654</v>
      </c>
      <c r="V286" s="3" t="str">
        <f>IFERROR(MID(VLOOKUP($B286,Seqs!$A:$B,2,0),W286,1),"")</f>
        <v>L</v>
      </c>
      <c r="W286" s="3">
        <v>686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S</v>
      </c>
      <c r="AC286" s="9">
        <v>702</v>
      </c>
      <c r="AD286" s="3" t="str">
        <f>IFERROR(MID(VLOOKUP($B286,Seqs!$A:$B,2,0),AE286,1),"")</f>
        <v>E</v>
      </c>
      <c r="AE286" s="3">
        <v>728</v>
      </c>
      <c r="AF286" s="3" t="str">
        <f>IFERROR(MID(VLOOKUP($B286,Seqs!$A:$B,2,0),AG286,1),"")</f>
        <v>C</v>
      </c>
      <c r="AG286" s="3">
        <v>746</v>
      </c>
      <c r="AH286" s="3" t="str">
        <f>IFERROR(MID(VLOOKUP($B286,Seqs!$A:$B,2,0),AI286,1),"")</f>
        <v>T</v>
      </c>
      <c r="AI286" s="3">
        <v>748</v>
      </c>
      <c r="AJ286" s="3" t="str">
        <f>IFERROR(MID(VLOOKUP($B286,Seqs!$A:$B,2,0),AK286,1),"")</f>
        <v>S</v>
      </c>
      <c r="AK286" s="105">
        <v>749</v>
      </c>
      <c r="AL286" s="3" t="str">
        <f>IFERROR(MID(VLOOKUP($B286,Seqs!$A:$B,2,0),AM286,1),"")</f>
        <v>T</v>
      </c>
      <c r="AM286" s="3">
        <v>774</v>
      </c>
      <c r="AN286" s="3" t="str">
        <f>IFERROR(MID(VLOOKUP($B286,Seqs!$A:$B,2,0),AO286,1),"")</f>
        <v>E</v>
      </c>
      <c r="AO286" s="3">
        <v>783</v>
      </c>
      <c r="AP286" s="3" t="str">
        <f>IFERROR(MID(VLOOKUP($B286,Seqs!$A:$B,2,0),AQ286,1),"")</f>
        <v>G</v>
      </c>
      <c r="AQ286" s="3">
        <v>807</v>
      </c>
      <c r="AR286" s="3" t="str">
        <f>IFERROR(MID(VLOOKUP($B286,Seqs!$A:$B,2,0),AS286,1),"")</f>
        <v>Y</v>
      </c>
      <c r="AS286" s="105">
        <v>810</v>
      </c>
      <c r="AT286" s="3" t="str">
        <f>IFERROR(MID(VLOOKUP($B286,Seqs!$A:$B,2,0),AU286,1),"")</f>
        <v>K</v>
      </c>
      <c r="AU286" s="3">
        <v>841</v>
      </c>
      <c r="AV286" s="3" t="str">
        <f>IFERROR(MID(VLOOKUP($B286,Seqs!$A:$B,2,0),AW286,1),"")</f>
        <v>P</v>
      </c>
      <c r="AW286" s="3">
        <v>842</v>
      </c>
      <c r="AX286" s="3" t="str">
        <f>IFERROR(MID(VLOOKUP($B286,Seqs!$A:$B,2,0),AY286,1),"")</f>
        <v>S</v>
      </c>
      <c r="AY286" s="3">
        <v>853</v>
      </c>
      <c r="AZ286" s="77" t="str">
        <f>VLOOKUP(B286,Classification!A:D,2,0)</f>
        <v>C</v>
      </c>
      <c r="BA286" s="94" t="str">
        <f>VLOOKUP(B286,Classification!A:D,4,0)</f>
        <v>Metabotropicglutamate</v>
      </c>
      <c r="BB286" s="27" t="b">
        <f t="shared" si="836"/>
        <v>1</v>
      </c>
      <c r="BC286" s="23">
        <f t="shared" si="809"/>
        <v>217</v>
      </c>
      <c r="BD286" s="56" t="s">
        <v>1379</v>
      </c>
      <c r="BE286" s="3" t="s">
        <v>23</v>
      </c>
      <c r="BF286" s="119" t="s">
        <v>23</v>
      </c>
      <c r="BG286" s="49" t="s">
        <v>1379</v>
      </c>
      <c r="BH286" s="49" t="s">
        <v>1384</v>
      </c>
      <c r="BI286" s="3" t="s">
        <v>1164</v>
      </c>
      <c r="BJ286" s="70" t="s">
        <v>1293</v>
      </c>
      <c r="BK286" s="57" t="s">
        <v>1293</v>
      </c>
      <c r="BL286" s="57" t="s">
        <v>1293</v>
      </c>
      <c r="BM286" s="57" t="s">
        <v>1293</v>
      </c>
      <c r="BN286" s="57" t="s">
        <v>1293</v>
      </c>
      <c r="BO286" s="57" t="s">
        <v>1293</v>
      </c>
      <c r="BP286" s="57" t="s">
        <v>1293</v>
      </c>
      <c r="BQ286" s="57" t="s">
        <v>1293</v>
      </c>
      <c r="BR286" s="57" t="s">
        <v>1293</v>
      </c>
      <c r="BS286" s="57" t="s">
        <v>1293</v>
      </c>
      <c r="BT286" s="57" t="s">
        <v>1293</v>
      </c>
      <c r="BU286" s="57" t="s">
        <v>1293</v>
      </c>
      <c r="BV286" s="70">
        <f t="shared" si="810"/>
        <v>591</v>
      </c>
      <c r="BW286" s="71">
        <f t="shared" si="811"/>
        <v>620</v>
      </c>
      <c r="BX286" s="72">
        <f t="shared" si="812"/>
        <v>627</v>
      </c>
      <c r="BY286" s="71" t="str">
        <f t="shared" si="813"/>
        <v>-</v>
      </c>
      <c r="BZ286" s="72">
        <f t="shared" si="814"/>
        <v>654</v>
      </c>
      <c r="CA286" s="71" t="str">
        <f t="shared" si="815"/>
        <v>-</v>
      </c>
      <c r="CB286" s="72">
        <f t="shared" si="816"/>
        <v>702</v>
      </c>
      <c r="CC286" s="71">
        <f t="shared" si="817"/>
        <v>746</v>
      </c>
      <c r="CD286" s="72">
        <f t="shared" si="818"/>
        <v>749</v>
      </c>
      <c r="CE286" s="71">
        <f t="shared" si="819"/>
        <v>783</v>
      </c>
      <c r="CF286" s="72">
        <f t="shared" si="820"/>
        <v>810</v>
      </c>
      <c r="CG286" s="71">
        <f t="shared" si="821"/>
        <v>842</v>
      </c>
      <c r="CH286" s="70">
        <f t="shared" si="822"/>
        <v>617</v>
      </c>
      <c r="CI286" s="71">
        <f t="shared" si="823"/>
        <v>626</v>
      </c>
      <c r="CJ286" s="72">
        <f t="shared" si="824"/>
        <v>649</v>
      </c>
      <c r="CK286" s="72" t="str">
        <f t="shared" si="825"/>
        <v>-</v>
      </c>
      <c r="CL286" s="72">
        <f t="shared" si="826"/>
        <v>686</v>
      </c>
      <c r="CM286" s="72" t="str">
        <f t="shared" si="827"/>
        <v>-</v>
      </c>
      <c r="CN286" s="72">
        <f t="shared" si="828"/>
        <v>728</v>
      </c>
      <c r="CO286" s="72">
        <f t="shared" si="829"/>
        <v>748</v>
      </c>
      <c r="CP286" s="72">
        <f t="shared" si="830"/>
        <v>774</v>
      </c>
      <c r="CQ286" s="72">
        <f t="shared" si="831"/>
        <v>807</v>
      </c>
      <c r="CR286" s="72">
        <f t="shared" si="832"/>
        <v>841</v>
      </c>
      <c r="CS286" s="72">
        <f t="shared" si="833"/>
        <v>853</v>
      </c>
      <c r="CT286" s="23">
        <f t="shared" si="834"/>
        <v>1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 t="shared" si="835"/>
        <v>grm1_human_4OR2</v>
      </c>
      <c r="B287" s="3" t="s">
        <v>40</v>
      </c>
      <c r="C287" s="3" t="s">
        <v>96</v>
      </c>
      <c r="D287" s="3" t="str">
        <f>IFERROR(MID(VLOOKUP($B287,Seqs!$A:$B,2,0),E287,1),"")</f>
        <v>I</v>
      </c>
      <c r="E287" s="3">
        <v>591</v>
      </c>
      <c r="F287" s="3" t="str">
        <f>IFERROR(MID(VLOOKUP($B287,Seqs!$A:$B,2,0),G287,1),"")</f>
        <v>Y</v>
      </c>
      <c r="G287" s="3">
        <v>617</v>
      </c>
      <c r="H287" s="3" t="str">
        <f>IFERROR(MID(VLOOKUP($B287,Seqs!$A:$B,2,0),I287,1),"")</f>
        <v>T</v>
      </c>
      <c r="I287" s="23">
        <v>620</v>
      </c>
      <c r="J287" s="3" t="str">
        <f>IFERROR(MID(VLOOKUP($B287,Seqs!$A:$B,2,0),K287,1),"")</f>
        <v>S</v>
      </c>
      <c r="K287" s="23">
        <v>626</v>
      </c>
      <c r="L287" s="3" t="str">
        <f>IFERROR(MID(VLOOKUP($B287,Seqs!$A:$B,2,0),M287,1),"")</f>
        <v>S</v>
      </c>
      <c r="M287" s="3">
        <v>627</v>
      </c>
      <c r="N287" s="3" t="str">
        <f>IFERROR(MID(VLOOKUP($B287,Seqs!$A:$B,2,0),O287,1),"")</f>
        <v>I</v>
      </c>
      <c r="O287" s="3">
        <v>649</v>
      </c>
      <c r="P287" s="3" t="str">
        <f>IFERROR(MID(VLOOKUP($B287,Seqs!$A:$B,2,0),Q287,1),"")</f>
        <v/>
      </c>
      <c r="Q287" s="3" t="s">
        <v>23</v>
      </c>
      <c r="R287" s="3" t="str">
        <f>IFERROR(MID(VLOOKUP($B287,Seqs!$A:$B,2,0),S287,1),"")</f>
        <v/>
      </c>
      <c r="S287" s="3" t="s">
        <v>23</v>
      </c>
      <c r="T287" s="3" t="str">
        <f>IFERROR(MID(VLOOKUP($B287,Seqs!$A:$B,2,0),U287,1),"")</f>
        <v>T</v>
      </c>
      <c r="U287" s="3">
        <v>654</v>
      </c>
      <c r="V287" s="3" t="str">
        <f>IFERROR(MID(VLOOKUP($B287,Seqs!$A:$B,2,0),W287,1),"")</f>
        <v>L</v>
      </c>
      <c r="W287" s="3">
        <v>686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S</v>
      </c>
      <c r="AC287" s="9">
        <v>702</v>
      </c>
      <c r="AD287" s="3" t="str">
        <f>IFERROR(MID(VLOOKUP($B287,Seqs!$A:$B,2,0),AE287,1),"")</f>
        <v>E</v>
      </c>
      <c r="AE287" s="3">
        <v>728</v>
      </c>
      <c r="AF287" s="3" t="str">
        <f>IFERROR(MID(VLOOKUP($B287,Seqs!$A:$B,2,0),AG287,1),"")</f>
        <v>C</v>
      </c>
      <c r="AG287" s="3">
        <v>746</v>
      </c>
      <c r="AH287" s="3" t="str">
        <f>IFERROR(MID(VLOOKUP($B287,Seqs!$A:$B,2,0),AI287,1),"")</f>
        <v>T</v>
      </c>
      <c r="AI287" s="3">
        <v>748</v>
      </c>
      <c r="AJ287" s="3" t="str">
        <f>IFERROR(MID(VLOOKUP($B287,Seqs!$A:$B,2,0),AK287,1),"")</f>
        <v>S</v>
      </c>
      <c r="AK287" s="105">
        <v>749</v>
      </c>
      <c r="AL287" s="3" t="str">
        <f>IFERROR(MID(VLOOKUP($B287,Seqs!$A:$B,2,0),AM287,1),"")</f>
        <v>T</v>
      </c>
      <c r="AM287" s="3">
        <v>774</v>
      </c>
      <c r="AN287" s="3" t="str">
        <f>IFERROR(MID(VLOOKUP($B287,Seqs!$A:$B,2,0),AO287,1),"")</f>
        <v>E</v>
      </c>
      <c r="AO287" s="3">
        <v>783</v>
      </c>
      <c r="AP287" s="3" t="str">
        <f>IFERROR(MID(VLOOKUP($B287,Seqs!$A:$B,2,0),AQ287,1),"")</f>
        <v>G</v>
      </c>
      <c r="AQ287" s="3">
        <v>807</v>
      </c>
      <c r="AR287" s="3" t="str">
        <f>IFERROR(MID(VLOOKUP($B287,Seqs!$A:$B,2,0),AS287,1),"")</f>
        <v>Y</v>
      </c>
      <c r="AS287" s="105">
        <v>810</v>
      </c>
      <c r="AT287" s="3" t="str">
        <f>IFERROR(MID(VLOOKUP($B287,Seqs!$A:$B,2,0),AU287,1),"")</f>
        <v>K</v>
      </c>
      <c r="AU287" s="3">
        <v>841</v>
      </c>
      <c r="AV287" s="3" t="str">
        <f>IFERROR(MID(VLOOKUP($B287,Seqs!$A:$B,2,0),AW287,1),"")</f>
        <v/>
      </c>
      <c r="AW287" s="3" t="s">
        <v>23</v>
      </c>
      <c r="AX287" s="3" t="str">
        <f>IFERROR(MID(VLOOKUP($B287,Seqs!$A:$B,2,0),AY287,1),"")</f>
        <v/>
      </c>
      <c r="AY287" s="3" t="s">
        <v>23</v>
      </c>
      <c r="AZ287" s="77" t="str">
        <f>VLOOKUP(B287,Classification!A:D,2,0)</f>
        <v>C</v>
      </c>
      <c r="BA287" s="94" t="str">
        <f>VLOOKUP(B287,Classification!A:D,4,0)</f>
        <v>Metabotropicglutamate</v>
      </c>
      <c r="BB287" s="27" t="b">
        <f t="shared" si="836"/>
        <v>1</v>
      </c>
      <c r="BC287" s="23">
        <f t="shared" si="809"/>
        <v>206</v>
      </c>
      <c r="BD287" s="2" t="s">
        <v>1383</v>
      </c>
      <c r="BE287" s="3" t="s">
        <v>1381</v>
      </c>
      <c r="BF287" s="119">
        <v>2.8</v>
      </c>
      <c r="BG287" s="49" t="s">
        <v>1384</v>
      </c>
      <c r="BH287" s="49" t="s">
        <v>1384</v>
      </c>
      <c r="BJ287" s="70" t="s">
        <v>1293</v>
      </c>
      <c r="BK287" s="57" t="s">
        <v>1293</v>
      </c>
      <c r="BL287" s="57" t="s">
        <v>1293</v>
      </c>
      <c r="BM287" s="57" t="s">
        <v>1293</v>
      </c>
      <c r="BN287" s="57" t="s">
        <v>1293</v>
      </c>
      <c r="BO287" s="57" t="s">
        <v>1293</v>
      </c>
      <c r="BP287" s="57" t="s">
        <v>1293</v>
      </c>
      <c r="BQ287" s="57" t="s">
        <v>1293</v>
      </c>
      <c r="BR287" s="57" t="s">
        <v>1293</v>
      </c>
      <c r="BS287" s="57" t="s">
        <v>1293</v>
      </c>
      <c r="BT287" s="57" t="s">
        <v>1293</v>
      </c>
      <c r="BU287" s="57" t="s">
        <v>1293</v>
      </c>
      <c r="BV287" s="70">
        <f t="shared" si="810"/>
        <v>591</v>
      </c>
      <c r="BW287" s="71">
        <f t="shared" si="811"/>
        <v>620</v>
      </c>
      <c r="BX287" s="72">
        <f t="shared" si="812"/>
        <v>627</v>
      </c>
      <c r="BY287" s="71" t="str">
        <f t="shared" si="813"/>
        <v>-</v>
      </c>
      <c r="BZ287" s="72">
        <f t="shared" si="814"/>
        <v>654</v>
      </c>
      <c r="CA287" s="71" t="str">
        <f t="shared" si="815"/>
        <v>-</v>
      </c>
      <c r="CB287" s="72">
        <f t="shared" si="816"/>
        <v>702</v>
      </c>
      <c r="CC287" s="71">
        <f t="shared" si="817"/>
        <v>746</v>
      </c>
      <c r="CD287" s="72">
        <f t="shared" si="818"/>
        <v>749</v>
      </c>
      <c r="CE287" s="71">
        <f t="shared" si="819"/>
        <v>783</v>
      </c>
      <c r="CF287" s="72">
        <f t="shared" si="820"/>
        <v>810</v>
      </c>
      <c r="CG287" s="71" t="str">
        <f t="shared" si="821"/>
        <v>-</v>
      </c>
      <c r="CH287" s="70">
        <f t="shared" si="822"/>
        <v>617</v>
      </c>
      <c r="CI287" s="71">
        <f t="shared" si="823"/>
        <v>626</v>
      </c>
      <c r="CJ287" s="72">
        <f t="shared" si="824"/>
        <v>649</v>
      </c>
      <c r="CK287" s="72" t="str">
        <f t="shared" si="825"/>
        <v>-</v>
      </c>
      <c r="CL287" s="72">
        <f t="shared" si="826"/>
        <v>686</v>
      </c>
      <c r="CM287" s="72" t="str">
        <f t="shared" si="827"/>
        <v>-</v>
      </c>
      <c r="CN287" s="72">
        <f t="shared" si="828"/>
        <v>728</v>
      </c>
      <c r="CO287" s="72">
        <f t="shared" si="829"/>
        <v>748</v>
      </c>
      <c r="CP287" s="72">
        <f t="shared" si="830"/>
        <v>774</v>
      </c>
      <c r="CQ287" s="72">
        <f t="shared" si="831"/>
        <v>807</v>
      </c>
      <c r="CR287" s="72">
        <f t="shared" si="832"/>
        <v>841</v>
      </c>
      <c r="CS287" s="72" t="str">
        <f t="shared" si="833"/>
        <v>-</v>
      </c>
      <c r="CT287" s="23">
        <f t="shared" si="834"/>
        <v>1</v>
      </c>
    </row>
    <row r="288" spans="1:1029" x14ac:dyDescent="0.2">
      <c r="A288" s="3" t="str">
        <f t="shared" si="835"/>
        <v>grm5_human__wt</v>
      </c>
      <c r="B288" s="3" t="s">
        <v>41</v>
      </c>
      <c r="C288" s="3" t="s">
        <v>100</v>
      </c>
      <c r="D288" s="3" t="str">
        <f>IFERROR(MID(VLOOKUP($B288,Seqs!$A:$B,2,0),E288,1),"")</f>
        <v>P</v>
      </c>
      <c r="E288" s="3">
        <v>578</v>
      </c>
      <c r="F288" s="3" t="str">
        <f>IFERROR(MID(VLOOKUP($B288,Seqs!$A:$B,2,0),G288,1),"")</f>
        <v>Y</v>
      </c>
      <c r="G288" s="3">
        <v>604</v>
      </c>
      <c r="H288" s="3" t="str">
        <f>IFERROR(MID(VLOOKUP($B288,Seqs!$A:$B,2,0),I288,1),"")</f>
        <v>T</v>
      </c>
      <c r="I288" s="23">
        <v>607</v>
      </c>
      <c r="J288" s="3" t="str">
        <f>IFERROR(MID(VLOOKUP($B288,Seqs!$A:$B,2,0),K288,1),"")</f>
        <v>S</v>
      </c>
      <c r="K288" s="23">
        <v>613</v>
      </c>
      <c r="L288" s="3" t="str">
        <f>IFERROR(MID(VLOOKUP($B288,Seqs!$A:$B,2,0),M288,1),"")</f>
        <v>S</v>
      </c>
      <c r="M288" s="3">
        <v>614</v>
      </c>
      <c r="N288" s="3" t="str">
        <f>IFERROR(MID(VLOOKUP($B288,Seqs!$A:$B,2,0),O288,1),"")</f>
        <v>I</v>
      </c>
      <c r="O288" s="3">
        <v>636</v>
      </c>
      <c r="P288" s="3" t="str">
        <f>IFERROR(MID(VLOOKUP($B288,Seqs!$A:$B,2,0),Q288,1),"")</f>
        <v/>
      </c>
      <c r="Q288" s="3" t="s">
        <v>23</v>
      </c>
      <c r="R288" s="3" t="str">
        <f>IFERROR(MID(VLOOKUP($B288,Seqs!$A:$B,2,0),S288,1),"")</f>
        <v/>
      </c>
      <c r="S288" s="3" t="s">
        <v>23</v>
      </c>
      <c r="T288" s="3" t="str">
        <f>IFERROR(MID(VLOOKUP($B288,Seqs!$A:$B,2,0),U288,1),"")</f>
        <v>Q</v>
      </c>
      <c r="U288" s="3">
        <v>641</v>
      </c>
      <c r="V288" s="3" t="str">
        <f>IFERROR(MID(VLOOKUP($B288,Seqs!$A:$B,2,0),W288,1),"")</f>
        <v>L</v>
      </c>
      <c r="W288" s="3">
        <v>673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S</v>
      </c>
      <c r="AC288" s="9">
        <v>689</v>
      </c>
      <c r="AD288" s="3" t="str">
        <f>IFERROR(MID(VLOOKUP($B288,Seqs!$A:$B,2,0),AE288,1),"")</f>
        <v>E</v>
      </c>
      <c r="AE288" s="3">
        <v>715</v>
      </c>
      <c r="AF288" s="3" t="str">
        <f>IFERROR(MID(VLOOKUP($B288,Seqs!$A:$B,2,0),AG288,1),"")</f>
        <v>C</v>
      </c>
      <c r="AG288" s="3">
        <v>733</v>
      </c>
      <c r="AH288" s="3" t="str">
        <f>IFERROR(MID(VLOOKUP($B288,Seqs!$A:$B,2,0),AI288,1),"")</f>
        <v>T</v>
      </c>
      <c r="AI288" s="3">
        <v>735</v>
      </c>
      <c r="AJ288" s="3" t="str">
        <f>IFERROR(MID(VLOOKUP($B288,Seqs!$A:$B,2,0),AK288,1),"")</f>
        <v>T</v>
      </c>
      <c r="AK288" s="105">
        <v>736</v>
      </c>
      <c r="AL288" s="3" t="str">
        <f>IFERROR(MID(VLOOKUP($B288,Seqs!$A:$B,2,0),AM288,1),"")</f>
        <v>T</v>
      </c>
      <c r="AM288" s="3">
        <v>761</v>
      </c>
      <c r="AN288" s="3" t="str">
        <f>IFERROR(MID(VLOOKUP($B288,Seqs!$A:$B,2,0),AO288,1),"")</f>
        <v>E</v>
      </c>
      <c r="AO288" s="3">
        <v>770</v>
      </c>
      <c r="AP288" s="3" t="str">
        <f>IFERROR(MID(VLOOKUP($B288,Seqs!$A:$B,2,0),AQ288,1),"")</f>
        <v>G</v>
      </c>
      <c r="AQ288" s="3">
        <v>794</v>
      </c>
      <c r="AR288" s="3" t="str">
        <f>IFERROR(MID(VLOOKUP($B288,Seqs!$A:$B,2,0),AS288,1),"")</f>
        <v>Y</v>
      </c>
      <c r="AS288" s="105">
        <v>797</v>
      </c>
      <c r="AT288" s="3" t="str">
        <f>IFERROR(MID(VLOOKUP($B288,Seqs!$A:$B,2,0),AU288,1),"")</f>
        <v>K</v>
      </c>
      <c r="AU288" s="3">
        <v>828</v>
      </c>
      <c r="AV288" s="3" t="str">
        <f>IFERROR(MID(VLOOKUP($B288,Seqs!$A:$B,2,0),AW288,1),"")</f>
        <v>P</v>
      </c>
      <c r="AW288" s="3">
        <v>829</v>
      </c>
      <c r="AX288" s="3" t="str">
        <f>IFERROR(MID(VLOOKUP($B288,Seqs!$A:$B,2,0),AY288,1),"")</f>
        <v>S</v>
      </c>
      <c r="AY288" s="3">
        <v>840</v>
      </c>
      <c r="AZ288" s="77" t="str">
        <f>VLOOKUP(B288,Classification!A:D,2,0)</f>
        <v>C</v>
      </c>
      <c r="BA288" s="94" t="str">
        <f>VLOOKUP(B288,Classification!A:D,4,0)</f>
        <v>Metabotropicglutamate</v>
      </c>
      <c r="BB288" s="27" t="b">
        <f t="shared" si="836"/>
        <v>1</v>
      </c>
      <c r="BC288" s="23">
        <f t="shared" si="809"/>
        <v>217</v>
      </c>
      <c r="BD288" s="56" t="s">
        <v>1379</v>
      </c>
      <c r="BE288" s="3" t="s">
        <v>23</v>
      </c>
      <c r="BF288" s="119" t="s">
        <v>23</v>
      </c>
      <c r="BG288" s="49" t="s">
        <v>1379</v>
      </c>
      <c r="BH288" s="49" t="s">
        <v>1384</v>
      </c>
      <c r="BJ288" s="70" t="s">
        <v>1293</v>
      </c>
      <c r="BK288" s="57" t="s">
        <v>1293</v>
      </c>
      <c r="BL288" s="57" t="s">
        <v>1293</v>
      </c>
      <c r="BM288" s="57" t="s">
        <v>1293</v>
      </c>
      <c r="BN288" s="57" t="s">
        <v>1293</v>
      </c>
      <c r="BO288" s="57" t="s">
        <v>1293</v>
      </c>
      <c r="BP288" s="57" t="s">
        <v>1293</v>
      </c>
      <c r="BQ288" s="57" t="s">
        <v>1293</v>
      </c>
      <c r="BR288" s="57" t="s">
        <v>1293</v>
      </c>
      <c r="BS288" s="57" t="s">
        <v>1293</v>
      </c>
      <c r="BT288" s="57" t="s">
        <v>1293</v>
      </c>
      <c r="BU288" s="57" t="s">
        <v>1293</v>
      </c>
      <c r="BV288" s="70">
        <f t="shared" si="810"/>
        <v>578</v>
      </c>
      <c r="BW288" s="71">
        <f t="shared" si="811"/>
        <v>607</v>
      </c>
      <c r="BX288" s="72">
        <f t="shared" si="812"/>
        <v>614</v>
      </c>
      <c r="BY288" s="71" t="str">
        <f t="shared" si="813"/>
        <v>-</v>
      </c>
      <c r="BZ288" s="72">
        <f t="shared" si="814"/>
        <v>641</v>
      </c>
      <c r="CA288" s="71" t="str">
        <f t="shared" si="815"/>
        <v>-</v>
      </c>
      <c r="CB288" s="72">
        <f t="shared" si="816"/>
        <v>689</v>
      </c>
      <c r="CC288" s="71">
        <f t="shared" si="817"/>
        <v>733</v>
      </c>
      <c r="CD288" s="72">
        <f t="shared" si="818"/>
        <v>736</v>
      </c>
      <c r="CE288" s="71">
        <f t="shared" si="819"/>
        <v>770</v>
      </c>
      <c r="CF288" s="72">
        <f t="shared" si="820"/>
        <v>797</v>
      </c>
      <c r="CG288" s="71">
        <f t="shared" si="821"/>
        <v>829</v>
      </c>
      <c r="CH288" s="70">
        <f t="shared" si="822"/>
        <v>604</v>
      </c>
      <c r="CI288" s="71">
        <f t="shared" si="823"/>
        <v>613</v>
      </c>
      <c r="CJ288" s="72">
        <f t="shared" si="824"/>
        <v>636</v>
      </c>
      <c r="CK288" s="72" t="str">
        <f t="shared" si="825"/>
        <v>-</v>
      </c>
      <c r="CL288" s="72">
        <f t="shared" si="826"/>
        <v>673</v>
      </c>
      <c r="CM288" s="72" t="str">
        <f t="shared" si="827"/>
        <v>-</v>
      </c>
      <c r="CN288" s="72">
        <f t="shared" si="828"/>
        <v>715</v>
      </c>
      <c r="CO288" s="72">
        <f t="shared" si="829"/>
        <v>735</v>
      </c>
      <c r="CP288" s="72">
        <f t="shared" si="830"/>
        <v>761</v>
      </c>
      <c r="CQ288" s="72">
        <f t="shared" si="831"/>
        <v>794</v>
      </c>
      <c r="CR288" s="72">
        <f t="shared" si="832"/>
        <v>828</v>
      </c>
      <c r="CS288" s="72">
        <f t="shared" si="833"/>
        <v>840</v>
      </c>
      <c r="CT288" s="23">
        <f t="shared" si="834"/>
        <v>1</v>
      </c>
    </row>
    <row r="289" spans="1:1030" x14ac:dyDescent="0.2">
      <c r="A289" s="3" t="str">
        <f t="shared" si="835"/>
        <v>grm5_human_4OO9</v>
      </c>
      <c r="B289" s="3" t="s">
        <v>41</v>
      </c>
      <c r="C289" s="3" t="s">
        <v>57</v>
      </c>
      <c r="D289" s="3" t="str">
        <f>IFERROR(MID(VLOOKUP($B289,Seqs!$A:$B,2,0),E289,1),"")</f>
        <v>P</v>
      </c>
      <c r="E289" s="3">
        <v>578</v>
      </c>
      <c r="F289" s="3" t="str">
        <f>IFERROR(MID(VLOOKUP($B289,Seqs!$A:$B,2,0),G289,1),"")</f>
        <v>Y</v>
      </c>
      <c r="G289" s="3">
        <v>604</v>
      </c>
      <c r="H289" s="3" t="str">
        <f>IFERROR(MID(VLOOKUP($B289,Seqs!$A:$B,2,0),I289,1),"")</f>
        <v>T</v>
      </c>
      <c r="I289" s="23">
        <v>607</v>
      </c>
      <c r="J289" s="3" t="str">
        <f>IFERROR(MID(VLOOKUP($B289,Seqs!$A:$B,2,0),K289,1),"")</f>
        <v>S</v>
      </c>
      <c r="K289" s="23">
        <v>613</v>
      </c>
      <c r="L289" s="3" t="str">
        <f>IFERROR(MID(VLOOKUP($B289,Seqs!$A:$B,2,0),M289,1),"")</f>
        <v>S</v>
      </c>
      <c r="M289" s="3">
        <v>614</v>
      </c>
      <c r="N289" s="3" t="str">
        <f>IFERROR(MID(VLOOKUP($B289,Seqs!$A:$B,2,0),O289,1),"")</f>
        <v>I</v>
      </c>
      <c r="O289" s="3">
        <v>636</v>
      </c>
      <c r="P289" s="3" t="str">
        <f>IFERROR(MID(VLOOKUP($B289,Seqs!$A:$B,2,0),Q289,1),"")</f>
        <v/>
      </c>
      <c r="Q289" s="3" t="s">
        <v>23</v>
      </c>
      <c r="R289" s="3" t="str">
        <f>IFERROR(MID(VLOOKUP($B289,Seqs!$A:$B,2,0),S289,1),"")</f>
        <v/>
      </c>
      <c r="S289" s="3" t="s">
        <v>23</v>
      </c>
      <c r="T289" s="3" t="str">
        <f>IFERROR(MID(VLOOKUP($B289,Seqs!$A:$B,2,0),U289,1),"")</f>
        <v>Q</v>
      </c>
      <c r="U289" s="3">
        <v>641</v>
      </c>
      <c r="V289" s="3" t="str">
        <f>IFERROR(MID(VLOOKUP($B289,Seqs!$A:$B,2,0),W289,1),"")</f>
        <v>K</v>
      </c>
      <c r="W289" s="3">
        <v>678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S</v>
      </c>
      <c r="AC289" s="9">
        <v>689</v>
      </c>
      <c r="AD289" s="3" t="str">
        <f>IFERROR(MID(VLOOKUP($B289,Seqs!$A:$B,2,0),AE289,1),"")</f>
        <v>E</v>
      </c>
      <c r="AE289" s="3">
        <v>715</v>
      </c>
      <c r="AF289" s="3" t="str">
        <f>IFERROR(MID(VLOOKUP($B289,Seqs!$A:$B,2,0),AG289,1),"")</f>
        <v>C</v>
      </c>
      <c r="AG289" s="3">
        <v>733</v>
      </c>
      <c r="AH289" s="3" t="str">
        <f>IFERROR(MID(VLOOKUP($B289,Seqs!$A:$B,2,0),AI289,1),"")</f>
        <v>T</v>
      </c>
      <c r="AI289" s="3">
        <v>735</v>
      </c>
      <c r="AJ289" s="3" t="str">
        <f>IFERROR(MID(VLOOKUP($B289,Seqs!$A:$B,2,0),AK289,1),"")</f>
        <v>N</v>
      </c>
      <c r="AK289" s="3">
        <v>737</v>
      </c>
      <c r="AL289" s="3" t="str">
        <f>IFERROR(MID(VLOOKUP($B289,Seqs!$A:$B,2,0),AM289,1),"")</f>
        <v>T</v>
      </c>
      <c r="AM289" s="3">
        <v>761</v>
      </c>
      <c r="AN289" s="3" t="str">
        <f>IFERROR(MID(VLOOKUP($B289,Seqs!$A:$B,2,0),AO289,1),"")</f>
        <v>E</v>
      </c>
      <c r="AO289" s="3">
        <v>770</v>
      </c>
      <c r="AP289" s="3" t="str">
        <f>IFERROR(MID(VLOOKUP($B289,Seqs!$A:$B,2,0),AQ289,1),"")</f>
        <v>G</v>
      </c>
      <c r="AQ289" s="3">
        <v>794</v>
      </c>
      <c r="AR289" s="3" t="str">
        <f>IFERROR(MID(VLOOKUP($B289,Seqs!$A:$B,2,0),AS289,1),"")</f>
        <v>Y</v>
      </c>
      <c r="AS289" s="105">
        <v>797</v>
      </c>
      <c r="AT289" s="3" t="str">
        <f>IFERROR(MID(VLOOKUP($B289,Seqs!$A:$B,2,0),AU289,1),"")</f>
        <v>K</v>
      </c>
      <c r="AU289" s="3">
        <v>828</v>
      </c>
      <c r="AV289" s="3" t="str">
        <f>IFERROR(MID(VLOOKUP($B289,Seqs!$A:$B,2,0),AW289,1),"")</f>
        <v>P</v>
      </c>
      <c r="AW289" s="3">
        <v>829</v>
      </c>
      <c r="AX289" s="3" t="str">
        <f>IFERROR(MID(VLOOKUP($B289,Seqs!$A:$B,2,0),AY289,1),"")</f>
        <v>N</v>
      </c>
      <c r="AY289" s="3">
        <v>832</v>
      </c>
      <c r="AZ289" s="77" t="str">
        <f>VLOOKUP(B289,Classification!A:D,2,0)</f>
        <v>C</v>
      </c>
      <c r="BA289" s="94" t="str">
        <f>VLOOKUP(B289,Classification!A:D,4,0)</f>
        <v>Metabotropicglutamate</v>
      </c>
      <c r="BB289" s="27" t="b">
        <f t="shared" si="836"/>
        <v>1</v>
      </c>
      <c r="BC289" s="23">
        <f t="shared" si="809"/>
        <v>213</v>
      </c>
      <c r="BD289" s="106" t="s">
        <v>1383</v>
      </c>
      <c r="BE289" s="3" t="s">
        <v>1381</v>
      </c>
      <c r="BF289" s="119">
        <v>2.6</v>
      </c>
      <c r="BG289" s="49" t="s">
        <v>1384</v>
      </c>
      <c r="BH289" s="49" t="s">
        <v>1384</v>
      </c>
      <c r="BJ289" s="70" t="s">
        <v>1293</v>
      </c>
      <c r="BK289" s="57" t="s">
        <v>1293</v>
      </c>
      <c r="BL289" s="57" t="s">
        <v>1293</v>
      </c>
      <c r="BM289" s="57" t="s">
        <v>1293</v>
      </c>
      <c r="BN289" s="57" t="s">
        <v>1293</v>
      </c>
      <c r="BO289" s="57" t="s">
        <v>1293</v>
      </c>
      <c r="BP289" s="57" t="s">
        <v>1293</v>
      </c>
      <c r="BQ289" s="57" t="s">
        <v>1293</v>
      </c>
      <c r="BR289" s="57" t="s">
        <v>1293</v>
      </c>
      <c r="BS289" s="57" t="s">
        <v>1293</v>
      </c>
      <c r="BT289" s="57" t="s">
        <v>1293</v>
      </c>
      <c r="BU289" s="57" t="s">
        <v>1293</v>
      </c>
      <c r="BV289" s="70">
        <f t="shared" si="810"/>
        <v>578</v>
      </c>
      <c r="BW289" s="71">
        <f t="shared" si="811"/>
        <v>607</v>
      </c>
      <c r="BX289" s="72">
        <f t="shared" si="812"/>
        <v>614</v>
      </c>
      <c r="BY289" s="71" t="str">
        <f t="shared" si="813"/>
        <v>-</v>
      </c>
      <c r="BZ289" s="72">
        <f t="shared" si="814"/>
        <v>641</v>
      </c>
      <c r="CA289" s="71" t="str">
        <f t="shared" si="815"/>
        <v>-</v>
      </c>
      <c r="CB289" s="72">
        <f t="shared" si="816"/>
        <v>689</v>
      </c>
      <c r="CC289" s="71">
        <f t="shared" si="817"/>
        <v>733</v>
      </c>
      <c r="CD289" s="72">
        <f t="shared" si="818"/>
        <v>737</v>
      </c>
      <c r="CE289" s="71">
        <f t="shared" si="819"/>
        <v>770</v>
      </c>
      <c r="CF289" s="72">
        <f t="shared" si="820"/>
        <v>797</v>
      </c>
      <c r="CG289" s="71">
        <f t="shared" si="821"/>
        <v>829</v>
      </c>
      <c r="CH289" s="70">
        <f t="shared" si="822"/>
        <v>604</v>
      </c>
      <c r="CI289" s="71">
        <f t="shared" si="823"/>
        <v>613</v>
      </c>
      <c r="CJ289" s="72">
        <f t="shared" si="824"/>
        <v>636</v>
      </c>
      <c r="CK289" s="72" t="str">
        <f t="shared" si="825"/>
        <v>-</v>
      </c>
      <c r="CL289" s="72">
        <f t="shared" si="826"/>
        <v>678</v>
      </c>
      <c r="CM289" s="72" t="str">
        <f t="shared" si="827"/>
        <v>-</v>
      </c>
      <c r="CN289" s="72">
        <f t="shared" si="828"/>
        <v>715</v>
      </c>
      <c r="CO289" s="72">
        <f t="shared" si="829"/>
        <v>735</v>
      </c>
      <c r="CP289" s="72">
        <f t="shared" si="830"/>
        <v>761</v>
      </c>
      <c r="CQ289" s="72">
        <f t="shared" si="831"/>
        <v>794</v>
      </c>
      <c r="CR289" s="72">
        <f t="shared" si="832"/>
        <v>828</v>
      </c>
      <c r="CS289" s="72">
        <f t="shared" si="833"/>
        <v>832</v>
      </c>
      <c r="CT289" s="23">
        <f t="shared" si="834"/>
        <v>1</v>
      </c>
    </row>
    <row r="290" spans="1:1030" x14ac:dyDescent="0.2">
      <c r="A290" s="3" t="str">
        <f t="shared" si="835"/>
        <v>grm5_human_5CGC</v>
      </c>
      <c r="B290" s="3" t="s">
        <v>41</v>
      </c>
      <c r="C290" s="3" t="s">
        <v>58</v>
      </c>
      <c r="D290" s="3" t="str">
        <f>IFERROR(MID(VLOOKUP($B290,Seqs!$A:$B,2,0),E290,1),"")</f>
        <v>P</v>
      </c>
      <c r="E290" s="3">
        <v>578</v>
      </c>
      <c r="F290" s="3" t="str">
        <f>IFERROR(MID(VLOOKUP($B290,Seqs!$A:$B,2,0),G290,1),"")</f>
        <v>Y</v>
      </c>
      <c r="G290" s="3">
        <v>604</v>
      </c>
      <c r="H290" s="3" t="str">
        <f>IFERROR(MID(VLOOKUP($B290,Seqs!$A:$B,2,0),I290,1),"")</f>
        <v>T</v>
      </c>
      <c r="I290" s="23">
        <v>607</v>
      </c>
      <c r="J290" s="3" t="str">
        <f>IFERROR(MID(VLOOKUP($B290,Seqs!$A:$B,2,0),K290,1),"")</f>
        <v>S</v>
      </c>
      <c r="K290" s="23">
        <v>613</v>
      </c>
      <c r="L290" s="3" t="str">
        <f>IFERROR(MID(VLOOKUP($B290,Seqs!$A:$B,2,0),M290,1),"")</f>
        <v>S</v>
      </c>
      <c r="M290" s="3">
        <v>614</v>
      </c>
      <c r="N290" s="3" t="str">
        <f>IFERROR(MID(VLOOKUP($B290,Seqs!$A:$B,2,0),O290,1),"")</f>
        <v>I</v>
      </c>
      <c r="O290" s="3">
        <v>636</v>
      </c>
      <c r="P290" s="3" t="str">
        <f>IFERROR(MID(VLOOKUP($B290,Seqs!$A:$B,2,0),Q290,1),"")</f>
        <v/>
      </c>
      <c r="Q290" s="3" t="s">
        <v>23</v>
      </c>
      <c r="R290" s="3" t="str">
        <f>IFERROR(MID(VLOOKUP($B290,Seqs!$A:$B,2,0),S290,1),"")</f>
        <v/>
      </c>
      <c r="S290" s="3" t="s">
        <v>23</v>
      </c>
      <c r="T290" s="3" t="str">
        <f>IFERROR(MID(VLOOKUP($B290,Seqs!$A:$B,2,0),U290,1),"")</f>
        <v>Q</v>
      </c>
      <c r="U290" s="3">
        <v>641</v>
      </c>
      <c r="V290" s="3" t="str">
        <f>IFERROR(MID(VLOOKUP($B290,Seqs!$A:$B,2,0),W290,1),"")</f>
        <v>K</v>
      </c>
      <c r="W290" s="3">
        <v>678</v>
      </c>
      <c r="X290" s="3" t="str">
        <f>IFERROR(MID(VLOOKUP($B290,Seqs!$A:$B,2,0),Y290,1),"")</f>
        <v/>
      </c>
      <c r="Y290" s="3" t="s">
        <v>23</v>
      </c>
      <c r="Z290" s="3" t="str">
        <f>IFERROR(MID(VLOOKUP($B290,Seqs!$A:$B,2,0),AA290,1),"")</f>
        <v/>
      </c>
      <c r="AA290" s="3" t="s">
        <v>23</v>
      </c>
      <c r="AB290" s="3" t="str">
        <f>IFERROR(MID(VLOOKUP($B290,Seqs!$A:$B,2,0),AC290,1),"")</f>
        <v>S</v>
      </c>
      <c r="AC290" s="9">
        <v>689</v>
      </c>
      <c r="AD290" s="3" t="str">
        <f>IFERROR(MID(VLOOKUP($B290,Seqs!$A:$B,2,0),AE290,1),"")</f>
        <v>E</v>
      </c>
      <c r="AE290" s="3">
        <v>715</v>
      </c>
      <c r="AF290" s="3" t="str">
        <f>IFERROR(MID(VLOOKUP($B290,Seqs!$A:$B,2,0),AG290,1),"")</f>
        <v>C</v>
      </c>
      <c r="AG290" s="3">
        <v>733</v>
      </c>
      <c r="AH290" s="3" t="str">
        <f>IFERROR(MID(VLOOKUP($B290,Seqs!$A:$B,2,0),AI290,1),"")</f>
        <v>T</v>
      </c>
      <c r="AI290" s="3">
        <v>735</v>
      </c>
      <c r="AJ290" s="3" t="str">
        <f>IFERROR(MID(VLOOKUP($B290,Seqs!$A:$B,2,0),AK290,1),"")</f>
        <v>N</v>
      </c>
      <c r="AK290" s="3">
        <v>737</v>
      </c>
      <c r="AL290" s="3" t="str">
        <f>IFERROR(MID(VLOOKUP($B290,Seqs!$A:$B,2,0),AM290,1),"")</f>
        <v>T</v>
      </c>
      <c r="AM290" s="3">
        <v>761</v>
      </c>
      <c r="AN290" s="3" t="str">
        <f>IFERROR(MID(VLOOKUP($B290,Seqs!$A:$B,2,0),AO290,1),"")</f>
        <v>E</v>
      </c>
      <c r="AO290" s="3">
        <v>770</v>
      </c>
      <c r="AP290" s="3" t="str">
        <f>IFERROR(MID(VLOOKUP($B290,Seqs!$A:$B,2,0),AQ290,1),"")</f>
        <v>G</v>
      </c>
      <c r="AQ290" s="3">
        <v>794</v>
      </c>
      <c r="AR290" s="3" t="str">
        <f>IFERROR(MID(VLOOKUP($B290,Seqs!$A:$B,2,0),AS290,1),"")</f>
        <v>Y</v>
      </c>
      <c r="AS290" s="105">
        <v>797</v>
      </c>
      <c r="AT290" s="3" t="str">
        <f>IFERROR(MID(VLOOKUP($B290,Seqs!$A:$B,2,0),AU290,1),"")</f>
        <v>K</v>
      </c>
      <c r="AU290" s="3">
        <v>828</v>
      </c>
      <c r="AV290" s="3" t="str">
        <f>IFERROR(MID(VLOOKUP($B290,Seqs!$A:$B,2,0),AW290,1),"")</f>
        <v>P</v>
      </c>
      <c r="AW290" s="3">
        <v>829</v>
      </c>
      <c r="AX290" s="3" t="str">
        <f>IFERROR(MID(VLOOKUP($B290,Seqs!$A:$B,2,0),AY290,1),"")</f>
        <v>N</v>
      </c>
      <c r="AY290" s="3">
        <v>832</v>
      </c>
      <c r="AZ290" s="77" t="str">
        <f>VLOOKUP(B290,Classification!A:D,2,0)</f>
        <v>C</v>
      </c>
      <c r="BA290" s="94" t="str">
        <f>VLOOKUP(B290,Classification!A:D,4,0)</f>
        <v>Metabotropicglutamate</v>
      </c>
      <c r="BB290" s="27" t="b">
        <f t="shared" si="836"/>
        <v>1</v>
      </c>
      <c r="BC290" s="23">
        <f t="shared" si="809"/>
        <v>213</v>
      </c>
      <c r="BD290" s="4" t="s">
        <v>23</v>
      </c>
      <c r="BE290" s="3" t="s">
        <v>1381</v>
      </c>
      <c r="BF290" s="119">
        <v>3.1</v>
      </c>
      <c r="BG290" s="49" t="s">
        <v>1384</v>
      </c>
      <c r="BH290" s="49" t="s">
        <v>1384</v>
      </c>
      <c r="BJ290" s="70" t="s">
        <v>1293</v>
      </c>
      <c r="BK290" s="57" t="s">
        <v>1293</v>
      </c>
      <c r="BL290" s="57" t="s">
        <v>1293</v>
      </c>
      <c r="BM290" s="57" t="s">
        <v>1293</v>
      </c>
      <c r="BN290" s="57" t="s">
        <v>1293</v>
      </c>
      <c r="BO290" s="57" t="s">
        <v>1293</v>
      </c>
      <c r="BP290" s="57" t="s">
        <v>1293</v>
      </c>
      <c r="BQ290" s="57" t="s">
        <v>1293</v>
      </c>
      <c r="BR290" s="57" t="s">
        <v>1293</v>
      </c>
      <c r="BS290" s="57" t="s">
        <v>1293</v>
      </c>
      <c r="BT290" s="57" t="s">
        <v>1293</v>
      </c>
      <c r="BU290" s="57" t="s">
        <v>1293</v>
      </c>
      <c r="BV290" s="70">
        <f t="shared" si="810"/>
        <v>578</v>
      </c>
      <c r="BW290" s="71">
        <f t="shared" si="811"/>
        <v>607</v>
      </c>
      <c r="BX290" s="72">
        <f t="shared" si="812"/>
        <v>614</v>
      </c>
      <c r="BY290" s="71" t="str">
        <f t="shared" si="813"/>
        <v>-</v>
      </c>
      <c r="BZ290" s="72">
        <f t="shared" si="814"/>
        <v>641</v>
      </c>
      <c r="CA290" s="71" t="str">
        <f t="shared" si="815"/>
        <v>-</v>
      </c>
      <c r="CB290" s="72">
        <f t="shared" si="816"/>
        <v>689</v>
      </c>
      <c r="CC290" s="71">
        <f t="shared" si="817"/>
        <v>733</v>
      </c>
      <c r="CD290" s="72">
        <f t="shared" si="818"/>
        <v>737</v>
      </c>
      <c r="CE290" s="71">
        <f t="shared" si="819"/>
        <v>770</v>
      </c>
      <c r="CF290" s="72">
        <f t="shared" si="820"/>
        <v>797</v>
      </c>
      <c r="CG290" s="71">
        <f t="shared" si="821"/>
        <v>829</v>
      </c>
      <c r="CH290" s="70">
        <f t="shared" si="822"/>
        <v>604</v>
      </c>
      <c r="CI290" s="71">
        <f t="shared" si="823"/>
        <v>613</v>
      </c>
      <c r="CJ290" s="72">
        <f t="shared" si="824"/>
        <v>636</v>
      </c>
      <c r="CK290" s="72" t="str">
        <f t="shared" si="825"/>
        <v>-</v>
      </c>
      <c r="CL290" s="72">
        <f t="shared" si="826"/>
        <v>678</v>
      </c>
      <c r="CM290" s="72" t="str">
        <f t="shared" si="827"/>
        <v>-</v>
      </c>
      <c r="CN290" s="72">
        <f t="shared" si="828"/>
        <v>715</v>
      </c>
      <c r="CO290" s="72">
        <f t="shared" si="829"/>
        <v>735</v>
      </c>
      <c r="CP290" s="72">
        <f t="shared" si="830"/>
        <v>761</v>
      </c>
      <c r="CQ290" s="72">
        <f t="shared" si="831"/>
        <v>794</v>
      </c>
      <c r="CR290" s="72">
        <f t="shared" si="832"/>
        <v>828</v>
      </c>
      <c r="CS290" s="72">
        <f t="shared" si="833"/>
        <v>832</v>
      </c>
      <c r="CT290" s="23">
        <f t="shared" si="834"/>
        <v>1</v>
      </c>
    </row>
    <row r="291" spans="1:1030" x14ac:dyDescent="0.2">
      <c r="A291" s="3" t="str">
        <f t="shared" si="835"/>
        <v>grm5_human_5CGD</v>
      </c>
      <c r="B291" s="3" t="s">
        <v>41</v>
      </c>
      <c r="C291" s="3" t="s">
        <v>59</v>
      </c>
      <c r="D291" s="3" t="str">
        <f>IFERROR(MID(VLOOKUP($B291,Seqs!$A:$B,2,0),E291,1),"")</f>
        <v>P</v>
      </c>
      <c r="E291" s="3">
        <v>578</v>
      </c>
      <c r="F291" s="3" t="str">
        <f>IFERROR(MID(VLOOKUP($B291,Seqs!$A:$B,2,0),G291,1),"")</f>
        <v>Y</v>
      </c>
      <c r="G291" s="3">
        <v>604</v>
      </c>
      <c r="H291" s="3" t="str">
        <f>IFERROR(MID(VLOOKUP($B291,Seqs!$A:$B,2,0),I291,1),"")</f>
        <v>T</v>
      </c>
      <c r="I291" s="23">
        <v>607</v>
      </c>
      <c r="J291" s="3" t="str">
        <f>IFERROR(MID(VLOOKUP($B291,Seqs!$A:$B,2,0),K291,1),"")</f>
        <v>S</v>
      </c>
      <c r="K291" s="23">
        <v>613</v>
      </c>
      <c r="L291" s="3" t="str">
        <f>IFERROR(MID(VLOOKUP($B291,Seqs!$A:$B,2,0),M291,1),"")</f>
        <v>S</v>
      </c>
      <c r="M291" s="3">
        <v>614</v>
      </c>
      <c r="N291" s="3" t="str">
        <f>IFERROR(MID(VLOOKUP($B291,Seqs!$A:$B,2,0),O291,1),"")</f>
        <v>I</v>
      </c>
      <c r="O291" s="3">
        <v>636</v>
      </c>
      <c r="P291" s="3" t="str">
        <f>IFERROR(MID(VLOOKUP($B291,Seqs!$A:$B,2,0),Q291,1),"")</f>
        <v/>
      </c>
      <c r="Q291" s="3" t="s">
        <v>23</v>
      </c>
      <c r="R291" s="3" t="str">
        <f>IFERROR(MID(VLOOKUP($B291,Seqs!$A:$B,2,0),S291,1),"")</f>
        <v/>
      </c>
      <c r="S291" s="3" t="s">
        <v>23</v>
      </c>
      <c r="T291" s="3" t="str">
        <f>IFERROR(MID(VLOOKUP($B291,Seqs!$A:$B,2,0),U291,1),"")</f>
        <v>Q</v>
      </c>
      <c r="U291" s="3">
        <v>641</v>
      </c>
      <c r="V291" s="3" t="str">
        <f>IFERROR(MID(VLOOKUP($B291,Seqs!$A:$B,2,0),W291,1),"")</f>
        <v>K</v>
      </c>
      <c r="W291" s="3">
        <v>678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S</v>
      </c>
      <c r="AC291" s="9">
        <v>689</v>
      </c>
      <c r="AD291" s="3" t="str">
        <f>IFERROR(MID(VLOOKUP($B291,Seqs!$A:$B,2,0),AE291,1),"")</f>
        <v>E</v>
      </c>
      <c r="AE291" s="3">
        <v>715</v>
      </c>
      <c r="AF291" s="3" t="str">
        <f>IFERROR(MID(VLOOKUP($B291,Seqs!$A:$B,2,0),AG291,1),"")</f>
        <v>C</v>
      </c>
      <c r="AG291" s="3">
        <v>733</v>
      </c>
      <c r="AH291" s="3" t="str">
        <f>IFERROR(MID(VLOOKUP($B291,Seqs!$A:$B,2,0),AI291,1),"")</f>
        <v>T</v>
      </c>
      <c r="AI291" s="3">
        <v>735</v>
      </c>
      <c r="AJ291" s="3" t="str">
        <f>IFERROR(MID(VLOOKUP($B291,Seqs!$A:$B,2,0),AK291,1),"")</f>
        <v>N</v>
      </c>
      <c r="AK291" s="3">
        <v>737</v>
      </c>
      <c r="AL291" s="3" t="str">
        <f>IFERROR(MID(VLOOKUP($B291,Seqs!$A:$B,2,0),AM291,1),"")</f>
        <v>T</v>
      </c>
      <c r="AM291" s="3">
        <v>761</v>
      </c>
      <c r="AN291" s="3" t="str">
        <f>IFERROR(MID(VLOOKUP($B291,Seqs!$A:$B,2,0),AO291,1),"")</f>
        <v>E</v>
      </c>
      <c r="AO291" s="3">
        <v>770</v>
      </c>
      <c r="AP291" s="3" t="str">
        <f>IFERROR(MID(VLOOKUP($B291,Seqs!$A:$B,2,0),AQ291,1),"")</f>
        <v>G</v>
      </c>
      <c r="AQ291" s="3">
        <v>794</v>
      </c>
      <c r="AR291" s="3" t="str">
        <f>IFERROR(MID(VLOOKUP($B291,Seqs!$A:$B,2,0),AS291,1),"")</f>
        <v>Y</v>
      </c>
      <c r="AS291" s="105">
        <v>797</v>
      </c>
      <c r="AT291" s="3" t="str">
        <f>IFERROR(MID(VLOOKUP($B291,Seqs!$A:$B,2,0),AU291,1),"")</f>
        <v>K</v>
      </c>
      <c r="AU291" s="3">
        <v>828</v>
      </c>
      <c r="AV291" s="3" t="str">
        <f>IFERROR(MID(VLOOKUP($B291,Seqs!$A:$B,2,0),AW291,1),"")</f>
        <v>P</v>
      </c>
      <c r="AW291" s="3">
        <v>829</v>
      </c>
      <c r="AX291" s="3" t="str">
        <f>IFERROR(MID(VLOOKUP($B291,Seqs!$A:$B,2,0),AY291,1),"")</f>
        <v>R</v>
      </c>
      <c r="AY291" s="3">
        <v>831</v>
      </c>
      <c r="AZ291" s="77" t="str">
        <f>VLOOKUP(B291,Classification!A:D,2,0)</f>
        <v>C</v>
      </c>
      <c r="BA291" s="94" t="str">
        <f>VLOOKUP(B291,Classification!A:D,4,0)</f>
        <v>Metabotropicglutamate</v>
      </c>
      <c r="BB291" s="27" t="b">
        <f t="shared" si="836"/>
        <v>1</v>
      </c>
      <c r="BC291" s="23">
        <f t="shared" si="809"/>
        <v>212</v>
      </c>
      <c r="BD291" s="4" t="s">
        <v>23</v>
      </c>
      <c r="BE291" s="3" t="s">
        <v>1381</v>
      </c>
      <c r="BF291" s="119">
        <v>2.6</v>
      </c>
      <c r="BG291" s="49" t="s">
        <v>1384</v>
      </c>
      <c r="BH291" s="49" t="s">
        <v>1384</v>
      </c>
      <c r="BJ291" s="70" t="s">
        <v>1293</v>
      </c>
      <c r="BK291" s="57" t="s">
        <v>1293</v>
      </c>
      <c r="BL291" s="57" t="s">
        <v>1293</v>
      </c>
      <c r="BM291" s="57" t="s">
        <v>1293</v>
      </c>
      <c r="BN291" s="57" t="s">
        <v>1293</v>
      </c>
      <c r="BO291" s="57" t="s">
        <v>1293</v>
      </c>
      <c r="BP291" s="57" t="s">
        <v>1293</v>
      </c>
      <c r="BQ291" s="57" t="s">
        <v>1293</v>
      </c>
      <c r="BR291" s="57" t="s">
        <v>1293</v>
      </c>
      <c r="BS291" s="57" t="s">
        <v>1293</v>
      </c>
      <c r="BT291" s="57" t="s">
        <v>1293</v>
      </c>
      <c r="BU291" s="57" t="s">
        <v>1293</v>
      </c>
      <c r="BV291" s="70">
        <f t="shared" si="810"/>
        <v>578</v>
      </c>
      <c r="BW291" s="71">
        <f t="shared" si="811"/>
        <v>607</v>
      </c>
      <c r="BX291" s="72">
        <f t="shared" si="812"/>
        <v>614</v>
      </c>
      <c r="BY291" s="71" t="str">
        <f t="shared" si="813"/>
        <v>-</v>
      </c>
      <c r="BZ291" s="72">
        <f t="shared" si="814"/>
        <v>641</v>
      </c>
      <c r="CA291" s="71" t="str">
        <f t="shared" si="815"/>
        <v>-</v>
      </c>
      <c r="CB291" s="72">
        <f t="shared" si="816"/>
        <v>689</v>
      </c>
      <c r="CC291" s="71">
        <f t="shared" si="817"/>
        <v>733</v>
      </c>
      <c r="CD291" s="72">
        <f t="shared" si="818"/>
        <v>737</v>
      </c>
      <c r="CE291" s="71">
        <f t="shared" si="819"/>
        <v>770</v>
      </c>
      <c r="CF291" s="72">
        <f t="shared" si="820"/>
        <v>797</v>
      </c>
      <c r="CG291" s="71">
        <f t="shared" si="821"/>
        <v>829</v>
      </c>
      <c r="CH291" s="70">
        <f t="shared" si="822"/>
        <v>604</v>
      </c>
      <c r="CI291" s="71">
        <f t="shared" si="823"/>
        <v>613</v>
      </c>
      <c r="CJ291" s="72">
        <f t="shared" si="824"/>
        <v>636</v>
      </c>
      <c r="CK291" s="72" t="str">
        <f t="shared" si="825"/>
        <v>-</v>
      </c>
      <c r="CL291" s="72">
        <f t="shared" si="826"/>
        <v>678</v>
      </c>
      <c r="CM291" s="72" t="str">
        <f t="shared" si="827"/>
        <v>-</v>
      </c>
      <c r="CN291" s="72">
        <f t="shared" si="828"/>
        <v>715</v>
      </c>
      <c r="CO291" s="72">
        <f t="shared" si="829"/>
        <v>735</v>
      </c>
      <c r="CP291" s="72">
        <f t="shared" si="830"/>
        <v>761</v>
      </c>
      <c r="CQ291" s="72">
        <f t="shared" si="831"/>
        <v>794</v>
      </c>
      <c r="CR291" s="72">
        <f t="shared" si="832"/>
        <v>828</v>
      </c>
      <c r="CS291" s="72">
        <f t="shared" si="833"/>
        <v>831</v>
      </c>
      <c r="CT291" s="23">
        <f t="shared" si="834"/>
        <v>1</v>
      </c>
      <c r="AMP291" s="3"/>
    </row>
    <row r="292" spans="1:1030" s="12" customFormat="1" x14ac:dyDescent="0.2">
      <c r="A292" s="9" t="str">
        <f>CONCATENATE(B292,"_",C292)</f>
        <v>grm5_human_6FFH</v>
      </c>
      <c r="B292" s="9" t="s">
        <v>41</v>
      </c>
      <c r="C292" s="9" t="s">
        <v>1487</v>
      </c>
      <c r="D292" s="9" t="str">
        <f>IFERROR(MID(VLOOKUP($B292,Seqs!$A:$B,2,0),E292,1),"")</f>
        <v>P</v>
      </c>
      <c r="E292" s="9">
        <v>578</v>
      </c>
      <c r="F292" s="9" t="str">
        <f>IFERROR(MID(VLOOKUP($B292,Seqs!$A:$B,2,0),G292,1),"")</f>
        <v>Y</v>
      </c>
      <c r="G292" s="9">
        <v>604</v>
      </c>
      <c r="H292" s="9" t="str">
        <f>IFERROR(MID(VLOOKUP($B292,Seqs!$A:$B,2,0),I292,1),"")</f>
        <v>T</v>
      </c>
      <c r="I292" s="109">
        <v>607</v>
      </c>
      <c r="J292" s="9" t="str">
        <f>IFERROR(MID(VLOOKUP($B292,Seqs!$A:$B,2,0),K292,1),"")</f>
        <v>S</v>
      </c>
      <c r="K292" s="109">
        <v>613</v>
      </c>
      <c r="L292" s="9" t="str">
        <f>IFERROR(MID(VLOOKUP($B292,Seqs!$A:$B,2,0),M292,1),"")</f>
        <v>S</v>
      </c>
      <c r="M292" s="9">
        <v>614</v>
      </c>
      <c r="N292" s="9" t="str">
        <f>IFERROR(MID(VLOOKUP($B292,Seqs!$A:$B,2,0),O292,1),"")</f>
        <v>I</v>
      </c>
      <c r="O292" s="9">
        <v>636</v>
      </c>
      <c r="P292" s="9" t="str">
        <f>IFERROR(MID(VLOOKUP($B292,Seqs!$A:$B,2,0),Q292,1),"")</f>
        <v/>
      </c>
      <c r="Q292" s="9" t="s">
        <v>23</v>
      </c>
      <c r="R292" s="9" t="str">
        <f>IFERROR(MID(VLOOKUP($B292,Seqs!$A:$B,2,0),S292,1),"")</f>
        <v/>
      </c>
      <c r="S292" s="9" t="s">
        <v>23</v>
      </c>
      <c r="T292" s="9" t="str">
        <f>IFERROR(MID(VLOOKUP($B292,Seqs!$A:$B,2,0),U292,1),"")</f>
        <v>Q</v>
      </c>
      <c r="U292" s="9">
        <v>641</v>
      </c>
      <c r="V292" s="9" t="str">
        <f>IFERROR(MID(VLOOKUP($B292,Seqs!$A:$B,2,0),W292,1),"")</f>
        <v>K</v>
      </c>
      <c r="W292" s="9">
        <v>678</v>
      </c>
      <c r="X292" s="9" t="str">
        <f>IFERROR(MID(VLOOKUP($B292,Seqs!$A:$B,2,0),Y292,1),"")</f>
        <v/>
      </c>
      <c r="Y292" s="9" t="s">
        <v>23</v>
      </c>
      <c r="Z292" s="9" t="str">
        <f>IFERROR(MID(VLOOKUP($B292,Seqs!$A:$B,2,0),AA292,1),"")</f>
        <v/>
      </c>
      <c r="AA292" s="9" t="s">
        <v>23</v>
      </c>
      <c r="AB292" s="9" t="str">
        <f>IFERROR(MID(VLOOKUP($B292,Seqs!$A:$B,2,0),AC292,1),"")</f>
        <v>S</v>
      </c>
      <c r="AC292" s="9">
        <v>689</v>
      </c>
      <c r="AD292" s="9" t="str">
        <f>IFERROR(MID(VLOOKUP($B292,Seqs!$A:$B,2,0),AE292,1),"")</f>
        <v>E</v>
      </c>
      <c r="AE292" s="9">
        <v>715</v>
      </c>
      <c r="AF292" s="9" t="str">
        <f>IFERROR(MID(VLOOKUP($B292,Seqs!$A:$B,2,0),AG292,1),"")</f>
        <v>C</v>
      </c>
      <c r="AG292" s="9">
        <v>733</v>
      </c>
      <c r="AH292" s="9" t="str">
        <f>IFERROR(MID(VLOOKUP($B292,Seqs!$A:$B,2,0),AI292,1),"")</f>
        <v>T</v>
      </c>
      <c r="AI292" s="9">
        <v>735</v>
      </c>
      <c r="AJ292" s="9" t="str">
        <f>IFERROR(MID(VLOOKUP($B292,Seqs!$A:$B,2,0),AK292,1),"")</f>
        <v>T</v>
      </c>
      <c r="AK292" s="105">
        <v>736</v>
      </c>
      <c r="AL292" s="9" t="str">
        <f>IFERROR(MID(VLOOKUP($B292,Seqs!$A:$B,2,0),AM292,1),"")</f>
        <v>T</v>
      </c>
      <c r="AM292" s="9">
        <v>761</v>
      </c>
      <c r="AN292" s="9" t="str">
        <f>IFERROR(MID(VLOOKUP($B292,Seqs!$A:$B,2,0),AO292,1),"")</f>
        <v>E</v>
      </c>
      <c r="AO292" s="9">
        <v>770</v>
      </c>
      <c r="AP292" s="9" t="str">
        <f>IFERROR(MID(VLOOKUP($B292,Seqs!$A:$B,2,0),AQ292,1),"")</f>
        <v>G</v>
      </c>
      <c r="AQ292" s="9">
        <v>794</v>
      </c>
      <c r="AR292" s="9" t="str">
        <f>IFERROR(MID(VLOOKUP($B292,Seqs!$A:$B,2,0),AS292,1),"")</f>
        <v>Y</v>
      </c>
      <c r="AS292" s="105">
        <v>797</v>
      </c>
      <c r="AT292" s="9" t="str">
        <f>IFERROR(MID(VLOOKUP($B292,Seqs!$A:$B,2,0),AU292,1),"")</f>
        <v>K</v>
      </c>
      <c r="AU292" s="9">
        <v>828</v>
      </c>
      <c r="AV292" s="9" t="str">
        <f>IFERROR(MID(VLOOKUP($B292,Seqs!$A:$B,2,0),AW292,1),"")</f>
        <v>P</v>
      </c>
      <c r="AW292" s="9">
        <v>829</v>
      </c>
      <c r="AX292" s="9" t="str">
        <f>IFERROR(MID(VLOOKUP($B292,Seqs!$A:$B,2,0),AY292,1),"")</f>
        <v>N</v>
      </c>
      <c r="AY292" s="9">
        <v>832</v>
      </c>
      <c r="AZ292" s="110" t="str">
        <f>VLOOKUP(B292,Classification!A:D,2,0)</f>
        <v>C</v>
      </c>
      <c r="BA292" s="98" t="str">
        <f>VLOOKUP(B292,Classification!A:D,4,0)</f>
        <v>Metabotropicglutamate</v>
      </c>
      <c r="BB292" s="36" t="b">
        <f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109">
        <f>_xlfn.AGGREGATE(9,6,CH292:CS292)-_xlfn.AGGREGATE(9,6,BV292:CG292)+12</f>
        <v>214</v>
      </c>
      <c r="BD292" s="11" t="s">
        <v>23</v>
      </c>
      <c r="BE292" s="9" t="s">
        <v>1381</v>
      </c>
      <c r="BF292" s="120">
        <v>2.65</v>
      </c>
      <c r="BG292" s="51" t="s">
        <v>1</v>
      </c>
      <c r="BH292" s="51" t="s">
        <v>1</v>
      </c>
      <c r="BI292" s="9"/>
      <c r="BJ292" s="111" t="s">
        <v>1293</v>
      </c>
      <c r="BK292" s="112" t="s">
        <v>1293</v>
      </c>
      <c r="BL292" s="112" t="s">
        <v>1293</v>
      </c>
      <c r="BM292" s="112" t="s">
        <v>1293</v>
      </c>
      <c r="BN292" s="112" t="s">
        <v>1293</v>
      </c>
      <c r="BO292" s="112" t="s">
        <v>1293</v>
      </c>
      <c r="BP292" s="112" t="s">
        <v>1293</v>
      </c>
      <c r="BQ292" s="112" t="s">
        <v>1293</v>
      </c>
      <c r="BR292" s="112" t="s">
        <v>1293</v>
      </c>
      <c r="BS292" s="112" t="s">
        <v>1293</v>
      </c>
      <c r="BT292" s="112" t="s">
        <v>1293</v>
      </c>
      <c r="BU292" s="112" t="s">
        <v>1293</v>
      </c>
      <c r="BV292" s="111">
        <f>E292</f>
        <v>578</v>
      </c>
      <c r="BW292" s="113">
        <f>I292</f>
        <v>607</v>
      </c>
      <c r="BX292" s="114">
        <f>M292</f>
        <v>614</v>
      </c>
      <c r="BY292" s="113" t="str">
        <f>Q292</f>
        <v>-</v>
      </c>
      <c r="BZ292" s="114">
        <f>U292</f>
        <v>641</v>
      </c>
      <c r="CA292" s="113" t="str">
        <f>Y292</f>
        <v>-</v>
      </c>
      <c r="CB292" s="114">
        <f>AC292</f>
        <v>689</v>
      </c>
      <c r="CC292" s="113">
        <f>AG292</f>
        <v>733</v>
      </c>
      <c r="CD292" s="114">
        <f>AK292</f>
        <v>736</v>
      </c>
      <c r="CE292" s="113">
        <f>AO292</f>
        <v>770</v>
      </c>
      <c r="CF292" s="114">
        <f>AS292</f>
        <v>797</v>
      </c>
      <c r="CG292" s="113">
        <f>AW292</f>
        <v>829</v>
      </c>
      <c r="CH292" s="111">
        <f>G292</f>
        <v>604</v>
      </c>
      <c r="CI292" s="113">
        <f>K292</f>
        <v>613</v>
      </c>
      <c r="CJ292" s="114">
        <f>O292</f>
        <v>636</v>
      </c>
      <c r="CK292" s="114" t="str">
        <f>S292</f>
        <v>-</v>
      </c>
      <c r="CL292" s="114">
        <f>W292</f>
        <v>678</v>
      </c>
      <c r="CM292" s="114" t="str">
        <f>AA292</f>
        <v>-</v>
      </c>
      <c r="CN292" s="114">
        <f>AE292</f>
        <v>715</v>
      </c>
      <c r="CO292" s="114">
        <f>AI292</f>
        <v>735</v>
      </c>
      <c r="CP292" s="114">
        <f>AM292</f>
        <v>761</v>
      </c>
      <c r="CQ292" s="114">
        <f>AQ292</f>
        <v>794</v>
      </c>
      <c r="CR292" s="114">
        <f>AU292</f>
        <v>828</v>
      </c>
      <c r="CS292" s="114">
        <f>AY292</f>
        <v>832</v>
      </c>
      <c r="CT292" s="109">
        <f>M292-K292</f>
        <v>1</v>
      </c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/>
      <c r="IJ292" s="9"/>
      <c r="IK292" s="9"/>
      <c r="IL292" s="9"/>
      <c r="IM292" s="9"/>
      <c r="IN292" s="9"/>
      <c r="IO292" s="9"/>
      <c r="IP292" s="9"/>
      <c r="IQ292" s="9"/>
      <c r="IR292" s="9"/>
      <c r="IS292" s="9"/>
      <c r="IT292" s="9"/>
      <c r="IU292" s="9"/>
      <c r="IV292" s="9"/>
      <c r="IW292" s="9"/>
      <c r="IX292" s="9"/>
      <c r="IY292" s="9"/>
      <c r="IZ292" s="9"/>
      <c r="JA292" s="9"/>
      <c r="JB292" s="9"/>
      <c r="JC292" s="9"/>
      <c r="JD292" s="9"/>
      <c r="JE292" s="9"/>
      <c r="JF292" s="9"/>
      <c r="JG292" s="9"/>
      <c r="JH292" s="9"/>
      <c r="JI292" s="9"/>
      <c r="JJ292" s="9"/>
      <c r="JK292" s="9"/>
      <c r="JL292" s="9"/>
      <c r="JM292" s="9"/>
      <c r="JN292" s="9"/>
      <c r="JO292" s="9"/>
      <c r="JP292" s="9"/>
      <c r="JQ292" s="9"/>
      <c r="JR292" s="9"/>
      <c r="JS292" s="9"/>
      <c r="JT292" s="9"/>
      <c r="JU292" s="9"/>
      <c r="JV292" s="9"/>
      <c r="JW292" s="9"/>
      <c r="JX292" s="9"/>
      <c r="JY292" s="9"/>
      <c r="JZ292" s="9"/>
      <c r="KA292" s="9"/>
      <c r="KB292" s="9"/>
      <c r="KC292" s="9"/>
      <c r="KD292" s="9"/>
      <c r="KE292" s="9"/>
      <c r="KF292" s="9"/>
      <c r="KG292" s="9"/>
      <c r="KH292" s="9"/>
      <c r="KI292" s="9"/>
      <c r="KJ292" s="9"/>
      <c r="KK292" s="9"/>
      <c r="KL292" s="9"/>
      <c r="KM292" s="9"/>
      <c r="KN292" s="9"/>
      <c r="KO292" s="9"/>
      <c r="KP292" s="9"/>
      <c r="KQ292" s="9"/>
      <c r="KR292" s="9"/>
      <c r="KS292" s="9"/>
      <c r="KT292" s="9"/>
      <c r="KU292" s="9"/>
      <c r="KV292" s="9"/>
      <c r="KW292" s="9"/>
      <c r="KX292" s="9"/>
      <c r="KY292" s="9"/>
      <c r="KZ292" s="9"/>
      <c r="LA292" s="9"/>
      <c r="LB292" s="9"/>
      <c r="LC292" s="9"/>
      <c r="LD292" s="9"/>
      <c r="LE292" s="9"/>
      <c r="LF292" s="9"/>
      <c r="LG292" s="9"/>
      <c r="LH292" s="9"/>
      <c r="LI292" s="9"/>
      <c r="LJ292" s="9"/>
      <c r="LK292" s="9"/>
      <c r="LL292" s="9"/>
      <c r="LM292" s="9"/>
      <c r="LN292" s="9"/>
      <c r="LO292" s="9"/>
      <c r="LP292" s="9"/>
      <c r="LQ292" s="9"/>
      <c r="LR292" s="9"/>
      <c r="LS292" s="9"/>
      <c r="LT292" s="9"/>
      <c r="LU292" s="9"/>
      <c r="LV292" s="9"/>
      <c r="LW292" s="9"/>
      <c r="LX292" s="9"/>
      <c r="LY292" s="9"/>
      <c r="LZ292" s="9"/>
      <c r="MA292" s="9"/>
      <c r="MB292" s="9"/>
      <c r="MC292" s="9"/>
      <c r="MD292" s="9"/>
      <c r="ME292" s="9"/>
      <c r="MF292" s="9"/>
      <c r="MG292" s="9"/>
      <c r="MH292" s="9"/>
      <c r="MI292" s="9"/>
      <c r="MJ292" s="9"/>
      <c r="MK292" s="9"/>
      <c r="ML292" s="9"/>
      <c r="MM292" s="9"/>
      <c r="MN292" s="9"/>
      <c r="MO292" s="9"/>
      <c r="MP292" s="9"/>
      <c r="MQ292" s="9"/>
      <c r="MR292" s="9"/>
      <c r="MS292" s="9"/>
      <c r="MT292" s="9"/>
      <c r="MU292" s="9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  <c r="PG292" s="9"/>
      <c r="PH292" s="9"/>
      <c r="PI292" s="9"/>
      <c r="PJ292" s="9"/>
      <c r="PK292" s="9"/>
      <c r="PL292" s="9"/>
      <c r="PM292" s="9"/>
      <c r="PN292" s="9"/>
      <c r="PO292" s="9"/>
      <c r="PP292" s="9"/>
      <c r="PQ292" s="9"/>
      <c r="PR292" s="9"/>
      <c r="PS292" s="9"/>
      <c r="PT292" s="9"/>
      <c r="PU292" s="9"/>
      <c r="PV292" s="9"/>
      <c r="PW292" s="9"/>
      <c r="PX292" s="9"/>
      <c r="PY292" s="9"/>
      <c r="PZ292" s="9"/>
      <c r="QA292" s="9"/>
      <c r="QB292" s="9"/>
      <c r="QC292" s="9"/>
      <c r="QD292" s="9"/>
      <c r="QE292" s="9"/>
      <c r="QF292" s="9"/>
      <c r="QG292" s="9"/>
      <c r="QH292" s="9"/>
      <c r="QI292" s="9"/>
      <c r="QJ292" s="9"/>
      <c r="QK292" s="9"/>
      <c r="QL292" s="9"/>
      <c r="QM292" s="9"/>
      <c r="QN292" s="9"/>
      <c r="QO292" s="9"/>
      <c r="QP292" s="9"/>
      <c r="QQ292" s="9"/>
      <c r="QR292" s="9"/>
      <c r="QS292" s="9"/>
      <c r="QT292" s="9"/>
      <c r="QU292" s="9"/>
      <c r="QV292" s="9"/>
      <c r="QW292" s="9"/>
      <c r="QX292" s="9"/>
      <c r="QY292" s="9"/>
      <c r="QZ292" s="9"/>
      <c r="RA292" s="9"/>
      <c r="RB292" s="9"/>
      <c r="RC292" s="9"/>
      <c r="RD292" s="9"/>
      <c r="RE292" s="9"/>
      <c r="RF292" s="9"/>
      <c r="RG292" s="9"/>
      <c r="RH292" s="9"/>
      <c r="RI292" s="9"/>
      <c r="RJ292" s="9"/>
      <c r="RK292" s="9"/>
      <c r="RL292" s="9"/>
      <c r="RM292" s="9"/>
      <c r="RN292" s="9"/>
      <c r="RO292" s="9"/>
      <c r="RP292" s="9"/>
      <c r="RQ292" s="9"/>
      <c r="RR292" s="9"/>
      <c r="RS292" s="9"/>
      <c r="RT292" s="9"/>
      <c r="RU292" s="9"/>
      <c r="RV292" s="9"/>
      <c r="RW292" s="9"/>
      <c r="RX292" s="9"/>
      <c r="RY292" s="9"/>
      <c r="RZ292" s="9"/>
      <c r="SA292" s="9"/>
      <c r="SB292" s="9"/>
      <c r="SC292" s="9"/>
      <c r="SD292" s="9"/>
      <c r="SE292" s="9"/>
      <c r="SF292" s="9"/>
      <c r="SG292" s="9"/>
      <c r="SH292" s="9"/>
      <c r="SI292" s="9"/>
      <c r="SJ292" s="9"/>
      <c r="SK292" s="9"/>
      <c r="SL292" s="9"/>
      <c r="SM292" s="9"/>
      <c r="SN292" s="9"/>
      <c r="SO292" s="9"/>
      <c r="SP292" s="9"/>
      <c r="SQ292" s="9"/>
      <c r="SR292" s="9"/>
      <c r="SS292" s="9"/>
      <c r="ST292" s="9"/>
      <c r="SU292" s="9"/>
      <c r="SV292" s="9"/>
      <c r="SW292" s="9"/>
      <c r="SX292" s="9"/>
      <c r="SY292" s="9"/>
      <c r="SZ292" s="9"/>
      <c r="TA292" s="9"/>
      <c r="TB292" s="9"/>
      <c r="TC292" s="9"/>
      <c r="TD292" s="9"/>
      <c r="TE292" s="9"/>
      <c r="TF292" s="9"/>
      <c r="TG292" s="9"/>
      <c r="TH292" s="9"/>
      <c r="TI292" s="9"/>
      <c r="TJ292" s="9"/>
      <c r="TK292" s="9"/>
      <c r="TL292" s="9"/>
      <c r="TM292" s="9"/>
      <c r="TN292" s="9"/>
      <c r="TO292" s="9"/>
      <c r="TP292" s="9"/>
      <c r="TQ292" s="9"/>
      <c r="TR292" s="9"/>
      <c r="TS292" s="9"/>
      <c r="TT292" s="9"/>
      <c r="TU292" s="9"/>
      <c r="TV292" s="9"/>
      <c r="TW292" s="9"/>
      <c r="TX292" s="9"/>
      <c r="TY292" s="9"/>
      <c r="TZ292" s="9"/>
      <c r="UA292" s="9"/>
      <c r="UB292" s="9"/>
      <c r="UC292" s="9"/>
      <c r="UD292" s="9"/>
      <c r="UE292" s="9"/>
      <c r="UF292" s="9"/>
      <c r="UG292" s="9"/>
      <c r="UH292" s="9"/>
      <c r="UI292" s="9"/>
      <c r="UJ292" s="9"/>
      <c r="UK292" s="9"/>
      <c r="UL292" s="9"/>
      <c r="UM292" s="9"/>
      <c r="UN292" s="9"/>
      <c r="UO292" s="9"/>
      <c r="UP292" s="9"/>
      <c r="UQ292" s="9"/>
      <c r="UR292" s="9"/>
      <c r="US292" s="9"/>
      <c r="UT292" s="9"/>
      <c r="UU292" s="9"/>
      <c r="UV292" s="9"/>
      <c r="UW292" s="9"/>
      <c r="UX292" s="9"/>
      <c r="UY292" s="9"/>
      <c r="UZ292" s="9"/>
      <c r="VA292" s="9"/>
      <c r="VB292" s="9"/>
      <c r="VC292" s="9"/>
      <c r="VD292" s="9"/>
      <c r="VE292" s="9"/>
      <c r="VF292" s="9"/>
      <c r="VG292" s="9"/>
      <c r="VH292" s="9"/>
      <c r="VI292" s="9"/>
      <c r="VJ292" s="9"/>
      <c r="VK292" s="9"/>
      <c r="VL292" s="9"/>
      <c r="VM292" s="9"/>
      <c r="VN292" s="9"/>
      <c r="VO292" s="9"/>
      <c r="VP292" s="9"/>
      <c r="VQ292" s="9"/>
      <c r="VR292" s="9"/>
      <c r="VS292" s="9"/>
      <c r="VT292" s="9"/>
      <c r="VU292" s="9"/>
      <c r="VV292" s="9"/>
      <c r="VW292" s="9"/>
      <c r="VX292" s="9"/>
      <c r="VY292" s="9"/>
      <c r="VZ292" s="9"/>
      <c r="WA292" s="9"/>
      <c r="WB292" s="9"/>
      <c r="WC292" s="9"/>
      <c r="WD292" s="9"/>
      <c r="WE292" s="9"/>
      <c r="WF292" s="9"/>
      <c r="WG292" s="9"/>
      <c r="WH292" s="9"/>
      <c r="WI292" s="9"/>
      <c r="WJ292" s="9"/>
      <c r="WK292" s="9"/>
      <c r="WL292" s="9"/>
      <c r="WM292" s="9"/>
      <c r="WN292" s="9"/>
      <c r="WO292" s="9"/>
      <c r="WP292" s="9"/>
      <c r="WQ292" s="9"/>
      <c r="WR292" s="9"/>
      <c r="WS292" s="9"/>
      <c r="WT292" s="9"/>
      <c r="WU292" s="9"/>
      <c r="WV292" s="9"/>
      <c r="WW292" s="9"/>
      <c r="WX292" s="9"/>
      <c r="WY292" s="9"/>
      <c r="WZ292" s="9"/>
      <c r="XA292" s="9"/>
      <c r="XB292" s="9"/>
      <c r="XC292" s="9"/>
      <c r="XD292" s="9"/>
      <c r="XE292" s="9"/>
      <c r="XF292" s="9"/>
      <c r="XG292" s="9"/>
      <c r="XH292" s="9"/>
      <c r="XI292" s="9"/>
      <c r="XJ292" s="9"/>
      <c r="XK292" s="9"/>
      <c r="XL292" s="9"/>
      <c r="XM292" s="9"/>
      <c r="XN292" s="9"/>
      <c r="XO292" s="9"/>
      <c r="XP292" s="9"/>
      <c r="XQ292" s="9"/>
      <c r="XR292" s="9"/>
      <c r="XS292" s="9"/>
      <c r="XT292" s="9"/>
      <c r="XU292" s="9"/>
      <c r="XV292" s="9"/>
      <c r="XW292" s="9"/>
      <c r="XX292" s="9"/>
      <c r="XY292" s="9"/>
      <c r="XZ292" s="9"/>
      <c r="YA292" s="9"/>
      <c r="YB292" s="9"/>
      <c r="YC292" s="9"/>
      <c r="YD292" s="9"/>
      <c r="YE292" s="9"/>
      <c r="YF292" s="9"/>
      <c r="YG292" s="9"/>
      <c r="YH292" s="9"/>
      <c r="YI292" s="9"/>
      <c r="YJ292" s="9"/>
      <c r="YK292" s="9"/>
      <c r="YL292" s="9"/>
      <c r="YM292" s="9"/>
      <c r="YN292" s="9"/>
      <c r="YO292" s="9"/>
      <c r="YP292" s="9"/>
      <c r="YQ292" s="9"/>
      <c r="YR292" s="9"/>
      <c r="YS292" s="9"/>
      <c r="YT292" s="9"/>
      <c r="YU292" s="9"/>
      <c r="YV292" s="9"/>
      <c r="YW292" s="9"/>
      <c r="YX292" s="9"/>
      <c r="YY292" s="9"/>
      <c r="YZ292" s="9"/>
      <c r="ZA292" s="9"/>
      <c r="ZB292" s="9"/>
      <c r="ZC292" s="9"/>
      <c r="ZD292" s="9"/>
      <c r="ZE292" s="9"/>
      <c r="ZF292" s="9"/>
      <c r="ZG292" s="9"/>
      <c r="ZH292" s="9"/>
      <c r="ZI292" s="9"/>
      <c r="ZJ292" s="9"/>
      <c r="ZK292" s="9"/>
      <c r="ZL292" s="9"/>
      <c r="ZM292" s="9"/>
      <c r="ZN292" s="9"/>
      <c r="ZO292" s="9"/>
      <c r="ZP292" s="9"/>
      <c r="ZQ292" s="9"/>
      <c r="ZR292" s="9"/>
      <c r="ZS292" s="9"/>
      <c r="ZT292" s="9"/>
      <c r="ZU292" s="9"/>
      <c r="ZV292" s="9"/>
      <c r="ZW292" s="9"/>
      <c r="ZX292" s="9"/>
      <c r="ZY292" s="9"/>
      <c r="ZZ292" s="9"/>
      <c r="AAA292" s="9"/>
      <c r="AAB292" s="9"/>
      <c r="AAC292" s="9"/>
      <c r="AAD292" s="9"/>
      <c r="AAE292" s="9"/>
      <c r="AAF292" s="9"/>
      <c r="AAG292" s="9"/>
      <c r="AAH292" s="9"/>
      <c r="AAI292" s="9"/>
      <c r="AAJ292" s="9"/>
      <c r="AAK292" s="9"/>
      <c r="AAL292" s="9"/>
      <c r="AAM292" s="9"/>
      <c r="AAN292" s="9"/>
      <c r="AAO292" s="9"/>
      <c r="AAP292" s="9"/>
      <c r="AAQ292" s="9"/>
      <c r="AAR292" s="9"/>
      <c r="AAS292" s="9"/>
      <c r="AAT292" s="9"/>
      <c r="AAU292" s="9"/>
      <c r="AAV292" s="9"/>
      <c r="AAW292" s="9"/>
      <c r="AAX292" s="9"/>
      <c r="AAY292" s="9"/>
      <c r="AAZ292" s="9"/>
      <c r="ABA292" s="9"/>
      <c r="ABB292" s="9"/>
      <c r="ABC292" s="9"/>
      <c r="ABD292" s="9"/>
      <c r="ABE292" s="9"/>
      <c r="ABF292" s="9"/>
      <c r="ABG292" s="9"/>
      <c r="ABH292" s="9"/>
      <c r="ABI292" s="9"/>
      <c r="ABJ292" s="9"/>
      <c r="ABK292" s="9"/>
      <c r="ABL292" s="9"/>
      <c r="ABM292" s="9"/>
      <c r="ABN292" s="9"/>
      <c r="ABO292" s="9"/>
      <c r="ABP292" s="9"/>
      <c r="ABQ292" s="9"/>
      <c r="ABR292" s="9"/>
      <c r="ABS292" s="9"/>
      <c r="ABT292" s="9"/>
      <c r="ABU292" s="9"/>
      <c r="ABV292" s="9"/>
      <c r="ABW292" s="9"/>
      <c r="ABX292" s="9"/>
      <c r="ABY292" s="9"/>
      <c r="ABZ292" s="9"/>
      <c r="ACA292" s="9"/>
      <c r="ACB292" s="9"/>
      <c r="ACC292" s="9"/>
      <c r="ACD292" s="9"/>
      <c r="ACE292" s="9"/>
      <c r="ACF292" s="9"/>
      <c r="ACG292" s="9"/>
      <c r="ACH292" s="9"/>
      <c r="ACI292" s="9"/>
      <c r="ACJ292" s="9"/>
      <c r="ACK292" s="9"/>
      <c r="ACL292" s="9"/>
      <c r="ACM292" s="9"/>
      <c r="ACN292" s="9"/>
      <c r="ACO292" s="9"/>
      <c r="ACP292" s="9"/>
      <c r="ACQ292" s="9"/>
      <c r="ACR292" s="9"/>
      <c r="ACS292" s="9"/>
      <c r="ACT292" s="9"/>
      <c r="ACU292" s="9"/>
      <c r="ACV292" s="9"/>
      <c r="ACW292" s="9"/>
      <c r="ACX292" s="9"/>
      <c r="ACY292" s="9"/>
      <c r="ACZ292" s="9"/>
      <c r="ADA292" s="9"/>
      <c r="ADB292" s="9"/>
      <c r="ADC292" s="9"/>
      <c r="ADD292" s="9"/>
      <c r="ADE292" s="9"/>
      <c r="ADF292" s="9"/>
      <c r="ADG292" s="9"/>
      <c r="ADH292" s="9"/>
      <c r="ADI292" s="9"/>
      <c r="ADJ292" s="9"/>
      <c r="ADK292" s="9"/>
      <c r="ADL292" s="9"/>
      <c r="ADM292" s="9"/>
      <c r="ADN292" s="9"/>
      <c r="ADO292" s="9"/>
      <c r="ADP292" s="9"/>
      <c r="ADQ292" s="9"/>
      <c r="ADR292" s="9"/>
      <c r="ADS292" s="9"/>
      <c r="ADT292" s="9"/>
      <c r="ADU292" s="9"/>
      <c r="ADV292" s="9"/>
      <c r="ADW292" s="9"/>
      <c r="ADX292" s="9"/>
      <c r="ADY292" s="9"/>
      <c r="ADZ292" s="9"/>
      <c r="AEA292" s="9"/>
      <c r="AEB292" s="9"/>
      <c r="AEC292" s="9"/>
      <c r="AED292" s="9"/>
      <c r="AEE292" s="9"/>
      <c r="AEF292" s="9"/>
      <c r="AEG292" s="9"/>
      <c r="AEH292" s="9"/>
      <c r="AEI292" s="9"/>
      <c r="AEJ292" s="9"/>
      <c r="AEK292" s="9"/>
      <c r="AEL292" s="9"/>
      <c r="AEM292" s="9"/>
      <c r="AEN292" s="9"/>
      <c r="AEO292" s="9"/>
      <c r="AEP292" s="9"/>
      <c r="AEQ292" s="9"/>
      <c r="AER292" s="9"/>
      <c r="AES292" s="9"/>
      <c r="AET292" s="9"/>
      <c r="AEU292" s="9"/>
      <c r="AEV292" s="9"/>
      <c r="AEW292" s="9"/>
      <c r="AEX292" s="9"/>
      <c r="AEY292" s="9"/>
      <c r="AEZ292" s="9"/>
      <c r="AFA292" s="9"/>
      <c r="AFB292" s="9"/>
      <c r="AFC292" s="9"/>
      <c r="AFD292" s="9"/>
      <c r="AFE292" s="9"/>
      <c r="AFF292" s="9"/>
      <c r="AFG292" s="9"/>
      <c r="AFH292" s="9"/>
      <c r="AFI292" s="9"/>
      <c r="AFJ292" s="9"/>
      <c r="AFK292" s="9"/>
      <c r="AFL292" s="9"/>
      <c r="AFM292" s="9"/>
      <c r="AFN292" s="9"/>
      <c r="AFO292" s="9"/>
      <c r="AFP292" s="9"/>
      <c r="AFQ292" s="9"/>
      <c r="AFR292" s="9"/>
      <c r="AFS292" s="9"/>
      <c r="AFT292" s="9"/>
      <c r="AFU292" s="9"/>
      <c r="AFV292" s="9"/>
      <c r="AFW292" s="9"/>
      <c r="AFX292" s="9"/>
      <c r="AFY292" s="9"/>
      <c r="AFZ292" s="9"/>
      <c r="AGA292" s="9"/>
      <c r="AGB292" s="9"/>
      <c r="AGC292" s="9"/>
      <c r="AGD292" s="9"/>
      <c r="AGE292" s="9"/>
      <c r="AGF292" s="9"/>
      <c r="AGG292" s="9"/>
      <c r="AGH292" s="9"/>
      <c r="AGI292" s="9"/>
      <c r="AGJ292" s="9"/>
      <c r="AGK292" s="9"/>
      <c r="AGL292" s="9"/>
      <c r="AGM292" s="9"/>
      <c r="AGN292" s="9"/>
      <c r="AGO292" s="9"/>
      <c r="AGP292" s="9"/>
      <c r="AGQ292" s="9"/>
      <c r="AGR292" s="9"/>
      <c r="AGS292" s="9"/>
      <c r="AGT292" s="9"/>
      <c r="AGU292" s="9"/>
      <c r="AGV292" s="9"/>
      <c r="AGW292" s="9"/>
      <c r="AGX292" s="9"/>
      <c r="AGY292" s="9"/>
      <c r="AGZ292" s="9"/>
      <c r="AHA292" s="9"/>
      <c r="AHB292" s="9"/>
      <c r="AHC292" s="9"/>
      <c r="AHD292" s="9"/>
      <c r="AHE292" s="9"/>
      <c r="AHF292" s="9"/>
      <c r="AHG292" s="9"/>
      <c r="AHH292" s="9"/>
      <c r="AHI292" s="9"/>
      <c r="AHJ292" s="9"/>
      <c r="AHK292" s="9"/>
      <c r="AHL292" s="9"/>
      <c r="AHM292" s="9"/>
      <c r="AHN292" s="9"/>
      <c r="AHO292" s="9"/>
      <c r="AHP292" s="9"/>
      <c r="AHQ292" s="9"/>
      <c r="AHR292" s="9"/>
      <c r="AHS292" s="9"/>
      <c r="AHT292" s="9"/>
      <c r="AHU292" s="9"/>
      <c r="AHV292" s="9"/>
      <c r="AHW292" s="9"/>
      <c r="AHX292" s="9"/>
      <c r="AHY292" s="9"/>
      <c r="AHZ292" s="9"/>
      <c r="AIA292" s="9"/>
      <c r="AIB292" s="9"/>
      <c r="AIC292" s="9"/>
      <c r="AID292" s="9"/>
      <c r="AIE292" s="9"/>
      <c r="AIF292" s="9"/>
      <c r="AIG292" s="9"/>
      <c r="AIH292" s="9"/>
      <c r="AII292" s="9"/>
      <c r="AIJ292" s="9"/>
      <c r="AIK292" s="9"/>
      <c r="AIL292" s="9"/>
      <c r="AIM292" s="9"/>
      <c r="AIN292" s="9"/>
      <c r="AIO292" s="9"/>
      <c r="AIP292" s="9"/>
      <c r="AIQ292" s="9"/>
      <c r="AIR292" s="9"/>
      <c r="AIS292" s="9"/>
      <c r="AIT292" s="9"/>
      <c r="AIU292" s="9"/>
      <c r="AIV292" s="9"/>
      <c r="AIW292" s="9"/>
      <c r="AIX292" s="9"/>
      <c r="AIY292" s="9"/>
      <c r="AIZ292" s="9"/>
      <c r="AJA292" s="9"/>
      <c r="AJB292" s="9"/>
      <c r="AJC292" s="9"/>
      <c r="AJD292" s="9"/>
      <c r="AJE292" s="9"/>
      <c r="AJF292" s="9"/>
      <c r="AJG292" s="9"/>
      <c r="AJH292" s="9"/>
      <c r="AJI292" s="9"/>
      <c r="AJJ292" s="9"/>
      <c r="AJK292" s="9"/>
      <c r="AJL292" s="9"/>
      <c r="AJM292" s="9"/>
      <c r="AJN292" s="9"/>
      <c r="AJO292" s="9"/>
      <c r="AJP292" s="9"/>
      <c r="AJQ292" s="9"/>
      <c r="AJR292" s="9"/>
      <c r="AJS292" s="9"/>
      <c r="AJT292" s="9"/>
      <c r="AJU292" s="9"/>
      <c r="AJV292" s="9"/>
      <c r="AJW292" s="9"/>
      <c r="AJX292" s="9"/>
      <c r="AJY292" s="9"/>
      <c r="AJZ292" s="9"/>
      <c r="AKA292" s="9"/>
      <c r="AKB292" s="9"/>
      <c r="AKC292" s="9"/>
      <c r="AKD292" s="9"/>
      <c r="AKE292" s="9"/>
      <c r="AKF292" s="9"/>
      <c r="AKG292" s="9"/>
      <c r="AKH292" s="9"/>
      <c r="AKI292" s="9"/>
      <c r="AKJ292" s="9"/>
      <c r="AKK292" s="9"/>
      <c r="AKL292" s="9"/>
      <c r="AKM292" s="9"/>
      <c r="AKN292" s="9"/>
      <c r="AKO292" s="9"/>
      <c r="AKP292" s="9"/>
      <c r="AKQ292" s="9"/>
      <c r="AKR292" s="9"/>
      <c r="AKS292" s="9"/>
      <c r="AKT292" s="9"/>
      <c r="AKU292" s="9"/>
      <c r="AKV292" s="9"/>
      <c r="AKW292" s="9"/>
      <c r="AKX292" s="9"/>
      <c r="AKY292" s="9"/>
      <c r="AKZ292" s="9"/>
      <c r="ALA292" s="9"/>
      <c r="ALB292" s="9"/>
      <c r="ALC292" s="9"/>
      <c r="ALD292" s="9"/>
      <c r="ALE292" s="9"/>
      <c r="ALF292" s="9"/>
      <c r="ALG292" s="9"/>
      <c r="ALH292" s="9"/>
      <c r="ALI292" s="9"/>
      <c r="ALJ292" s="9"/>
      <c r="ALK292" s="9"/>
      <c r="ALL292" s="9"/>
      <c r="ALM292" s="9"/>
      <c r="ALN292" s="9"/>
      <c r="ALO292" s="9"/>
      <c r="ALP292" s="9"/>
      <c r="ALQ292" s="9"/>
      <c r="ALR292" s="9"/>
      <c r="ALS292" s="9"/>
      <c r="ALT292" s="9"/>
      <c r="ALU292" s="9"/>
      <c r="ALV292" s="9"/>
      <c r="ALW292" s="9"/>
      <c r="ALX292" s="9"/>
      <c r="ALY292" s="9"/>
      <c r="ALZ292" s="9"/>
      <c r="AMA292" s="9"/>
      <c r="AMB292" s="9"/>
      <c r="AMC292" s="9"/>
      <c r="AMD292" s="9"/>
      <c r="AME292" s="9"/>
      <c r="AMF292" s="9"/>
      <c r="AMG292" s="9"/>
      <c r="AMH292" s="9"/>
      <c r="AMI292" s="9"/>
      <c r="AMJ292" s="9"/>
      <c r="AMK292" s="9"/>
      <c r="AML292" s="9"/>
      <c r="AMM292" s="9"/>
      <c r="AMN292" s="9"/>
      <c r="AMO292" s="9"/>
      <c r="AMP292" s="9"/>
    </row>
    <row r="293" spans="1:1030" s="12" customFormat="1" x14ac:dyDescent="0.2">
      <c r="A293" s="9" t="str">
        <f>CONCATENATE(B293,"_",C293)</f>
        <v>grm5_human_6FFI</v>
      </c>
      <c r="B293" s="9" t="s">
        <v>41</v>
      </c>
      <c r="C293" s="9" t="s">
        <v>1488</v>
      </c>
      <c r="D293" s="9" t="str">
        <f>IFERROR(MID(VLOOKUP($B293,Seqs!$A:$B,2,0),E293,1),"")</f>
        <v>P</v>
      </c>
      <c r="E293" s="9">
        <v>578</v>
      </c>
      <c r="F293" s="9" t="str">
        <f>IFERROR(MID(VLOOKUP($B293,Seqs!$A:$B,2,0),G293,1),"")</f>
        <v>Y</v>
      </c>
      <c r="G293" s="9">
        <v>604</v>
      </c>
      <c r="H293" s="9" t="str">
        <f>IFERROR(MID(VLOOKUP($B293,Seqs!$A:$B,2,0),I293,1),"")</f>
        <v>T</v>
      </c>
      <c r="I293" s="109">
        <v>607</v>
      </c>
      <c r="J293" s="9" t="str">
        <f>IFERROR(MID(VLOOKUP($B293,Seqs!$A:$B,2,0),K293,1),"")</f>
        <v>S</v>
      </c>
      <c r="K293" s="109">
        <v>613</v>
      </c>
      <c r="L293" s="9" t="str">
        <f>IFERROR(MID(VLOOKUP($B293,Seqs!$A:$B,2,0),M293,1),"")</f>
        <v>S</v>
      </c>
      <c r="M293" s="9">
        <v>614</v>
      </c>
      <c r="N293" s="9" t="str">
        <f>IFERROR(MID(VLOOKUP($B293,Seqs!$A:$B,2,0),O293,1),"")</f>
        <v>I</v>
      </c>
      <c r="O293" s="9">
        <v>636</v>
      </c>
      <c r="P293" s="9" t="str">
        <f>IFERROR(MID(VLOOKUP($B293,Seqs!$A:$B,2,0),Q293,1),"")</f>
        <v/>
      </c>
      <c r="Q293" s="9" t="s">
        <v>23</v>
      </c>
      <c r="R293" s="9" t="str">
        <f>IFERROR(MID(VLOOKUP($B293,Seqs!$A:$B,2,0),S293,1),"")</f>
        <v/>
      </c>
      <c r="S293" s="9" t="s">
        <v>23</v>
      </c>
      <c r="T293" s="9" t="str">
        <f>IFERROR(MID(VLOOKUP($B293,Seqs!$A:$B,2,0),U293,1),"")</f>
        <v>Q</v>
      </c>
      <c r="U293" s="9">
        <v>641</v>
      </c>
      <c r="V293" s="9" t="str">
        <f>IFERROR(MID(VLOOKUP($B293,Seqs!$A:$B,2,0),W293,1),"")</f>
        <v>K</v>
      </c>
      <c r="W293" s="9">
        <v>678</v>
      </c>
      <c r="X293" s="9" t="str">
        <f>IFERROR(MID(VLOOKUP($B293,Seqs!$A:$B,2,0),Y293,1),"")</f>
        <v/>
      </c>
      <c r="Y293" s="9" t="s">
        <v>23</v>
      </c>
      <c r="Z293" s="9" t="str">
        <f>IFERROR(MID(VLOOKUP($B293,Seqs!$A:$B,2,0),AA293,1),"")</f>
        <v/>
      </c>
      <c r="AA293" s="9" t="s">
        <v>23</v>
      </c>
      <c r="AB293" s="9" t="str">
        <f>IFERROR(MID(VLOOKUP($B293,Seqs!$A:$B,2,0),AC293,1),"")</f>
        <v>S</v>
      </c>
      <c r="AC293" s="9">
        <v>689</v>
      </c>
      <c r="AD293" s="9" t="str">
        <f>IFERROR(MID(VLOOKUP($B293,Seqs!$A:$B,2,0),AE293,1),"")</f>
        <v>E</v>
      </c>
      <c r="AE293" s="9">
        <v>715</v>
      </c>
      <c r="AF293" s="9" t="str">
        <f>IFERROR(MID(VLOOKUP($B293,Seqs!$A:$B,2,0),AG293,1),"")</f>
        <v>C</v>
      </c>
      <c r="AG293" s="9">
        <v>733</v>
      </c>
      <c r="AH293" s="9" t="str">
        <f>IFERROR(MID(VLOOKUP($B293,Seqs!$A:$B,2,0),AI293,1),"")</f>
        <v>T</v>
      </c>
      <c r="AI293" s="9">
        <v>735</v>
      </c>
      <c r="AJ293" s="9" t="str">
        <f>IFERROR(MID(VLOOKUP($B293,Seqs!$A:$B,2,0),AK293,1),"")</f>
        <v>T</v>
      </c>
      <c r="AK293" s="105">
        <v>736</v>
      </c>
      <c r="AL293" s="9" t="str">
        <f>IFERROR(MID(VLOOKUP($B293,Seqs!$A:$B,2,0),AM293,1),"")</f>
        <v>T</v>
      </c>
      <c r="AM293" s="9">
        <v>761</v>
      </c>
      <c r="AN293" s="9" t="str">
        <f>IFERROR(MID(VLOOKUP($B293,Seqs!$A:$B,2,0),AO293,1),"")</f>
        <v>E</v>
      </c>
      <c r="AO293" s="9">
        <v>770</v>
      </c>
      <c r="AP293" s="9" t="str">
        <f>IFERROR(MID(VLOOKUP($B293,Seqs!$A:$B,2,0),AQ293,1),"")</f>
        <v>G</v>
      </c>
      <c r="AQ293" s="9">
        <v>794</v>
      </c>
      <c r="AR293" s="9" t="str">
        <f>IFERROR(MID(VLOOKUP($B293,Seqs!$A:$B,2,0),AS293,1),"")</f>
        <v>Y</v>
      </c>
      <c r="AS293" s="105">
        <v>797</v>
      </c>
      <c r="AT293" s="9" t="str">
        <f>IFERROR(MID(VLOOKUP($B293,Seqs!$A:$B,2,0),AU293,1),"")</f>
        <v>K</v>
      </c>
      <c r="AU293" s="9">
        <v>828</v>
      </c>
      <c r="AV293" s="9" t="str">
        <f>IFERROR(MID(VLOOKUP($B293,Seqs!$A:$B,2,0),AW293,1),"")</f>
        <v>P</v>
      </c>
      <c r="AW293" s="9">
        <v>829</v>
      </c>
      <c r="AX293" s="9" t="str">
        <f>IFERROR(MID(VLOOKUP($B293,Seqs!$A:$B,2,0),AY293,1),"")</f>
        <v>N</v>
      </c>
      <c r="AY293" s="9">
        <v>832</v>
      </c>
      <c r="AZ293" s="110" t="str">
        <f>VLOOKUP(B293,Classification!A:D,2,0)</f>
        <v>C</v>
      </c>
      <c r="BA293" s="98" t="str">
        <f>VLOOKUP(B293,Classification!A:D,4,0)</f>
        <v>Metabotropicglutamate</v>
      </c>
      <c r="BB293" s="36" t="b">
        <f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109">
        <f>_xlfn.AGGREGATE(9,6,CH293:CS293)-_xlfn.AGGREGATE(9,6,BV293:CG293)+12</f>
        <v>214</v>
      </c>
      <c r="BD293" s="11" t="s">
        <v>23</v>
      </c>
      <c r="BE293" s="9" t="s">
        <v>1381</v>
      </c>
      <c r="BF293" s="120">
        <v>2.2000000000000002</v>
      </c>
      <c r="BG293" s="51" t="s">
        <v>1</v>
      </c>
      <c r="BH293" s="51" t="s">
        <v>1</v>
      </c>
      <c r="BI293" s="9"/>
      <c r="BJ293" s="111" t="s">
        <v>1293</v>
      </c>
      <c r="BK293" s="112" t="s">
        <v>1293</v>
      </c>
      <c r="BL293" s="112" t="s">
        <v>1293</v>
      </c>
      <c r="BM293" s="112" t="s">
        <v>1293</v>
      </c>
      <c r="BN293" s="112" t="s">
        <v>1293</v>
      </c>
      <c r="BO293" s="112" t="s">
        <v>1293</v>
      </c>
      <c r="BP293" s="112" t="s">
        <v>1293</v>
      </c>
      <c r="BQ293" s="112" t="s">
        <v>1293</v>
      </c>
      <c r="BR293" s="112" t="s">
        <v>1293</v>
      </c>
      <c r="BS293" s="112" t="s">
        <v>1293</v>
      </c>
      <c r="BT293" s="112" t="s">
        <v>1293</v>
      </c>
      <c r="BU293" s="112" t="s">
        <v>1293</v>
      </c>
      <c r="BV293" s="111">
        <f>E293</f>
        <v>578</v>
      </c>
      <c r="BW293" s="113">
        <f>I293</f>
        <v>607</v>
      </c>
      <c r="BX293" s="114">
        <f>M293</f>
        <v>614</v>
      </c>
      <c r="BY293" s="113" t="str">
        <f>Q293</f>
        <v>-</v>
      </c>
      <c r="BZ293" s="114">
        <f>U293</f>
        <v>641</v>
      </c>
      <c r="CA293" s="113" t="str">
        <f>Y293</f>
        <v>-</v>
      </c>
      <c r="CB293" s="114">
        <f>AC293</f>
        <v>689</v>
      </c>
      <c r="CC293" s="113">
        <f>AG293</f>
        <v>733</v>
      </c>
      <c r="CD293" s="114">
        <f>AK293</f>
        <v>736</v>
      </c>
      <c r="CE293" s="113">
        <f>AO293</f>
        <v>770</v>
      </c>
      <c r="CF293" s="114">
        <f>AS293</f>
        <v>797</v>
      </c>
      <c r="CG293" s="113">
        <f>AW293</f>
        <v>829</v>
      </c>
      <c r="CH293" s="111">
        <f>G293</f>
        <v>604</v>
      </c>
      <c r="CI293" s="113">
        <f>K293</f>
        <v>613</v>
      </c>
      <c r="CJ293" s="114">
        <f>O293</f>
        <v>636</v>
      </c>
      <c r="CK293" s="114" t="str">
        <f>S293</f>
        <v>-</v>
      </c>
      <c r="CL293" s="114">
        <f>W293</f>
        <v>678</v>
      </c>
      <c r="CM293" s="114" t="str">
        <f>AA293</f>
        <v>-</v>
      </c>
      <c r="CN293" s="114">
        <f>AE293</f>
        <v>715</v>
      </c>
      <c r="CO293" s="114">
        <f>AI293</f>
        <v>735</v>
      </c>
      <c r="CP293" s="114">
        <f>AM293</f>
        <v>761</v>
      </c>
      <c r="CQ293" s="114">
        <f>AQ293</f>
        <v>794</v>
      </c>
      <c r="CR293" s="114">
        <f>AU293</f>
        <v>828</v>
      </c>
      <c r="CS293" s="114">
        <f>AY293</f>
        <v>832</v>
      </c>
      <c r="CT293" s="109">
        <f>M293-K293</f>
        <v>1</v>
      </c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  <c r="IN293" s="9"/>
      <c r="IO293" s="9"/>
      <c r="IP293" s="9"/>
      <c r="IQ293" s="9"/>
      <c r="IR293" s="9"/>
      <c r="IS293" s="9"/>
      <c r="IT293" s="9"/>
      <c r="IU293" s="9"/>
      <c r="IV293" s="9"/>
      <c r="IW293" s="9"/>
      <c r="IX293" s="9"/>
      <c r="IY293" s="9"/>
      <c r="IZ293" s="9"/>
      <c r="JA293" s="9"/>
      <c r="JB293" s="9"/>
      <c r="JC293" s="9"/>
      <c r="JD293" s="9"/>
      <c r="JE293" s="9"/>
      <c r="JF293" s="9"/>
      <c r="JG293" s="9"/>
      <c r="JH293" s="9"/>
      <c r="JI293" s="9"/>
      <c r="JJ293" s="9"/>
      <c r="JK293" s="9"/>
      <c r="JL293" s="9"/>
      <c r="JM293" s="9"/>
      <c r="JN293" s="9"/>
      <c r="JO293" s="9"/>
      <c r="JP293" s="9"/>
      <c r="JQ293" s="9"/>
      <c r="JR293" s="9"/>
      <c r="JS293" s="9"/>
      <c r="JT293" s="9"/>
      <c r="JU293" s="9"/>
      <c r="JV293" s="9"/>
      <c r="JW293" s="9"/>
      <c r="JX293" s="9"/>
      <c r="JY293" s="9"/>
      <c r="JZ293" s="9"/>
      <c r="KA293" s="9"/>
      <c r="KB293" s="9"/>
      <c r="KC293" s="9"/>
      <c r="KD293" s="9"/>
      <c r="KE293" s="9"/>
      <c r="KF293" s="9"/>
      <c r="KG293" s="9"/>
      <c r="KH293" s="9"/>
      <c r="KI293" s="9"/>
      <c r="KJ293" s="9"/>
      <c r="KK293" s="9"/>
      <c r="KL293" s="9"/>
      <c r="KM293" s="9"/>
      <c r="KN293" s="9"/>
      <c r="KO293" s="9"/>
      <c r="KP293" s="9"/>
      <c r="KQ293" s="9"/>
      <c r="KR293" s="9"/>
      <c r="KS293" s="9"/>
      <c r="KT293" s="9"/>
      <c r="KU293" s="9"/>
      <c r="KV293" s="9"/>
      <c r="KW293" s="9"/>
      <c r="KX293" s="9"/>
      <c r="KY293" s="9"/>
      <c r="KZ293" s="9"/>
      <c r="LA293" s="9"/>
      <c r="LB293" s="9"/>
      <c r="LC293" s="9"/>
      <c r="LD293" s="9"/>
      <c r="LE293" s="9"/>
      <c r="LF293" s="9"/>
      <c r="LG293" s="9"/>
      <c r="LH293" s="9"/>
      <c r="LI293" s="9"/>
      <c r="LJ293" s="9"/>
      <c r="LK293" s="9"/>
      <c r="LL293" s="9"/>
      <c r="LM293" s="9"/>
      <c r="LN293" s="9"/>
      <c r="LO293" s="9"/>
      <c r="LP293" s="9"/>
      <c r="LQ293" s="9"/>
      <c r="LR293" s="9"/>
      <c r="LS293" s="9"/>
      <c r="LT293" s="9"/>
      <c r="LU293" s="9"/>
      <c r="LV293" s="9"/>
      <c r="LW293" s="9"/>
      <c r="LX293" s="9"/>
      <c r="LY293" s="9"/>
      <c r="LZ293" s="9"/>
      <c r="MA293" s="9"/>
      <c r="MB293" s="9"/>
      <c r="MC293" s="9"/>
      <c r="MD293" s="9"/>
      <c r="ME293" s="9"/>
      <c r="MF293" s="9"/>
      <c r="MG293" s="9"/>
      <c r="MH293" s="9"/>
      <c r="MI293" s="9"/>
      <c r="MJ293" s="9"/>
      <c r="MK293" s="9"/>
      <c r="ML293" s="9"/>
      <c r="MM293" s="9"/>
      <c r="MN293" s="9"/>
      <c r="MO293" s="9"/>
      <c r="MP293" s="9"/>
      <c r="MQ293" s="9"/>
      <c r="MR293" s="9"/>
      <c r="MS293" s="9"/>
      <c r="MT293" s="9"/>
      <c r="MU293" s="9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  <c r="PG293" s="9"/>
      <c r="PH293" s="9"/>
      <c r="PI293" s="9"/>
      <c r="PJ293" s="9"/>
      <c r="PK293" s="9"/>
      <c r="PL293" s="9"/>
      <c r="PM293" s="9"/>
      <c r="PN293" s="9"/>
      <c r="PO293" s="9"/>
      <c r="PP293" s="9"/>
      <c r="PQ293" s="9"/>
      <c r="PR293" s="9"/>
      <c r="PS293" s="9"/>
      <c r="PT293" s="9"/>
      <c r="PU293" s="9"/>
      <c r="PV293" s="9"/>
      <c r="PW293" s="9"/>
      <c r="PX293" s="9"/>
      <c r="PY293" s="9"/>
      <c r="PZ293" s="9"/>
      <c r="QA293" s="9"/>
      <c r="QB293" s="9"/>
      <c r="QC293" s="9"/>
      <c r="QD293" s="9"/>
      <c r="QE293" s="9"/>
      <c r="QF293" s="9"/>
      <c r="QG293" s="9"/>
      <c r="QH293" s="9"/>
      <c r="QI293" s="9"/>
      <c r="QJ293" s="9"/>
      <c r="QK293" s="9"/>
      <c r="QL293" s="9"/>
      <c r="QM293" s="9"/>
      <c r="QN293" s="9"/>
      <c r="QO293" s="9"/>
      <c r="QP293" s="9"/>
      <c r="QQ293" s="9"/>
      <c r="QR293" s="9"/>
      <c r="QS293" s="9"/>
      <c r="QT293" s="9"/>
      <c r="QU293" s="9"/>
      <c r="QV293" s="9"/>
      <c r="QW293" s="9"/>
      <c r="QX293" s="9"/>
      <c r="QY293" s="9"/>
      <c r="QZ293" s="9"/>
      <c r="RA293" s="9"/>
      <c r="RB293" s="9"/>
      <c r="RC293" s="9"/>
      <c r="RD293" s="9"/>
      <c r="RE293" s="9"/>
      <c r="RF293" s="9"/>
      <c r="RG293" s="9"/>
      <c r="RH293" s="9"/>
      <c r="RI293" s="9"/>
      <c r="RJ293" s="9"/>
      <c r="RK293" s="9"/>
      <c r="RL293" s="9"/>
      <c r="RM293" s="9"/>
      <c r="RN293" s="9"/>
      <c r="RO293" s="9"/>
      <c r="RP293" s="9"/>
      <c r="RQ293" s="9"/>
      <c r="RR293" s="9"/>
      <c r="RS293" s="9"/>
      <c r="RT293" s="9"/>
      <c r="RU293" s="9"/>
      <c r="RV293" s="9"/>
      <c r="RW293" s="9"/>
      <c r="RX293" s="9"/>
      <c r="RY293" s="9"/>
      <c r="RZ293" s="9"/>
      <c r="SA293" s="9"/>
      <c r="SB293" s="9"/>
      <c r="SC293" s="9"/>
      <c r="SD293" s="9"/>
      <c r="SE293" s="9"/>
      <c r="SF293" s="9"/>
      <c r="SG293" s="9"/>
      <c r="SH293" s="9"/>
      <c r="SI293" s="9"/>
      <c r="SJ293" s="9"/>
      <c r="SK293" s="9"/>
      <c r="SL293" s="9"/>
      <c r="SM293" s="9"/>
      <c r="SN293" s="9"/>
      <c r="SO293" s="9"/>
      <c r="SP293" s="9"/>
      <c r="SQ293" s="9"/>
      <c r="SR293" s="9"/>
      <c r="SS293" s="9"/>
      <c r="ST293" s="9"/>
      <c r="SU293" s="9"/>
      <c r="SV293" s="9"/>
      <c r="SW293" s="9"/>
      <c r="SX293" s="9"/>
      <c r="SY293" s="9"/>
      <c r="SZ293" s="9"/>
      <c r="TA293" s="9"/>
      <c r="TB293" s="9"/>
      <c r="TC293" s="9"/>
      <c r="TD293" s="9"/>
      <c r="TE293" s="9"/>
      <c r="TF293" s="9"/>
      <c r="TG293" s="9"/>
      <c r="TH293" s="9"/>
      <c r="TI293" s="9"/>
      <c r="TJ293" s="9"/>
      <c r="TK293" s="9"/>
      <c r="TL293" s="9"/>
      <c r="TM293" s="9"/>
      <c r="TN293" s="9"/>
      <c r="TO293" s="9"/>
      <c r="TP293" s="9"/>
      <c r="TQ293" s="9"/>
      <c r="TR293" s="9"/>
      <c r="TS293" s="9"/>
      <c r="TT293" s="9"/>
      <c r="TU293" s="9"/>
      <c r="TV293" s="9"/>
      <c r="TW293" s="9"/>
      <c r="TX293" s="9"/>
      <c r="TY293" s="9"/>
      <c r="TZ293" s="9"/>
      <c r="UA293" s="9"/>
      <c r="UB293" s="9"/>
      <c r="UC293" s="9"/>
      <c r="UD293" s="9"/>
      <c r="UE293" s="9"/>
      <c r="UF293" s="9"/>
      <c r="UG293" s="9"/>
      <c r="UH293" s="9"/>
      <c r="UI293" s="9"/>
      <c r="UJ293" s="9"/>
      <c r="UK293" s="9"/>
      <c r="UL293" s="9"/>
      <c r="UM293" s="9"/>
      <c r="UN293" s="9"/>
      <c r="UO293" s="9"/>
      <c r="UP293" s="9"/>
      <c r="UQ293" s="9"/>
      <c r="UR293" s="9"/>
      <c r="US293" s="9"/>
      <c r="UT293" s="9"/>
      <c r="UU293" s="9"/>
      <c r="UV293" s="9"/>
      <c r="UW293" s="9"/>
      <c r="UX293" s="9"/>
      <c r="UY293" s="9"/>
      <c r="UZ293" s="9"/>
      <c r="VA293" s="9"/>
      <c r="VB293" s="9"/>
      <c r="VC293" s="9"/>
      <c r="VD293" s="9"/>
      <c r="VE293" s="9"/>
      <c r="VF293" s="9"/>
      <c r="VG293" s="9"/>
      <c r="VH293" s="9"/>
      <c r="VI293" s="9"/>
      <c r="VJ293" s="9"/>
      <c r="VK293" s="9"/>
      <c r="VL293" s="9"/>
      <c r="VM293" s="9"/>
      <c r="VN293" s="9"/>
      <c r="VO293" s="9"/>
      <c r="VP293" s="9"/>
      <c r="VQ293" s="9"/>
      <c r="VR293" s="9"/>
      <c r="VS293" s="9"/>
      <c r="VT293" s="9"/>
      <c r="VU293" s="9"/>
      <c r="VV293" s="9"/>
      <c r="VW293" s="9"/>
      <c r="VX293" s="9"/>
      <c r="VY293" s="9"/>
      <c r="VZ293" s="9"/>
      <c r="WA293" s="9"/>
      <c r="WB293" s="9"/>
      <c r="WC293" s="9"/>
      <c r="WD293" s="9"/>
      <c r="WE293" s="9"/>
      <c r="WF293" s="9"/>
      <c r="WG293" s="9"/>
      <c r="WH293" s="9"/>
      <c r="WI293" s="9"/>
      <c r="WJ293" s="9"/>
      <c r="WK293" s="9"/>
      <c r="WL293" s="9"/>
      <c r="WM293" s="9"/>
      <c r="WN293" s="9"/>
      <c r="WO293" s="9"/>
      <c r="WP293" s="9"/>
      <c r="WQ293" s="9"/>
      <c r="WR293" s="9"/>
      <c r="WS293" s="9"/>
      <c r="WT293" s="9"/>
      <c r="WU293" s="9"/>
      <c r="WV293" s="9"/>
      <c r="WW293" s="9"/>
      <c r="WX293" s="9"/>
      <c r="WY293" s="9"/>
      <c r="WZ293" s="9"/>
      <c r="XA293" s="9"/>
      <c r="XB293" s="9"/>
      <c r="XC293" s="9"/>
      <c r="XD293" s="9"/>
      <c r="XE293" s="9"/>
      <c r="XF293" s="9"/>
      <c r="XG293" s="9"/>
      <c r="XH293" s="9"/>
      <c r="XI293" s="9"/>
      <c r="XJ293" s="9"/>
      <c r="XK293" s="9"/>
      <c r="XL293" s="9"/>
      <c r="XM293" s="9"/>
      <c r="XN293" s="9"/>
      <c r="XO293" s="9"/>
      <c r="XP293" s="9"/>
      <c r="XQ293" s="9"/>
      <c r="XR293" s="9"/>
      <c r="XS293" s="9"/>
      <c r="XT293" s="9"/>
      <c r="XU293" s="9"/>
      <c r="XV293" s="9"/>
      <c r="XW293" s="9"/>
      <c r="XX293" s="9"/>
      <c r="XY293" s="9"/>
      <c r="XZ293" s="9"/>
      <c r="YA293" s="9"/>
      <c r="YB293" s="9"/>
      <c r="YC293" s="9"/>
      <c r="YD293" s="9"/>
      <c r="YE293" s="9"/>
      <c r="YF293" s="9"/>
      <c r="YG293" s="9"/>
      <c r="YH293" s="9"/>
      <c r="YI293" s="9"/>
      <c r="YJ293" s="9"/>
      <c r="YK293" s="9"/>
      <c r="YL293" s="9"/>
      <c r="YM293" s="9"/>
      <c r="YN293" s="9"/>
      <c r="YO293" s="9"/>
      <c r="YP293" s="9"/>
      <c r="YQ293" s="9"/>
      <c r="YR293" s="9"/>
      <c r="YS293" s="9"/>
      <c r="YT293" s="9"/>
      <c r="YU293" s="9"/>
      <c r="YV293" s="9"/>
      <c r="YW293" s="9"/>
      <c r="YX293" s="9"/>
      <c r="YY293" s="9"/>
      <c r="YZ293" s="9"/>
      <c r="ZA293" s="9"/>
      <c r="ZB293" s="9"/>
      <c r="ZC293" s="9"/>
      <c r="ZD293" s="9"/>
      <c r="ZE293" s="9"/>
      <c r="ZF293" s="9"/>
      <c r="ZG293" s="9"/>
      <c r="ZH293" s="9"/>
      <c r="ZI293" s="9"/>
      <c r="ZJ293" s="9"/>
      <c r="ZK293" s="9"/>
      <c r="ZL293" s="9"/>
      <c r="ZM293" s="9"/>
      <c r="ZN293" s="9"/>
      <c r="ZO293" s="9"/>
      <c r="ZP293" s="9"/>
      <c r="ZQ293" s="9"/>
      <c r="ZR293" s="9"/>
      <c r="ZS293" s="9"/>
      <c r="ZT293" s="9"/>
      <c r="ZU293" s="9"/>
      <c r="ZV293" s="9"/>
      <c r="ZW293" s="9"/>
      <c r="ZX293" s="9"/>
      <c r="ZY293" s="9"/>
      <c r="ZZ293" s="9"/>
      <c r="AAA293" s="9"/>
      <c r="AAB293" s="9"/>
      <c r="AAC293" s="9"/>
      <c r="AAD293" s="9"/>
      <c r="AAE293" s="9"/>
      <c r="AAF293" s="9"/>
      <c r="AAG293" s="9"/>
      <c r="AAH293" s="9"/>
      <c r="AAI293" s="9"/>
      <c r="AAJ293" s="9"/>
      <c r="AAK293" s="9"/>
      <c r="AAL293" s="9"/>
      <c r="AAM293" s="9"/>
      <c r="AAN293" s="9"/>
      <c r="AAO293" s="9"/>
      <c r="AAP293" s="9"/>
      <c r="AAQ293" s="9"/>
      <c r="AAR293" s="9"/>
      <c r="AAS293" s="9"/>
      <c r="AAT293" s="9"/>
      <c r="AAU293" s="9"/>
      <c r="AAV293" s="9"/>
      <c r="AAW293" s="9"/>
      <c r="AAX293" s="9"/>
      <c r="AAY293" s="9"/>
      <c r="AAZ293" s="9"/>
      <c r="ABA293" s="9"/>
      <c r="ABB293" s="9"/>
      <c r="ABC293" s="9"/>
      <c r="ABD293" s="9"/>
      <c r="ABE293" s="9"/>
      <c r="ABF293" s="9"/>
      <c r="ABG293" s="9"/>
      <c r="ABH293" s="9"/>
      <c r="ABI293" s="9"/>
      <c r="ABJ293" s="9"/>
      <c r="ABK293" s="9"/>
      <c r="ABL293" s="9"/>
      <c r="ABM293" s="9"/>
      <c r="ABN293" s="9"/>
      <c r="ABO293" s="9"/>
      <c r="ABP293" s="9"/>
      <c r="ABQ293" s="9"/>
      <c r="ABR293" s="9"/>
      <c r="ABS293" s="9"/>
      <c r="ABT293" s="9"/>
      <c r="ABU293" s="9"/>
      <c r="ABV293" s="9"/>
      <c r="ABW293" s="9"/>
      <c r="ABX293" s="9"/>
      <c r="ABY293" s="9"/>
      <c r="ABZ293" s="9"/>
      <c r="ACA293" s="9"/>
      <c r="ACB293" s="9"/>
      <c r="ACC293" s="9"/>
      <c r="ACD293" s="9"/>
      <c r="ACE293" s="9"/>
      <c r="ACF293" s="9"/>
      <c r="ACG293" s="9"/>
      <c r="ACH293" s="9"/>
      <c r="ACI293" s="9"/>
      <c r="ACJ293" s="9"/>
      <c r="ACK293" s="9"/>
      <c r="ACL293" s="9"/>
      <c r="ACM293" s="9"/>
      <c r="ACN293" s="9"/>
      <c r="ACO293" s="9"/>
      <c r="ACP293" s="9"/>
      <c r="ACQ293" s="9"/>
      <c r="ACR293" s="9"/>
      <c r="ACS293" s="9"/>
      <c r="ACT293" s="9"/>
      <c r="ACU293" s="9"/>
      <c r="ACV293" s="9"/>
      <c r="ACW293" s="9"/>
      <c r="ACX293" s="9"/>
      <c r="ACY293" s="9"/>
      <c r="ACZ293" s="9"/>
      <c r="ADA293" s="9"/>
      <c r="ADB293" s="9"/>
      <c r="ADC293" s="9"/>
      <c r="ADD293" s="9"/>
      <c r="ADE293" s="9"/>
      <c r="ADF293" s="9"/>
      <c r="ADG293" s="9"/>
      <c r="ADH293" s="9"/>
      <c r="ADI293" s="9"/>
      <c r="ADJ293" s="9"/>
      <c r="ADK293" s="9"/>
      <c r="ADL293" s="9"/>
      <c r="ADM293" s="9"/>
      <c r="ADN293" s="9"/>
      <c r="ADO293" s="9"/>
      <c r="ADP293" s="9"/>
      <c r="ADQ293" s="9"/>
      <c r="ADR293" s="9"/>
      <c r="ADS293" s="9"/>
      <c r="ADT293" s="9"/>
      <c r="ADU293" s="9"/>
      <c r="ADV293" s="9"/>
      <c r="ADW293" s="9"/>
      <c r="ADX293" s="9"/>
      <c r="ADY293" s="9"/>
      <c r="ADZ293" s="9"/>
      <c r="AEA293" s="9"/>
      <c r="AEB293" s="9"/>
      <c r="AEC293" s="9"/>
      <c r="AED293" s="9"/>
      <c r="AEE293" s="9"/>
      <c r="AEF293" s="9"/>
      <c r="AEG293" s="9"/>
      <c r="AEH293" s="9"/>
      <c r="AEI293" s="9"/>
      <c r="AEJ293" s="9"/>
      <c r="AEK293" s="9"/>
      <c r="AEL293" s="9"/>
      <c r="AEM293" s="9"/>
      <c r="AEN293" s="9"/>
      <c r="AEO293" s="9"/>
      <c r="AEP293" s="9"/>
      <c r="AEQ293" s="9"/>
      <c r="AER293" s="9"/>
      <c r="AES293" s="9"/>
      <c r="AET293" s="9"/>
      <c r="AEU293" s="9"/>
      <c r="AEV293" s="9"/>
      <c r="AEW293" s="9"/>
      <c r="AEX293" s="9"/>
      <c r="AEY293" s="9"/>
      <c r="AEZ293" s="9"/>
      <c r="AFA293" s="9"/>
      <c r="AFB293" s="9"/>
      <c r="AFC293" s="9"/>
      <c r="AFD293" s="9"/>
      <c r="AFE293" s="9"/>
      <c r="AFF293" s="9"/>
      <c r="AFG293" s="9"/>
      <c r="AFH293" s="9"/>
      <c r="AFI293" s="9"/>
      <c r="AFJ293" s="9"/>
      <c r="AFK293" s="9"/>
      <c r="AFL293" s="9"/>
      <c r="AFM293" s="9"/>
      <c r="AFN293" s="9"/>
      <c r="AFO293" s="9"/>
      <c r="AFP293" s="9"/>
      <c r="AFQ293" s="9"/>
      <c r="AFR293" s="9"/>
      <c r="AFS293" s="9"/>
      <c r="AFT293" s="9"/>
      <c r="AFU293" s="9"/>
      <c r="AFV293" s="9"/>
      <c r="AFW293" s="9"/>
      <c r="AFX293" s="9"/>
      <c r="AFY293" s="9"/>
      <c r="AFZ293" s="9"/>
      <c r="AGA293" s="9"/>
      <c r="AGB293" s="9"/>
      <c r="AGC293" s="9"/>
      <c r="AGD293" s="9"/>
      <c r="AGE293" s="9"/>
      <c r="AGF293" s="9"/>
      <c r="AGG293" s="9"/>
      <c r="AGH293" s="9"/>
      <c r="AGI293" s="9"/>
      <c r="AGJ293" s="9"/>
      <c r="AGK293" s="9"/>
      <c r="AGL293" s="9"/>
      <c r="AGM293" s="9"/>
      <c r="AGN293" s="9"/>
      <c r="AGO293" s="9"/>
      <c r="AGP293" s="9"/>
      <c r="AGQ293" s="9"/>
      <c r="AGR293" s="9"/>
      <c r="AGS293" s="9"/>
      <c r="AGT293" s="9"/>
      <c r="AGU293" s="9"/>
      <c r="AGV293" s="9"/>
      <c r="AGW293" s="9"/>
      <c r="AGX293" s="9"/>
      <c r="AGY293" s="9"/>
      <c r="AGZ293" s="9"/>
      <c r="AHA293" s="9"/>
      <c r="AHB293" s="9"/>
      <c r="AHC293" s="9"/>
      <c r="AHD293" s="9"/>
      <c r="AHE293" s="9"/>
      <c r="AHF293" s="9"/>
      <c r="AHG293" s="9"/>
      <c r="AHH293" s="9"/>
      <c r="AHI293" s="9"/>
      <c r="AHJ293" s="9"/>
      <c r="AHK293" s="9"/>
      <c r="AHL293" s="9"/>
      <c r="AHM293" s="9"/>
      <c r="AHN293" s="9"/>
      <c r="AHO293" s="9"/>
      <c r="AHP293" s="9"/>
      <c r="AHQ293" s="9"/>
      <c r="AHR293" s="9"/>
      <c r="AHS293" s="9"/>
      <c r="AHT293" s="9"/>
      <c r="AHU293" s="9"/>
      <c r="AHV293" s="9"/>
      <c r="AHW293" s="9"/>
      <c r="AHX293" s="9"/>
      <c r="AHY293" s="9"/>
      <c r="AHZ293" s="9"/>
      <c r="AIA293" s="9"/>
      <c r="AIB293" s="9"/>
      <c r="AIC293" s="9"/>
      <c r="AID293" s="9"/>
      <c r="AIE293" s="9"/>
      <c r="AIF293" s="9"/>
      <c r="AIG293" s="9"/>
      <c r="AIH293" s="9"/>
      <c r="AII293" s="9"/>
      <c r="AIJ293" s="9"/>
      <c r="AIK293" s="9"/>
      <c r="AIL293" s="9"/>
      <c r="AIM293" s="9"/>
      <c r="AIN293" s="9"/>
      <c r="AIO293" s="9"/>
      <c r="AIP293" s="9"/>
      <c r="AIQ293" s="9"/>
      <c r="AIR293" s="9"/>
      <c r="AIS293" s="9"/>
      <c r="AIT293" s="9"/>
      <c r="AIU293" s="9"/>
      <c r="AIV293" s="9"/>
      <c r="AIW293" s="9"/>
      <c r="AIX293" s="9"/>
      <c r="AIY293" s="9"/>
      <c r="AIZ293" s="9"/>
      <c r="AJA293" s="9"/>
      <c r="AJB293" s="9"/>
      <c r="AJC293" s="9"/>
      <c r="AJD293" s="9"/>
      <c r="AJE293" s="9"/>
      <c r="AJF293" s="9"/>
      <c r="AJG293" s="9"/>
      <c r="AJH293" s="9"/>
      <c r="AJI293" s="9"/>
      <c r="AJJ293" s="9"/>
      <c r="AJK293" s="9"/>
      <c r="AJL293" s="9"/>
      <c r="AJM293" s="9"/>
      <c r="AJN293" s="9"/>
      <c r="AJO293" s="9"/>
      <c r="AJP293" s="9"/>
      <c r="AJQ293" s="9"/>
      <c r="AJR293" s="9"/>
      <c r="AJS293" s="9"/>
      <c r="AJT293" s="9"/>
      <c r="AJU293" s="9"/>
      <c r="AJV293" s="9"/>
      <c r="AJW293" s="9"/>
      <c r="AJX293" s="9"/>
      <c r="AJY293" s="9"/>
      <c r="AJZ293" s="9"/>
      <c r="AKA293" s="9"/>
      <c r="AKB293" s="9"/>
      <c r="AKC293" s="9"/>
      <c r="AKD293" s="9"/>
      <c r="AKE293" s="9"/>
      <c r="AKF293" s="9"/>
      <c r="AKG293" s="9"/>
      <c r="AKH293" s="9"/>
      <c r="AKI293" s="9"/>
      <c r="AKJ293" s="9"/>
      <c r="AKK293" s="9"/>
      <c r="AKL293" s="9"/>
      <c r="AKM293" s="9"/>
      <c r="AKN293" s="9"/>
      <c r="AKO293" s="9"/>
      <c r="AKP293" s="9"/>
      <c r="AKQ293" s="9"/>
      <c r="AKR293" s="9"/>
      <c r="AKS293" s="9"/>
      <c r="AKT293" s="9"/>
      <c r="AKU293" s="9"/>
      <c r="AKV293" s="9"/>
      <c r="AKW293" s="9"/>
      <c r="AKX293" s="9"/>
      <c r="AKY293" s="9"/>
      <c r="AKZ293" s="9"/>
      <c r="ALA293" s="9"/>
      <c r="ALB293" s="9"/>
      <c r="ALC293" s="9"/>
      <c r="ALD293" s="9"/>
      <c r="ALE293" s="9"/>
      <c r="ALF293" s="9"/>
      <c r="ALG293" s="9"/>
      <c r="ALH293" s="9"/>
      <c r="ALI293" s="9"/>
      <c r="ALJ293" s="9"/>
      <c r="ALK293" s="9"/>
      <c r="ALL293" s="9"/>
      <c r="ALM293" s="9"/>
      <c r="ALN293" s="9"/>
      <c r="ALO293" s="9"/>
      <c r="ALP293" s="9"/>
      <c r="ALQ293" s="9"/>
      <c r="ALR293" s="9"/>
      <c r="ALS293" s="9"/>
      <c r="ALT293" s="9"/>
      <c r="ALU293" s="9"/>
      <c r="ALV293" s="9"/>
      <c r="ALW293" s="9"/>
      <c r="ALX293" s="9"/>
      <c r="ALY293" s="9"/>
      <c r="ALZ293" s="9"/>
      <c r="AMA293" s="9"/>
      <c r="AMB293" s="9"/>
      <c r="AMC293" s="9"/>
      <c r="AMD293" s="9"/>
      <c r="AME293" s="9"/>
      <c r="AMF293" s="9"/>
      <c r="AMG293" s="9"/>
      <c r="AMH293" s="9"/>
      <c r="AMI293" s="9"/>
      <c r="AMJ293" s="9"/>
      <c r="AMK293" s="9"/>
      <c r="AML293" s="9"/>
      <c r="AMM293" s="9"/>
      <c r="AMN293" s="9"/>
      <c r="AMO293" s="9"/>
      <c r="AMP293" s="9"/>
    </row>
    <row r="294" spans="1:1030" x14ac:dyDescent="0.2">
      <c r="A294" s="3" t="str">
        <f t="shared" si="835"/>
        <v>smo_human__wt</v>
      </c>
      <c r="B294" s="3" t="s">
        <v>33</v>
      </c>
      <c r="C294" s="3" t="s">
        <v>100</v>
      </c>
      <c r="D294" s="3" t="str">
        <f>IFERROR(MID(VLOOKUP($B294,Seqs!$A:$B,2,0),E294,1),"")</f>
        <v>T</v>
      </c>
      <c r="E294" s="105">
        <v>223</v>
      </c>
      <c r="F294" s="3" t="str">
        <f>IFERROR(MID(VLOOKUP($B294,Seqs!$A:$B,2,0),G294,1),"")</f>
        <v>D</v>
      </c>
      <c r="G294" s="3">
        <v>255</v>
      </c>
      <c r="H294" s="3" t="str">
        <f>IFERROR(MID(VLOOKUP($B294,Seqs!$A:$B,2,0),I294,1),"")</f>
        <v>W</v>
      </c>
      <c r="I294" s="23">
        <v>256</v>
      </c>
      <c r="J294" s="3" t="str">
        <f>IFERROR(MID(VLOOKUP($B294,Seqs!$A:$B,2,0),K294,1),"")</f>
        <v>N</v>
      </c>
      <c r="K294" s="23">
        <v>260</v>
      </c>
      <c r="L294" s="3" t="str">
        <f>IFERROR(MID(VLOOKUP($B294,Seqs!$A:$B,2,0),M294,1),"")</f>
        <v>R</v>
      </c>
      <c r="M294" s="3">
        <v>261</v>
      </c>
      <c r="N294" s="3" t="str">
        <f>IFERROR(MID(VLOOKUP($B294,Seqs!$A:$B,2,0),O294,1),"")</f>
        <v>F</v>
      </c>
      <c r="O294" s="3">
        <v>285</v>
      </c>
      <c r="P294" s="3" t="str">
        <f>IFERROR(MID(VLOOKUP($B294,Seqs!$A:$B,2,0),Q294,1),"")</f>
        <v/>
      </c>
      <c r="Q294" s="3" t="s">
        <v>23</v>
      </c>
      <c r="R294" s="3" t="str">
        <f>IFERROR(MID(VLOOKUP($B294,Seqs!$A:$B,2,0),S294,1),"")</f>
        <v/>
      </c>
      <c r="S294" s="3" t="s">
        <v>23</v>
      </c>
      <c r="T294" s="3" t="str">
        <f>IFERROR(MID(VLOOKUP($B294,Seqs!$A:$B,2,0),U294,1),"")</f>
        <v>L</v>
      </c>
      <c r="U294" s="3">
        <v>312</v>
      </c>
      <c r="V294" s="3" t="str">
        <f>IFERROR(MID(VLOOKUP($B294,Seqs!$A:$B,2,0),W294,1),"")</f>
        <v>T</v>
      </c>
      <c r="W294" s="3">
        <v>348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L</v>
      </c>
      <c r="AC294" s="9">
        <v>353</v>
      </c>
      <c r="AD294" s="3" t="str">
        <f>IFERROR(MID(VLOOKUP($B294,Seqs!$A:$B,2,0),AE294,1),"")</f>
        <v>V</v>
      </c>
      <c r="AE294" s="3">
        <v>378</v>
      </c>
      <c r="AF294" s="3" t="str">
        <f>IFERROR(MID(VLOOKUP($B294,Seqs!$A:$B,2,0),AG294,1),"")</f>
        <v>C</v>
      </c>
      <c r="AG294" s="3">
        <v>390</v>
      </c>
      <c r="AH294" s="3" t="str">
        <f>IFERROR(MID(VLOOKUP($B294,Seqs!$A:$B,2,0),AI294,1),"")</f>
        <v>V</v>
      </c>
      <c r="AI294" s="3">
        <v>392</v>
      </c>
      <c r="AJ294" s="3" t="str">
        <f>IFERROR(MID(VLOOKUP($B294,Seqs!$A:$B,2,0),AK294,1),"")</f>
        <v>N</v>
      </c>
      <c r="AK294" s="105">
        <v>396</v>
      </c>
      <c r="AL294" s="3" t="str">
        <f>IFERROR(MID(VLOOKUP($B294,Seqs!$A:$B,2,0),AM294,1),"")</f>
        <v>H</v>
      </c>
      <c r="AM294" s="3">
        <v>433</v>
      </c>
      <c r="AN294" s="3" t="str">
        <f>IFERROR(MID(VLOOKUP($B294,Seqs!$A:$B,2,0),AO294,1),"")</f>
        <v>A</v>
      </c>
      <c r="AO294" s="3">
        <v>442</v>
      </c>
      <c r="AP294" s="3" t="str">
        <f>IFERROR(MID(VLOOKUP($B294,Seqs!$A:$B,2,0),AQ294,1),"")</f>
        <v>I</v>
      </c>
      <c r="AQ294" s="3">
        <v>496</v>
      </c>
      <c r="AR294" s="3" t="str">
        <f>IFERROR(MID(VLOOKUP($B294,Seqs!$A:$B,2,0),AS294,1),"")</f>
        <v>S</v>
      </c>
      <c r="AS294" s="105">
        <v>514</v>
      </c>
      <c r="AT294" s="3" t="str">
        <f>IFERROR(MID(VLOOKUP($B294,Seqs!$A:$B,2,0),AU294,1),"")</f>
        <v>W</v>
      </c>
      <c r="AU294" s="3">
        <v>537</v>
      </c>
      <c r="AV294" s="3" t="str">
        <f>IFERROR(MID(VLOOKUP($B294,Seqs!$A:$B,2,0),AW294,1),"")</f>
        <v>T</v>
      </c>
      <c r="AW294" s="3">
        <v>538</v>
      </c>
      <c r="AX294" s="3" t="str">
        <f>IFERROR(MID(VLOOKUP($B294,Seqs!$A:$B,2,0),AY294,1),"")</f>
        <v>T</v>
      </c>
      <c r="AY294" s="3">
        <v>553</v>
      </c>
      <c r="AZ294" s="77" t="str">
        <f>VLOOKUP(B294,Classification!A:D,2,0)</f>
        <v>F</v>
      </c>
      <c r="BA294" s="94" t="str">
        <f>VLOOKUP(B294,Classification!A:D,4,0)</f>
        <v>Frizzled</v>
      </c>
      <c r="BB294" s="27" t="b">
        <f t="shared" si="836"/>
        <v>1</v>
      </c>
      <c r="BC294" s="23">
        <f t="shared" si="809"/>
        <v>264</v>
      </c>
      <c r="BD294" s="56" t="s">
        <v>1379</v>
      </c>
      <c r="BE294" s="3" t="s">
        <v>23</v>
      </c>
      <c r="BF294" s="119" t="s">
        <v>23</v>
      </c>
      <c r="BG294" s="49" t="s">
        <v>1379</v>
      </c>
      <c r="BH294" s="49" t="s">
        <v>1384</v>
      </c>
      <c r="BJ294" s="70" t="s">
        <v>1293</v>
      </c>
      <c r="BK294" s="57" t="s">
        <v>1293</v>
      </c>
      <c r="BL294" s="57" t="s">
        <v>1293</v>
      </c>
      <c r="BM294" s="57" t="s">
        <v>1293</v>
      </c>
      <c r="BN294" s="57" t="s">
        <v>1293</v>
      </c>
      <c r="BO294" s="57" t="s">
        <v>1293</v>
      </c>
      <c r="BP294" s="57" t="s">
        <v>1293</v>
      </c>
      <c r="BQ294" s="57" t="s">
        <v>1293</v>
      </c>
      <c r="BR294" s="57" t="s">
        <v>1293</v>
      </c>
      <c r="BS294" s="57" t="s">
        <v>1293</v>
      </c>
      <c r="BT294" s="57" t="s">
        <v>1293</v>
      </c>
      <c r="BU294" s="57" t="s">
        <v>1293</v>
      </c>
      <c r="BV294" s="70">
        <f t="shared" si="810"/>
        <v>223</v>
      </c>
      <c r="BW294" s="71">
        <f t="shared" si="811"/>
        <v>256</v>
      </c>
      <c r="BX294" s="72">
        <f t="shared" si="812"/>
        <v>261</v>
      </c>
      <c r="BY294" s="71" t="str">
        <f t="shared" si="813"/>
        <v>-</v>
      </c>
      <c r="BZ294" s="72">
        <f t="shared" si="814"/>
        <v>312</v>
      </c>
      <c r="CA294" s="71" t="str">
        <f t="shared" si="815"/>
        <v>-</v>
      </c>
      <c r="CB294" s="72">
        <f t="shared" si="816"/>
        <v>353</v>
      </c>
      <c r="CC294" s="71">
        <f t="shared" si="817"/>
        <v>390</v>
      </c>
      <c r="CD294" s="72">
        <f t="shared" si="818"/>
        <v>396</v>
      </c>
      <c r="CE294" s="71">
        <f t="shared" si="819"/>
        <v>442</v>
      </c>
      <c r="CF294" s="72">
        <f t="shared" si="820"/>
        <v>514</v>
      </c>
      <c r="CG294" s="71">
        <f t="shared" si="821"/>
        <v>538</v>
      </c>
      <c r="CH294" s="70">
        <f t="shared" si="822"/>
        <v>255</v>
      </c>
      <c r="CI294" s="71">
        <f t="shared" si="823"/>
        <v>260</v>
      </c>
      <c r="CJ294" s="72">
        <f t="shared" si="824"/>
        <v>285</v>
      </c>
      <c r="CK294" s="72" t="str">
        <f t="shared" si="825"/>
        <v>-</v>
      </c>
      <c r="CL294" s="72">
        <f t="shared" si="826"/>
        <v>348</v>
      </c>
      <c r="CM294" s="72" t="str">
        <f t="shared" si="827"/>
        <v>-</v>
      </c>
      <c r="CN294" s="72">
        <f t="shared" si="828"/>
        <v>378</v>
      </c>
      <c r="CO294" s="72">
        <f t="shared" si="829"/>
        <v>392</v>
      </c>
      <c r="CP294" s="72">
        <f t="shared" si="830"/>
        <v>433</v>
      </c>
      <c r="CQ294" s="72">
        <f t="shared" si="831"/>
        <v>496</v>
      </c>
      <c r="CR294" s="72">
        <f t="shared" si="832"/>
        <v>537</v>
      </c>
      <c r="CS294" s="72">
        <f t="shared" si="833"/>
        <v>553</v>
      </c>
      <c r="CT294" s="23">
        <f t="shared" si="834"/>
        <v>1</v>
      </c>
    </row>
    <row r="295" spans="1:1030" x14ac:dyDescent="0.2">
      <c r="A295" s="3" t="str">
        <f t="shared" si="835"/>
        <v>smo_human_4JKV</v>
      </c>
      <c r="B295" s="3" t="s">
        <v>33</v>
      </c>
      <c r="C295" s="3" t="s">
        <v>86</v>
      </c>
      <c r="D295" s="3" t="str">
        <f>IFERROR(MID(VLOOKUP($B295,Seqs!$A:$B,2,0),E295,1),"")</f>
        <v>T</v>
      </c>
      <c r="E295" s="105">
        <v>223</v>
      </c>
      <c r="F295" s="3" t="str">
        <f>IFERROR(MID(VLOOKUP($B295,Seqs!$A:$B,2,0),G295,1),"")</f>
        <v>D</v>
      </c>
      <c r="G295" s="3">
        <v>255</v>
      </c>
      <c r="H295" s="3" t="str">
        <f>IFERROR(MID(VLOOKUP($B295,Seqs!$A:$B,2,0),I295,1),"")</f>
        <v>W</v>
      </c>
      <c r="I295" s="23">
        <v>256</v>
      </c>
      <c r="J295" s="3" t="str">
        <f>IFERROR(MID(VLOOKUP($B295,Seqs!$A:$B,2,0),K295,1),"")</f>
        <v>N</v>
      </c>
      <c r="K295" s="23">
        <v>260</v>
      </c>
      <c r="L295" s="3" t="str">
        <f>IFERROR(MID(VLOOKUP($B295,Seqs!$A:$B,2,0),M295,1),"")</f>
        <v>R</v>
      </c>
      <c r="M295" s="3">
        <v>261</v>
      </c>
      <c r="N295" s="3" t="str">
        <f>IFERROR(MID(VLOOKUP($B295,Seqs!$A:$B,2,0),O295,1),"")</f>
        <v>F</v>
      </c>
      <c r="O295" s="3">
        <v>285</v>
      </c>
      <c r="P295" s="3" t="str">
        <f>IFERROR(MID(VLOOKUP($B295,Seqs!$A:$B,2,0),Q295,1),"")</f>
        <v/>
      </c>
      <c r="Q295" s="3" t="s">
        <v>23</v>
      </c>
      <c r="R295" s="3" t="str">
        <f>IFERROR(MID(VLOOKUP($B295,Seqs!$A:$B,2,0),S295,1),"")</f>
        <v/>
      </c>
      <c r="S295" s="3" t="s">
        <v>23</v>
      </c>
      <c r="T295" s="3" t="str">
        <f>IFERROR(MID(VLOOKUP($B295,Seqs!$A:$B,2,0),U295,1),"")</f>
        <v>L</v>
      </c>
      <c r="U295" s="3">
        <v>312</v>
      </c>
      <c r="V295" s="3" t="str">
        <f>IFERROR(MID(VLOOKUP($B295,Seqs!$A:$B,2,0),W295,1),"")</f>
        <v>T</v>
      </c>
      <c r="W295" s="3">
        <v>348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F</v>
      </c>
      <c r="AC295" s="9">
        <v>360</v>
      </c>
      <c r="AD295" s="3" t="str">
        <f>IFERROR(MID(VLOOKUP($B295,Seqs!$A:$B,2,0),AE295,1),"")</f>
        <v>V</v>
      </c>
      <c r="AE295" s="3">
        <v>378</v>
      </c>
      <c r="AF295" s="3" t="str">
        <f>IFERROR(MID(VLOOKUP($B295,Seqs!$A:$B,2,0),AG295,1),"")</f>
        <v>C</v>
      </c>
      <c r="AG295" s="3">
        <v>390</v>
      </c>
      <c r="AH295" s="3" t="str">
        <f>IFERROR(MID(VLOOKUP($B295,Seqs!$A:$B,2,0),AI295,1),"")</f>
        <v>V</v>
      </c>
      <c r="AI295" s="3">
        <v>392</v>
      </c>
      <c r="AJ295" s="3" t="str">
        <f>IFERROR(MID(VLOOKUP($B295,Seqs!$A:$B,2,0),AK295,1),"")</f>
        <v>N</v>
      </c>
      <c r="AK295" s="105">
        <v>396</v>
      </c>
      <c r="AL295" s="3" t="str">
        <f>IFERROR(MID(VLOOKUP($B295,Seqs!$A:$B,2,0),AM295,1),"")</f>
        <v>H</v>
      </c>
      <c r="AM295" s="3">
        <v>433</v>
      </c>
      <c r="AN295" s="3" t="str">
        <f>IFERROR(MID(VLOOKUP($B295,Seqs!$A:$B,2,0),AO295,1),"")</f>
        <v>A</v>
      </c>
      <c r="AO295" s="3">
        <v>442</v>
      </c>
      <c r="AP295" s="3" t="str">
        <f>IFERROR(MID(VLOOKUP($B295,Seqs!$A:$B,2,0),AQ295,1),"")</f>
        <v>N</v>
      </c>
      <c r="AQ295" s="3">
        <v>493</v>
      </c>
      <c r="AR295" s="3" t="str">
        <f>IFERROR(MID(VLOOKUP($B295,Seqs!$A:$B,2,0),AS295,1),"")</f>
        <v>S</v>
      </c>
      <c r="AS295" s="105">
        <v>514</v>
      </c>
      <c r="AT295" s="3" t="str">
        <f>IFERROR(MID(VLOOKUP($B295,Seqs!$A:$B,2,0),AU295,1),"")</f>
        <v>W</v>
      </c>
      <c r="AU295" s="3">
        <v>537</v>
      </c>
      <c r="AV295" s="3" t="str">
        <f>IFERROR(MID(VLOOKUP($B295,Seqs!$A:$B,2,0),AW295,1),"")</f>
        <v>T</v>
      </c>
      <c r="AW295" s="3">
        <v>538</v>
      </c>
      <c r="AX295" s="3" t="str">
        <f>IFERROR(MID(VLOOKUP($B295,Seqs!$A:$B,2,0),AY295,1),"")</f>
        <v>C</v>
      </c>
      <c r="AY295" s="3">
        <v>550</v>
      </c>
      <c r="AZ295" s="77" t="str">
        <f>VLOOKUP(B295,Classification!A:D,2,0)</f>
        <v>F</v>
      </c>
      <c r="BA295" s="94" t="str">
        <f>VLOOKUP(B295,Classification!A:D,4,0)</f>
        <v>Frizzled</v>
      </c>
      <c r="BB295" s="27" t="b">
        <f t="shared" si="836"/>
        <v>1</v>
      </c>
      <c r="BC295" s="23">
        <f t="shared" si="809"/>
        <v>251</v>
      </c>
      <c r="BD295" s="4" t="s">
        <v>23</v>
      </c>
      <c r="BE295" s="3" t="s">
        <v>1381</v>
      </c>
      <c r="BF295" s="119">
        <v>2.4500000000000002</v>
      </c>
      <c r="BG295" s="49" t="s">
        <v>1384</v>
      </c>
      <c r="BH295" s="49" t="s">
        <v>1384</v>
      </c>
      <c r="BJ295" s="70" t="s">
        <v>1293</v>
      </c>
      <c r="BK295" s="57" t="s">
        <v>1293</v>
      </c>
      <c r="BL295" s="57" t="s">
        <v>1293</v>
      </c>
      <c r="BM295" s="57" t="s">
        <v>1293</v>
      </c>
      <c r="BN295" s="57" t="s">
        <v>1293</v>
      </c>
      <c r="BO295" s="57" t="s">
        <v>1293</v>
      </c>
      <c r="BP295" s="57" t="s">
        <v>1293</v>
      </c>
      <c r="BQ295" s="57" t="s">
        <v>1293</v>
      </c>
      <c r="BR295" s="57" t="s">
        <v>1293</v>
      </c>
      <c r="BS295" s="57" t="s">
        <v>1293</v>
      </c>
      <c r="BT295" s="57" t="s">
        <v>1293</v>
      </c>
      <c r="BU295" s="57" t="s">
        <v>1293</v>
      </c>
      <c r="BV295" s="70">
        <f t="shared" si="810"/>
        <v>223</v>
      </c>
      <c r="BW295" s="71">
        <f t="shared" si="811"/>
        <v>256</v>
      </c>
      <c r="BX295" s="72">
        <f t="shared" si="812"/>
        <v>261</v>
      </c>
      <c r="BY295" s="71" t="str">
        <f t="shared" si="813"/>
        <v>-</v>
      </c>
      <c r="BZ295" s="72">
        <f t="shared" si="814"/>
        <v>312</v>
      </c>
      <c r="CA295" s="71" t="str">
        <f t="shared" si="815"/>
        <v>-</v>
      </c>
      <c r="CB295" s="72">
        <f t="shared" si="816"/>
        <v>360</v>
      </c>
      <c r="CC295" s="71">
        <f t="shared" si="817"/>
        <v>390</v>
      </c>
      <c r="CD295" s="72">
        <f t="shared" si="818"/>
        <v>396</v>
      </c>
      <c r="CE295" s="71">
        <f t="shared" si="819"/>
        <v>442</v>
      </c>
      <c r="CF295" s="72">
        <f t="shared" si="820"/>
        <v>514</v>
      </c>
      <c r="CG295" s="71">
        <f t="shared" si="821"/>
        <v>538</v>
      </c>
      <c r="CH295" s="70">
        <f t="shared" si="822"/>
        <v>255</v>
      </c>
      <c r="CI295" s="71">
        <f t="shared" si="823"/>
        <v>260</v>
      </c>
      <c r="CJ295" s="72">
        <f t="shared" si="824"/>
        <v>285</v>
      </c>
      <c r="CK295" s="72" t="str">
        <f t="shared" si="825"/>
        <v>-</v>
      </c>
      <c r="CL295" s="72">
        <f t="shared" si="826"/>
        <v>348</v>
      </c>
      <c r="CM295" s="72" t="str">
        <f t="shared" si="827"/>
        <v>-</v>
      </c>
      <c r="CN295" s="72">
        <f t="shared" si="828"/>
        <v>378</v>
      </c>
      <c r="CO295" s="72">
        <f t="shared" si="829"/>
        <v>392</v>
      </c>
      <c r="CP295" s="72">
        <f t="shared" si="830"/>
        <v>433</v>
      </c>
      <c r="CQ295" s="72">
        <f t="shared" si="831"/>
        <v>493</v>
      </c>
      <c r="CR295" s="72">
        <f t="shared" si="832"/>
        <v>537</v>
      </c>
      <c r="CS295" s="72">
        <f t="shared" si="833"/>
        <v>550</v>
      </c>
      <c r="CT295" s="23">
        <f t="shared" si="834"/>
        <v>1</v>
      </c>
    </row>
    <row r="296" spans="1:1030" x14ac:dyDescent="0.2">
      <c r="A296" s="3" t="str">
        <f t="shared" si="835"/>
        <v>smo_human_4N4W</v>
      </c>
      <c r="B296" s="3" t="s">
        <v>33</v>
      </c>
      <c r="C296" s="3" t="s">
        <v>1048</v>
      </c>
      <c r="D296" s="3" t="str">
        <f>IFERROR(MID(VLOOKUP($B296,Seqs!$A:$B,2,0),E296,1),"")</f>
        <v>T</v>
      </c>
      <c r="E296" s="105">
        <v>223</v>
      </c>
      <c r="F296" s="3" t="str">
        <f>IFERROR(MID(VLOOKUP($B296,Seqs!$A:$B,2,0),G296,1),"")</f>
        <v>D</v>
      </c>
      <c r="G296" s="3">
        <v>255</v>
      </c>
      <c r="H296" s="3" t="str">
        <f>IFERROR(MID(VLOOKUP($B296,Seqs!$A:$B,2,0),I296,1),"")</f>
        <v>W</v>
      </c>
      <c r="I296" s="23">
        <v>256</v>
      </c>
      <c r="J296" s="3" t="str">
        <f>IFERROR(MID(VLOOKUP($B296,Seqs!$A:$B,2,0),K296,1),"")</f>
        <v>N</v>
      </c>
      <c r="K296" s="23">
        <v>260</v>
      </c>
      <c r="L296" s="3" t="str">
        <f>IFERROR(MID(VLOOKUP($B296,Seqs!$A:$B,2,0),M296,1),"")</f>
        <v>R</v>
      </c>
      <c r="M296" s="3">
        <v>261</v>
      </c>
      <c r="N296" s="3" t="str">
        <f>IFERROR(MID(VLOOKUP($B296,Seqs!$A:$B,2,0),O296,1),"")</f>
        <v>F</v>
      </c>
      <c r="O296" s="3">
        <v>285</v>
      </c>
      <c r="P296" s="3" t="str">
        <f>IFERROR(MID(VLOOKUP($B296,Seqs!$A:$B,2,0),Q296,1),"")</f>
        <v/>
      </c>
      <c r="Q296" s="3" t="s">
        <v>23</v>
      </c>
      <c r="R296" s="3" t="str">
        <f>IFERROR(MID(VLOOKUP($B296,Seqs!$A:$B,2,0),S296,1),"")</f>
        <v/>
      </c>
      <c r="S296" s="3" t="s">
        <v>23</v>
      </c>
      <c r="T296" s="3" t="str">
        <f>IFERROR(MID(VLOOKUP($B296,Seqs!$A:$B,2,0),U296,1),"")</f>
        <v>L</v>
      </c>
      <c r="U296" s="3">
        <v>312</v>
      </c>
      <c r="V296" s="3" t="str">
        <f>IFERROR(MID(VLOOKUP($B296,Seqs!$A:$B,2,0),W296,1),"")</f>
        <v>A</v>
      </c>
      <c r="W296" s="3">
        <v>345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K</v>
      </c>
      <c r="AC296" s="9">
        <v>356</v>
      </c>
      <c r="AD296" s="3" t="str">
        <f>IFERROR(MID(VLOOKUP($B296,Seqs!$A:$B,2,0),AE296,1),"")</f>
        <v>V</v>
      </c>
      <c r="AE296" s="3">
        <v>378</v>
      </c>
      <c r="AF296" s="3" t="str">
        <f>IFERROR(MID(VLOOKUP($B296,Seqs!$A:$B,2,0),AG296,1),"")</f>
        <v>C</v>
      </c>
      <c r="AG296" s="3">
        <v>390</v>
      </c>
      <c r="AH296" s="3" t="str">
        <f>IFERROR(MID(VLOOKUP($B296,Seqs!$A:$B,2,0),AI296,1),"")</f>
        <v>V</v>
      </c>
      <c r="AI296" s="3">
        <v>392</v>
      </c>
      <c r="AJ296" s="3" t="str">
        <f>IFERROR(MID(VLOOKUP($B296,Seqs!$A:$B,2,0),AK296,1),"")</f>
        <v>N</v>
      </c>
      <c r="AK296" s="105">
        <v>396</v>
      </c>
      <c r="AL296" s="3" t="str">
        <f>IFERROR(MID(VLOOKUP($B296,Seqs!$A:$B,2,0),AM296,1),"")</f>
        <v>H</v>
      </c>
      <c r="AM296" s="3">
        <v>433</v>
      </c>
      <c r="AN296" s="3" t="str">
        <f>IFERROR(MID(VLOOKUP($B296,Seqs!$A:$B,2,0),AO296,1),"")</f>
        <v>S</v>
      </c>
      <c r="AO296" s="3">
        <v>443</v>
      </c>
      <c r="AP296" s="3" t="str">
        <f>IFERROR(MID(VLOOKUP($B296,Seqs!$A:$B,2,0),AQ296,1),"")</f>
        <v>Q</v>
      </c>
      <c r="AQ296" s="3">
        <v>491</v>
      </c>
      <c r="AR296" s="3" t="str">
        <f>IFERROR(MID(VLOOKUP($B296,Seqs!$A:$B,2,0),AS296,1),"")</f>
        <v>S</v>
      </c>
      <c r="AS296" s="105">
        <v>514</v>
      </c>
      <c r="AT296" s="3" t="str">
        <f>IFERROR(MID(VLOOKUP($B296,Seqs!$A:$B,2,0),AU296,1),"")</f>
        <v>W</v>
      </c>
      <c r="AU296" s="3">
        <v>537</v>
      </c>
      <c r="AV296" s="3" t="str">
        <f>IFERROR(MID(VLOOKUP($B296,Seqs!$A:$B,2,0),AW296,1),"")</f>
        <v>T</v>
      </c>
      <c r="AW296" s="3">
        <v>538</v>
      </c>
      <c r="AX296" s="3" t="str">
        <f>IFERROR(MID(VLOOKUP($B296,Seqs!$A:$B,2,0),AY296,1),"")</f>
        <v>L</v>
      </c>
      <c r="AY296" s="3">
        <v>552</v>
      </c>
      <c r="AZ296" s="77" t="str">
        <f>VLOOKUP(B296,Classification!A:D,2,0)</f>
        <v>F</v>
      </c>
      <c r="BA296" s="94" t="str">
        <f>VLOOKUP(B296,Classification!A:D,4,0)</f>
        <v>Frizzled</v>
      </c>
      <c r="BB296" s="27" t="b">
        <f t="shared" si="836"/>
        <v>1</v>
      </c>
      <c r="BC296" s="23">
        <f t="shared" si="809"/>
        <v>251</v>
      </c>
      <c r="BD296" s="2" t="s">
        <v>23</v>
      </c>
      <c r="BE296" s="3" t="s">
        <v>1381</v>
      </c>
      <c r="BF296" s="119">
        <v>2.8</v>
      </c>
      <c r="BG296" s="49" t="s">
        <v>1384</v>
      </c>
      <c r="BH296" s="49" t="s">
        <v>1384</v>
      </c>
      <c r="BJ296" s="70" t="s">
        <v>1293</v>
      </c>
      <c r="BK296" s="57" t="s">
        <v>1293</v>
      </c>
      <c r="BL296" s="57" t="s">
        <v>1293</v>
      </c>
      <c r="BM296" s="57" t="s">
        <v>1293</v>
      </c>
      <c r="BN296" s="57" t="s">
        <v>1293</v>
      </c>
      <c r="BO296" s="57" t="s">
        <v>1293</v>
      </c>
      <c r="BP296" s="57" t="s">
        <v>1293</v>
      </c>
      <c r="BQ296" s="57" t="s">
        <v>1293</v>
      </c>
      <c r="BR296" s="57" t="s">
        <v>1293</v>
      </c>
      <c r="BS296" s="57" t="s">
        <v>1293</v>
      </c>
      <c r="BT296" s="57" t="s">
        <v>1293</v>
      </c>
      <c r="BU296" s="57" t="s">
        <v>1293</v>
      </c>
      <c r="BV296" s="70">
        <f t="shared" si="810"/>
        <v>223</v>
      </c>
      <c r="BW296" s="71">
        <f t="shared" si="811"/>
        <v>256</v>
      </c>
      <c r="BX296" s="72">
        <f t="shared" si="812"/>
        <v>261</v>
      </c>
      <c r="BY296" s="71" t="str">
        <f t="shared" si="813"/>
        <v>-</v>
      </c>
      <c r="BZ296" s="72">
        <f t="shared" si="814"/>
        <v>312</v>
      </c>
      <c r="CA296" s="71" t="str">
        <f t="shared" si="815"/>
        <v>-</v>
      </c>
      <c r="CB296" s="72">
        <f t="shared" si="816"/>
        <v>356</v>
      </c>
      <c r="CC296" s="71">
        <f t="shared" si="817"/>
        <v>390</v>
      </c>
      <c r="CD296" s="72">
        <f t="shared" si="818"/>
        <v>396</v>
      </c>
      <c r="CE296" s="71">
        <f t="shared" si="819"/>
        <v>443</v>
      </c>
      <c r="CF296" s="72">
        <f t="shared" si="820"/>
        <v>514</v>
      </c>
      <c r="CG296" s="71">
        <f t="shared" si="821"/>
        <v>538</v>
      </c>
      <c r="CH296" s="70">
        <f t="shared" si="822"/>
        <v>255</v>
      </c>
      <c r="CI296" s="71">
        <f t="shared" si="823"/>
        <v>260</v>
      </c>
      <c r="CJ296" s="72">
        <f t="shared" si="824"/>
        <v>285</v>
      </c>
      <c r="CK296" s="72" t="str">
        <f t="shared" si="825"/>
        <v>-</v>
      </c>
      <c r="CL296" s="72">
        <f t="shared" si="826"/>
        <v>345</v>
      </c>
      <c r="CM296" s="72" t="str">
        <f t="shared" si="827"/>
        <v>-</v>
      </c>
      <c r="CN296" s="72">
        <f t="shared" si="828"/>
        <v>378</v>
      </c>
      <c r="CO296" s="72">
        <f t="shared" si="829"/>
        <v>392</v>
      </c>
      <c r="CP296" s="72">
        <f t="shared" si="830"/>
        <v>433</v>
      </c>
      <c r="CQ296" s="72">
        <f t="shared" si="831"/>
        <v>491</v>
      </c>
      <c r="CR296" s="72">
        <f t="shared" si="832"/>
        <v>537</v>
      </c>
      <c r="CS296" s="72">
        <f t="shared" si="833"/>
        <v>552</v>
      </c>
      <c r="CT296" s="23">
        <f t="shared" si="834"/>
        <v>1</v>
      </c>
    </row>
    <row r="297" spans="1:1030" x14ac:dyDescent="0.2">
      <c r="A297" s="3" t="str">
        <f t="shared" si="835"/>
        <v>smo_human_4O9R</v>
      </c>
      <c r="B297" s="3" t="s">
        <v>33</v>
      </c>
      <c r="C297" s="3" t="s">
        <v>1050</v>
      </c>
      <c r="D297" s="3" t="str">
        <f>IFERROR(MID(VLOOKUP($B297,Seqs!$A:$B,2,0),E297,1),"")</f>
        <v>T</v>
      </c>
      <c r="E297" s="105">
        <v>223</v>
      </c>
      <c r="F297" s="3" t="str">
        <f>IFERROR(MID(VLOOKUP($B297,Seqs!$A:$B,2,0),G297,1),"")</f>
        <v>D</v>
      </c>
      <c r="G297" s="3">
        <v>255</v>
      </c>
      <c r="H297" s="3" t="str">
        <f>IFERROR(MID(VLOOKUP($B297,Seqs!$A:$B,2,0),I297,1),"")</f>
        <v>W</v>
      </c>
      <c r="I297" s="23">
        <v>256</v>
      </c>
      <c r="J297" s="3" t="str">
        <f>IFERROR(MID(VLOOKUP($B297,Seqs!$A:$B,2,0),K297,1),"")</f>
        <v>N</v>
      </c>
      <c r="K297" s="23">
        <v>260</v>
      </c>
      <c r="L297" s="3" t="str">
        <f>IFERROR(MID(VLOOKUP($B297,Seqs!$A:$B,2,0),M297,1),"")</f>
        <v>R</v>
      </c>
      <c r="M297" s="3">
        <v>261</v>
      </c>
      <c r="N297" s="3" t="str">
        <f>IFERROR(MID(VLOOKUP($B297,Seqs!$A:$B,2,0),O297,1),"")</f>
        <v>F</v>
      </c>
      <c r="O297" s="3">
        <v>285</v>
      </c>
      <c r="P297" s="3" t="str">
        <f>IFERROR(MID(VLOOKUP($B297,Seqs!$A:$B,2,0),Q297,1),"")</f>
        <v/>
      </c>
      <c r="Q297" s="3" t="s">
        <v>23</v>
      </c>
      <c r="R297" s="3" t="str">
        <f>IFERROR(MID(VLOOKUP($B297,Seqs!$A:$B,2,0),S297,1),"")</f>
        <v/>
      </c>
      <c r="S297" s="3" t="s">
        <v>23</v>
      </c>
      <c r="T297" s="3" t="str">
        <f>IFERROR(MID(VLOOKUP($B297,Seqs!$A:$B,2,0),U297,1),"")</f>
        <v>L</v>
      </c>
      <c r="U297" s="3">
        <v>312</v>
      </c>
      <c r="V297" s="3" t="str">
        <f>IFERROR(MID(VLOOKUP($B297,Seqs!$A:$B,2,0),W297,1),"")</f>
        <v>F</v>
      </c>
      <c r="W297" s="3">
        <v>343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F</v>
      </c>
      <c r="AC297" s="9">
        <v>360</v>
      </c>
      <c r="AD297" s="3" t="str">
        <f>IFERROR(MID(VLOOKUP($B297,Seqs!$A:$B,2,0),AE297,1),"")</f>
        <v>V</v>
      </c>
      <c r="AE297" s="3">
        <v>378</v>
      </c>
      <c r="AF297" s="3" t="str">
        <f>IFERROR(MID(VLOOKUP($B297,Seqs!$A:$B,2,0),AG297,1),"")</f>
        <v>C</v>
      </c>
      <c r="AG297" s="3">
        <v>390</v>
      </c>
      <c r="AH297" s="3" t="str">
        <f>IFERROR(MID(VLOOKUP($B297,Seqs!$A:$B,2,0),AI297,1),"")</f>
        <v>V</v>
      </c>
      <c r="AI297" s="3">
        <v>392</v>
      </c>
      <c r="AJ297" s="3" t="str">
        <f>IFERROR(MID(VLOOKUP($B297,Seqs!$A:$B,2,0),AK297,1),"")</f>
        <v>N</v>
      </c>
      <c r="AK297" s="105">
        <v>396</v>
      </c>
      <c r="AL297" s="3" t="str">
        <f>IFERROR(MID(VLOOKUP($B297,Seqs!$A:$B,2,0),AM297,1),"")</f>
        <v>H</v>
      </c>
      <c r="AM297" s="3">
        <v>433</v>
      </c>
      <c r="AN297" s="3" t="str">
        <f>IFERROR(MID(VLOOKUP($B297,Seqs!$A:$B,2,0),AO297,1),"")</f>
        <v>E</v>
      </c>
      <c r="AO297" s="3">
        <v>447</v>
      </c>
      <c r="AP297" s="3" t="str">
        <f>IFERROR(MID(VLOOKUP($B297,Seqs!$A:$B,2,0),AQ297,1),"")</f>
        <v>N</v>
      </c>
      <c r="AQ297" s="3">
        <v>493</v>
      </c>
      <c r="AR297" s="3" t="str">
        <f>IFERROR(MID(VLOOKUP($B297,Seqs!$A:$B,2,0),AS297,1),"")</f>
        <v>S</v>
      </c>
      <c r="AS297" s="105">
        <v>514</v>
      </c>
      <c r="AT297" s="3" t="str">
        <f>IFERROR(MID(VLOOKUP($B297,Seqs!$A:$B,2,0),AU297,1),"")</f>
        <v>W</v>
      </c>
      <c r="AU297" s="3">
        <v>537</v>
      </c>
      <c r="AV297" s="3" t="str">
        <f>IFERROR(MID(VLOOKUP($B297,Seqs!$A:$B,2,0),AW297,1),"")</f>
        <v>T</v>
      </c>
      <c r="AW297" s="3">
        <v>538</v>
      </c>
      <c r="AX297" s="3" t="str">
        <f>IFERROR(MID(VLOOKUP($B297,Seqs!$A:$B,2,0),AY297,1),"")</f>
        <v>W</v>
      </c>
      <c r="AY297" s="3">
        <v>549</v>
      </c>
      <c r="AZ297" s="78" t="str">
        <f>VLOOKUP(B297,Classification!A:D,2,0)</f>
        <v>F</v>
      </c>
      <c r="BA297" s="94" t="str">
        <f>VLOOKUP(B297,Classification!A:D,4,0)</f>
        <v>Frizzled</v>
      </c>
      <c r="BB297" s="92" t="b">
        <f t="shared" si="836"/>
        <v>1</v>
      </c>
      <c r="BC297" s="23">
        <f t="shared" si="809"/>
        <v>240</v>
      </c>
      <c r="BD297" s="74" t="s">
        <v>23</v>
      </c>
      <c r="BE297" s="3" t="s">
        <v>1381</v>
      </c>
      <c r="BF297" s="119">
        <v>3.2</v>
      </c>
      <c r="BG297" s="49" t="s">
        <v>1384</v>
      </c>
      <c r="BH297" s="49" t="s">
        <v>1384</v>
      </c>
      <c r="BJ297" s="75" t="s">
        <v>1293</v>
      </c>
      <c r="BK297" s="57" t="s">
        <v>1293</v>
      </c>
      <c r="BL297" s="57" t="s">
        <v>1293</v>
      </c>
      <c r="BM297" s="57" t="s">
        <v>1293</v>
      </c>
      <c r="BN297" s="57" t="s">
        <v>1293</v>
      </c>
      <c r="BO297" s="57" t="s">
        <v>1293</v>
      </c>
      <c r="BP297" s="57" t="s">
        <v>1293</v>
      </c>
      <c r="BQ297" s="57" t="s">
        <v>1293</v>
      </c>
      <c r="BR297" s="57" t="s">
        <v>1293</v>
      </c>
      <c r="BS297" s="57" t="s">
        <v>1293</v>
      </c>
      <c r="BT297" s="57" t="s">
        <v>1293</v>
      </c>
      <c r="BU297" s="57" t="s">
        <v>1293</v>
      </c>
      <c r="BV297" s="75">
        <f t="shared" si="810"/>
        <v>223</v>
      </c>
      <c r="BW297" s="71">
        <f t="shared" si="811"/>
        <v>256</v>
      </c>
      <c r="BX297" s="72">
        <f t="shared" si="812"/>
        <v>261</v>
      </c>
      <c r="BY297" s="71" t="str">
        <f t="shared" si="813"/>
        <v>-</v>
      </c>
      <c r="BZ297" s="72">
        <f t="shared" si="814"/>
        <v>312</v>
      </c>
      <c r="CA297" s="71" t="str">
        <f t="shared" si="815"/>
        <v>-</v>
      </c>
      <c r="CB297" s="72">
        <f t="shared" si="816"/>
        <v>360</v>
      </c>
      <c r="CC297" s="71">
        <f t="shared" si="817"/>
        <v>390</v>
      </c>
      <c r="CD297" s="72">
        <f t="shared" si="818"/>
        <v>396</v>
      </c>
      <c r="CE297" s="71">
        <f t="shared" si="819"/>
        <v>447</v>
      </c>
      <c r="CF297" s="72">
        <f t="shared" si="820"/>
        <v>514</v>
      </c>
      <c r="CG297" s="71">
        <f t="shared" si="821"/>
        <v>538</v>
      </c>
      <c r="CH297" s="75">
        <f t="shared" si="822"/>
        <v>255</v>
      </c>
      <c r="CI297" s="71">
        <f t="shared" si="823"/>
        <v>260</v>
      </c>
      <c r="CJ297" s="72">
        <f t="shared" si="824"/>
        <v>285</v>
      </c>
      <c r="CK297" s="72" t="str">
        <f t="shared" si="825"/>
        <v>-</v>
      </c>
      <c r="CL297" s="72">
        <f t="shared" si="826"/>
        <v>343</v>
      </c>
      <c r="CM297" s="72" t="str">
        <f t="shared" si="827"/>
        <v>-</v>
      </c>
      <c r="CN297" s="72">
        <f t="shared" si="828"/>
        <v>378</v>
      </c>
      <c r="CO297" s="72">
        <f t="shared" si="829"/>
        <v>392</v>
      </c>
      <c r="CP297" s="72">
        <f t="shared" si="830"/>
        <v>433</v>
      </c>
      <c r="CQ297" s="72">
        <f t="shared" si="831"/>
        <v>493</v>
      </c>
      <c r="CR297" s="72">
        <f t="shared" si="832"/>
        <v>537</v>
      </c>
      <c r="CS297" s="72">
        <f t="shared" si="833"/>
        <v>549</v>
      </c>
      <c r="CT297" s="23">
        <f t="shared" si="834"/>
        <v>1</v>
      </c>
    </row>
    <row r="298" spans="1:1030" s="6" customFormat="1" x14ac:dyDescent="0.2">
      <c r="A298" s="3" t="str">
        <f t="shared" si="835"/>
        <v>smo_human_4QIM</v>
      </c>
      <c r="B298" s="3" t="s">
        <v>33</v>
      </c>
      <c r="C298" s="3" t="s">
        <v>1052</v>
      </c>
      <c r="D298" s="3" t="str">
        <f>IFERROR(MID(VLOOKUP($B298,Seqs!$A:$B,2,0),E298,1),"")</f>
        <v>T</v>
      </c>
      <c r="E298" s="105">
        <v>223</v>
      </c>
      <c r="F298" s="3" t="str">
        <f>IFERROR(MID(VLOOKUP($B298,Seqs!$A:$B,2,0),G298,1),"")</f>
        <v>D</v>
      </c>
      <c r="G298" s="3">
        <v>255</v>
      </c>
      <c r="H298" s="3" t="str">
        <f>IFERROR(MID(VLOOKUP($B298,Seqs!$A:$B,2,0),I298,1),"")</f>
        <v>W</v>
      </c>
      <c r="I298" s="23">
        <v>256</v>
      </c>
      <c r="J298" s="3" t="str">
        <f>IFERROR(MID(VLOOKUP($B298,Seqs!$A:$B,2,0),K298,1),"")</f>
        <v>N</v>
      </c>
      <c r="K298" s="23">
        <v>260</v>
      </c>
      <c r="L298" s="3" t="str">
        <f>IFERROR(MID(VLOOKUP($B298,Seqs!$A:$B,2,0),M298,1),"")</f>
        <v>R</v>
      </c>
      <c r="M298" s="3">
        <v>261</v>
      </c>
      <c r="N298" s="3" t="str">
        <f>IFERROR(MID(VLOOKUP($B298,Seqs!$A:$B,2,0),O298,1),"")</f>
        <v>F</v>
      </c>
      <c r="O298" s="3">
        <v>285</v>
      </c>
      <c r="P298" s="3" t="str">
        <f>IFERROR(MID(VLOOKUP($B298,Seqs!$A:$B,2,0),Q298,1),"")</f>
        <v/>
      </c>
      <c r="Q298" s="3" t="s">
        <v>23</v>
      </c>
      <c r="R298" s="3" t="str">
        <f>IFERROR(MID(VLOOKUP($B298,Seqs!$A:$B,2,0),S298,1),"")</f>
        <v/>
      </c>
      <c r="S298" s="3" t="s">
        <v>23</v>
      </c>
      <c r="T298" s="3" t="str">
        <f>IFERROR(MID(VLOOKUP($B298,Seqs!$A:$B,2,0),U298,1),"")</f>
        <v>L</v>
      </c>
      <c r="U298" s="3">
        <v>312</v>
      </c>
      <c r="V298" s="3" t="str">
        <f>IFERROR(MID(VLOOKUP($B298,Seqs!$A:$B,2,0),W298,1),"")</f>
        <v>A</v>
      </c>
      <c r="W298" s="3">
        <v>345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K</v>
      </c>
      <c r="AC298" s="9">
        <v>356</v>
      </c>
      <c r="AD298" s="3" t="str">
        <f>IFERROR(MID(VLOOKUP($B298,Seqs!$A:$B,2,0),AE298,1),"")</f>
        <v>V</v>
      </c>
      <c r="AE298" s="3">
        <v>378</v>
      </c>
      <c r="AF298" s="3" t="str">
        <f>IFERROR(MID(VLOOKUP($B298,Seqs!$A:$B,2,0),AG298,1),"")</f>
        <v>C</v>
      </c>
      <c r="AG298" s="3">
        <v>390</v>
      </c>
      <c r="AH298" s="3" t="str">
        <f>IFERROR(MID(VLOOKUP($B298,Seqs!$A:$B,2,0),AI298,1),"")</f>
        <v>V</v>
      </c>
      <c r="AI298" s="3">
        <v>392</v>
      </c>
      <c r="AJ298" s="3" t="str">
        <f>IFERROR(MID(VLOOKUP($B298,Seqs!$A:$B,2,0),AK298,1),"")</f>
        <v>N</v>
      </c>
      <c r="AK298" s="105">
        <v>396</v>
      </c>
      <c r="AL298" s="3" t="str">
        <f>IFERROR(MID(VLOOKUP($B298,Seqs!$A:$B,2,0),AM298,1),"")</f>
        <v>H</v>
      </c>
      <c r="AM298" s="3">
        <v>433</v>
      </c>
      <c r="AN298" s="3" t="str">
        <f>IFERROR(MID(VLOOKUP($B298,Seqs!$A:$B,2,0),AO298,1),"")</f>
        <v>E</v>
      </c>
      <c r="AO298" s="3">
        <v>447</v>
      </c>
      <c r="AP298" s="3" t="str">
        <f>IFERROR(MID(VLOOKUP($B298,Seqs!$A:$B,2,0),AQ298,1),"")</f>
        <v>N</v>
      </c>
      <c r="AQ298" s="3">
        <v>493</v>
      </c>
      <c r="AR298" s="3" t="str">
        <f>IFERROR(MID(VLOOKUP($B298,Seqs!$A:$B,2,0),AS298,1),"")</f>
        <v>S</v>
      </c>
      <c r="AS298" s="105">
        <v>514</v>
      </c>
      <c r="AT298" s="3" t="str">
        <f>IFERROR(MID(VLOOKUP($B298,Seqs!$A:$B,2,0),AU298,1),"")</f>
        <v>W</v>
      </c>
      <c r="AU298" s="3">
        <v>537</v>
      </c>
      <c r="AV298" s="3" t="str">
        <f>IFERROR(MID(VLOOKUP($B298,Seqs!$A:$B,2,0),AW298,1),"")</f>
        <v>T</v>
      </c>
      <c r="AW298" s="3">
        <v>538</v>
      </c>
      <c r="AX298" s="3" t="str">
        <f>IFERROR(MID(VLOOKUP($B298,Seqs!$A:$B,2,0),AY298,1),"")</f>
        <v>T</v>
      </c>
      <c r="AY298" s="3">
        <v>553</v>
      </c>
      <c r="AZ298" s="78" t="str">
        <f>VLOOKUP(B298,Classification!A:D,2,0)</f>
        <v>F</v>
      </c>
      <c r="BA298" s="94" t="str">
        <f>VLOOKUP(B298,Classification!A:D,4,0)</f>
        <v>Frizzled</v>
      </c>
      <c r="BB298" s="92" t="b">
        <f t="shared" si="836"/>
        <v>1</v>
      </c>
      <c r="BC298" s="23">
        <f t="shared" si="809"/>
        <v>250</v>
      </c>
      <c r="BD298" s="74" t="s">
        <v>23</v>
      </c>
      <c r="BE298" s="3" t="s">
        <v>1381</v>
      </c>
      <c r="BF298" s="119">
        <v>2.61</v>
      </c>
      <c r="BG298" s="49" t="s">
        <v>1384</v>
      </c>
      <c r="BH298" s="49" t="s">
        <v>1384</v>
      </c>
      <c r="BI298" s="3"/>
      <c r="BJ298" s="75" t="s">
        <v>1293</v>
      </c>
      <c r="BK298" s="57" t="s">
        <v>1293</v>
      </c>
      <c r="BL298" s="57" t="s">
        <v>1293</v>
      </c>
      <c r="BM298" s="57" t="s">
        <v>1293</v>
      </c>
      <c r="BN298" s="57" t="s">
        <v>1293</v>
      </c>
      <c r="BO298" s="57" t="s">
        <v>1293</v>
      </c>
      <c r="BP298" s="57" t="s">
        <v>1293</v>
      </c>
      <c r="BQ298" s="57" t="s">
        <v>1293</v>
      </c>
      <c r="BR298" s="57" t="s">
        <v>1293</v>
      </c>
      <c r="BS298" s="57" t="s">
        <v>1293</v>
      </c>
      <c r="BT298" s="57" t="s">
        <v>1293</v>
      </c>
      <c r="BU298" s="57" t="s">
        <v>1293</v>
      </c>
      <c r="BV298" s="75">
        <f t="shared" si="810"/>
        <v>223</v>
      </c>
      <c r="BW298" s="71">
        <f t="shared" si="811"/>
        <v>256</v>
      </c>
      <c r="BX298" s="72">
        <f t="shared" si="812"/>
        <v>261</v>
      </c>
      <c r="BY298" s="71" t="str">
        <f t="shared" si="813"/>
        <v>-</v>
      </c>
      <c r="BZ298" s="72">
        <f t="shared" si="814"/>
        <v>312</v>
      </c>
      <c r="CA298" s="71" t="str">
        <f t="shared" si="815"/>
        <v>-</v>
      </c>
      <c r="CB298" s="72">
        <f t="shared" si="816"/>
        <v>356</v>
      </c>
      <c r="CC298" s="71">
        <f t="shared" si="817"/>
        <v>390</v>
      </c>
      <c r="CD298" s="72">
        <f t="shared" si="818"/>
        <v>396</v>
      </c>
      <c r="CE298" s="71">
        <f t="shared" si="819"/>
        <v>447</v>
      </c>
      <c r="CF298" s="72">
        <f t="shared" si="820"/>
        <v>514</v>
      </c>
      <c r="CG298" s="71">
        <f t="shared" si="821"/>
        <v>538</v>
      </c>
      <c r="CH298" s="75">
        <f t="shared" si="822"/>
        <v>255</v>
      </c>
      <c r="CI298" s="71">
        <f t="shared" si="823"/>
        <v>260</v>
      </c>
      <c r="CJ298" s="72">
        <f t="shared" si="824"/>
        <v>285</v>
      </c>
      <c r="CK298" s="72" t="str">
        <f t="shared" si="825"/>
        <v>-</v>
      </c>
      <c r="CL298" s="72">
        <f t="shared" si="826"/>
        <v>345</v>
      </c>
      <c r="CM298" s="72" t="str">
        <f t="shared" si="827"/>
        <v>-</v>
      </c>
      <c r="CN298" s="72">
        <f t="shared" si="828"/>
        <v>378</v>
      </c>
      <c r="CO298" s="72">
        <f t="shared" si="829"/>
        <v>392</v>
      </c>
      <c r="CP298" s="72">
        <f t="shared" si="830"/>
        <v>433</v>
      </c>
      <c r="CQ298" s="72">
        <f t="shared" si="831"/>
        <v>493</v>
      </c>
      <c r="CR298" s="72">
        <f t="shared" si="832"/>
        <v>537</v>
      </c>
      <c r="CS298" s="72">
        <f t="shared" si="833"/>
        <v>553</v>
      </c>
      <c r="CT298" s="23">
        <f t="shared" si="834"/>
        <v>1</v>
      </c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3"/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  <c r="NM298" s="3"/>
      <c r="NN298" s="3"/>
      <c r="NO298" s="3"/>
      <c r="NP298" s="3"/>
      <c r="NQ298" s="3"/>
      <c r="NR298" s="3"/>
      <c r="NS298" s="3"/>
      <c r="NT298" s="3"/>
      <c r="NU298" s="3"/>
      <c r="NV298" s="3"/>
      <c r="NW298" s="3"/>
      <c r="NX298" s="3"/>
      <c r="NY298" s="3"/>
      <c r="NZ298" s="3"/>
      <c r="OA298" s="3"/>
      <c r="OB298" s="3"/>
      <c r="OC298" s="3"/>
      <c r="OD298" s="3"/>
      <c r="OE298" s="3"/>
      <c r="OF298" s="3"/>
      <c r="OG298" s="3"/>
      <c r="OH298" s="3"/>
      <c r="OI298" s="3"/>
      <c r="OJ298" s="3"/>
      <c r="OK298" s="3"/>
      <c r="OL298" s="3"/>
      <c r="OM298" s="3"/>
      <c r="ON298" s="3"/>
      <c r="OO298" s="3"/>
      <c r="OP298" s="3"/>
      <c r="OQ298" s="3"/>
      <c r="OR298" s="3"/>
      <c r="OS298" s="3"/>
      <c r="OT298" s="3"/>
      <c r="OU298" s="3"/>
      <c r="OV298" s="3"/>
      <c r="OW298" s="3"/>
      <c r="OX298" s="3"/>
      <c r="OY298" s="3"/>
      <c r="OZ298" s="3"/>
      <c r="PA298" s="3"/>
      <c r="PB298" s="3"/>
      <c r="PC298" s="3"/>
      <c r="PD298" s="3"/>
      <c r="PE298" s="3"/>
      <c r="PF298" s="3"/>
      <c r="PG298" s="3"/>
      <c r="PH298" s="3"/>
      <c r="PI298" s="3"/>
      <c r="PJ298" s="3"/>
      <c r="PK298" s="3"/>
      <c r="PL298" s="3"/>
      <c r="PM298" s="3"/>
      <c r="PN298" s="3"/>
      <c r="PO298" s="3"/>
      <c r="PP298" s="3"/>
      <c r="PQ298" s="3"/>
      <c r="PR298" s="3"/>
      <c r="PS298" s="3"/>
      <c r="PT298" s="3"/>
      <c r="PU298" s="3"/>
      <c r="PV298" s="3"/>
      <c r="PW298" s="3"/>
      <c r="PX298" s="3"/>
      <c r="PY298" s="3"/>
      <c r="PZ298" s="3"/>
      <c r="QA298" s="3"/>
      <c r="QB298" s="3"/>
      <c r="QC298" s="3"/>
      <c r="QD298" s="3"/>
      <c r="QE298" s="3"/>
      <c r="QF298" s="3"/>
      <c r="QG298" s="3"/>
      <c r="QH298" s="3"/>
      <c r="QI298" s="3"/>
      <c r="QJ298" s="3"/>
      <c r="QK298" s="3"/>
      <c r="QL298" s="3"/>
      <c r="QM298" s="3"/>
      <c r="QN298" s="3"/>
      <c r="QO298" s="3"/>
      <c r="QP298" s="3"/>
      <c r="QQ298" s="3"/>
      <c r="QR298" s="3"/>
      <c r="QS298" s="3"/>
      <c r="QT298" s="3"/>
      <c r="QU298" s="3"/>
      <c r="QV298" s="3"/>
      <c r="QW298" s="3"/>
      <c r="QX298" s="3"/>
      <c r="QY298" s="3"/>
      <c r="QZ298" s="3"/>
      <c r="RA298" s="3"/>
      <c r="RB298" s="3"/>
      <c r="RC298" s="3"/>
      <c r="RD298" s="3"/>
      <c r="RE298" s="3"/>
      <c r="RF298" s="3"/>
      <c r="RG298" s="3"/>
      <c r="RH298" s="3"/>
      <c r="RI298" s="3"/>
      <c r="RJ298" s="3"/>
      <c r="RK298" s="3"/>
      <c r="RL298" s="3"/>
      <c r="RM298" s="3"/>
      <c r="RN298" s="3"/>
      <c r="RO298" s="3"/>
      <c r="RP298" s="3"/>
      <c r="RQ298" s="3"/>
      <c r="RR298" s="3"/>
      <c r="RS298" s="3"/>
      <c r="RT298" s="3"/>
      <c r="RU298" s="3"/>
      <c r="RV298" s="3"/>
      <c r="RW298" s="3"/>
      <c r="RX298" s="3"/>
      <c r="RY298" s="3"/>
      <c r="RZ298" s="3"/>
      <c r="SA298" s="3"/>
      <c r="SB298" s="3"/>
      <c r="SC298" s="3"/>
      <c r="SD298" s="3"/>
      <c r="SE298" s="3"/>
      <c r="SF298" s="3"/>
      <c r="SG298" s="3"/>
      <c r="SH298" s="3"/>
      <c r="SI298" s="3"/>
      <c r="SJ298" s="3"/>
      <c r="SK298" s="3"/>
      <c r="SL298" s="3"/>
      <c r="SM298" s="3"/>
      <c r="SN298" s="3"/>
      <c r="SO298" s="3"/>
      <c r="SP298" s="3"/>
      <c r="SQ298" s="3"/>
      <c r="SR298" s="3"/>
      <c r="SS298" s="3"/>
      <c r="ST298" s="3"/>
      <c r="SU298" s="3"/>
      <c r="SV298" s="3"/>
      <c r="SW298" s="3"/>
      <c r="SX298" s="3"/>
      <c r="SY298" s="3"/>
      <c r="SZ298" s="3"/>
      <c r="TA298" s="3"/>
      <c r="TB298" s="3"/>
      <c r="TC298" s="3"/>
      <c r="TD298" s="3"/>
      <c r="TE298" s="3"/>
      <c r="TF298" s="3"/>
      <c r="TG298" s="3"/>
      <c r="TH298" s="3"/>
      <c r="TI298" s="3"/>
      <c r="TJ298" s="3"/>
      <c r="TK298" s="3"/>
      <c r="TL298" s="3"/>
      <c r="TM298" s="3"/>
      <c r="TN298" s="3"/>
      <c r="TO298" s="3"/>
      <c r="TP298" s="3"/>
      <c r="TQ298" s="3"/>
      <c r="TR298" s="3"/>
      <c r="TS298" s="3"/>
      <c r="TT298" s="3"/>
      <c r="TU298" s="3"/>
      <c r="TV298" s="3"/>
      <c r="TW298" s="3"/>
      <c r="TX298" s="3"/>
      <c r="TY298" s="3"/>
      <c r="TZ298" s="3"/>
      <c r="UA298" s="3"/>
      <c r="UB298" s="3"/>
      <c r="UC298" s="3"/>
      <c r="UD298" s="3"/>
      <c r="UE298" s="3"/>
      <c r="UF298" s="3"/>
      <c r="UG298" s="3"/>
      <c r="UH298" s="3"/>
      <c r="UI298" s="3"/>
      <c r="UJ298" s="3"/>
      <c r="UK298" s="3"/>
      <c r="UL298" s="3"/>
      <c r="UM298" s="3"/>
      <c r="UN298" s="3"/>
      <c r="UO298" s="3"/>
      <c r="UP298" s="3"/>
      <c r="UQ298" s="3"/>
      <c r="UR298" s="3"/>
      <c r="US298" s="3"/>
      <c r="UT298" s="3"/>
      <c r="UU298" s="3"/>
      <c r="UV298" s="3"/>
      <c r="UW298" s="3"/>
      <c r="UX298" s="3"/>
      <c r="UY298" s="3"/>
      <c r="UZ298" s="3"/>
      <c r="VA298" s="3"/>
      <c r="VB298" s="3"/>
      <c r="VC298" s="3"/>
      <c r="VD298" s="3"/>
      <c r="VE298" s="3"/>
      <c r="VF298" s="3"/>
      <c r="VG298" s="3"/>
      <c r="VH298" s="3"/>
      <c r="VI298" s="3"/>
      <c r="VJ298" s="3"/>
      <c r="VK298" s="3"/>
      <c r="VL298" s="3"/>
      <c r="VM298" s="3"/>
      <c r="VN298" s="3"/>
      <c r="VO298" s="3"/>
      <c r="VP298" s="3"/>
      <c r="VQ298" s="3"/>
      <c r="VR298" s="3"/>
      <c r="VS298" s="3"/>
      <c r="VT298" s="3"/>
      <c r="VU298" s="3"/>
      <c r="VV298" s="3"/>
      <c r="VW298" s="3"/>
      <c r="VX298" s="3"/>
      <c r="VY298" s="3"/>
      <c r="VZ298" s="3"/>
      <c r="WA298" s="3"/>
      <c r="WB298" s="3"/>
      <c r="WC298" s="3"/>
      <c r="WD298" s="3"/>
      <c r="WE298" s="3"/>
      <c r="WF298" s="3"/>
      <c r="WG298" s="3"/>
      <c r="WH298" s="3"/>
      <c r="WI298" s="3"/>
      <c r="WJ298" s="3"/>
      <c r="WK298" s="3"/>
      <c r="WL298" s="3"/>
      <c r="WM298" s="3"/>
      <c r="WN298" s="3"/>
      <c r="WO298" s="3"/>
      <c r="WP298" s="3"/>
      <c r="WQ298" s="3"/>
      <c r="WR298" s="3"/>
      <c r="WS298" s="3"/>
      <c r="WT298" s="3"/>
      <c r="WU298" s="3"/>
      <c r="WV298" s="3"/>
      <c r="WW298" s="3"/>
      <c r="WX298" s="3"/>
      <c r="WY298" s="3"/>
      <c r="WZ298" s="3"/>
      <c r="XA298" s="3"/>
      <c r="XB298" s="3"/>
      <c r="XC298" s="3"/>
      <c r="XD298" s="3"/>
      <c r="XE298" s="3"/>
      <c r="XF298" s="3"/>
      <c r="XG298" s="3"/>
      <c r="XH298" s="3"/>
      <c r="XI298" s="3"/>
      <c r="XJ298" s="3"/>
      <c r="XK298" s="3"/>
      <c r="XL298" s="3"/>
      <c r="XM298" s="3"/>
      <c r="XN298" s="3"/>
      <c r="XO298" s="3"/>
      <c r="XP298" s="3"/>
      <c r="XQ298" s="3"/>
      <c r="XR298" s="3"/>
      <c r="XS298" s="3"/>
      <c r="XT298" s="3"/>
      <c r="XU298" s="3"/>
      <c r="XV298" s="3"/>
      <c r="XW298" s="3"/>
      <c r="XX298" s="3"/>
      <c r="XY298" s="3"/>
      <c r="XZ298" s="3"/>
      <c r="YA298" s="3"/>
      <c r="YB298" s="3"/>
      <c r="YC298" s="3"/>
      <c r="YD298" s="3"/>
      <c r="YE298" s="3"/>
      <c r="YF298" s="3"/>
      <c r="YG298" s="3"/>
      <c r="YH298" s="3"/>
      <c r="YI298" s="3"/>
      <c r="YJ298" s="3"/>
      <c r="YK298" s="3"/>
      <c r="YL298" s="3"/>
      <c r="YM298" s="3"/>
      <c r="YN298" s="3"/>
      <c r="YO298" s="3"/>
      <c r="YP298" s="3"/>
      <c r="YQ298" s="3"/>
      <c r="YR298" s="3"/>
      <c r="YS298" s="3"/>
      <c r="YT298" s="3"/>
      <c r="YU298" s="3"/>
      <c r="YV298" s="3"/>
      <c r="YW298" s="3"/>
      <c r="YX298" s="3"/>
      <c r="YY298" s="3"/>
      <c r="YZ298" s="3"/>
      <c r="ZA298" s="3"/>
      <c r="ZB298" s="3"/>
      <c r="ZC298" s="3"/>
      <c r="ZD298" s="3"/>
      <c r="ZE298" s="3"/>
      <c r="ZF298" s="3"/>
      <c r="ZG298" s="3"/>
      <c r="ZH298" s="3"/>
      <c r="ZI298" s="3"/>
      <c r="ZJ298" s="3"/>
      <c r="ZK298" s="3"/>
      <c r="ZL298" s="3"/>
      <c r="ZM298" s="3"/>
      <c r="ZN298" s="3"/>
      <c r="ZO298" s="3"/>
      <c r="ZP298" s="3"/>
      <c r="ZQ298" s="3"/>
      <c r="ZR298" s="3"/>
      <c r="ZS298" s="3"/>
      <c r="ZT298" s="3"/>
      <c r="ZU298" s="3"/>
      <c r="ZV298" s="3"/>
      <c r="ZW298" s="3"/>
      <c r="ZX298" s="3"/>
      <c r="ZY298" s="3"/>
      <c r="ZZ298" s="3"/>
      <c r="AAA298" s="3"/>
      <c r="AAB298" s="3"/>
      <c r="AAC298" s="3"/>
      <c r="AAD298" s="3"/>
      <c r="AAE298" s="3"/>
      <c r="AAF298" s="3"/>
      <c r="AAG298" s="3"/>
      <c r="AAH298" s="3"/>
      <c r="AAI298" s="3"/>
      <c r="AAJ298" s="3"/>
      <c r="AAK298" s="3"/>
      <c r="AAL298" s="3"/>
      <c r="AAM298" s="3"/>
      <c r="AAN298" s="3"/>
      <c r="AAO298" s="3"/>
      <c r="AAP298" s="3"/>
      <c r="AAQ298" s="3"/>
      <c r="AAR298" s="3"/>
      <c r="AAS298" s="3"/>
      <c r="AAT298" s="3"/>
      <c r="AAU298" s="3"/>
      <c r="AAV298" s="3"/>
      <c r="AAW298" s="3"/>
      <c r="AAX298" s="3"/>
      <c r="AAY298" s="3"/>
      <c r="AAZ298" s="3"/>
      <c r="ABA298" s="3"/>
      <c r="ABB298" s="3"/>
      <c r="ABC298" s="3"/>
      <c r="ABD298" s="3"/>
      <c r="ABE298" s="3"/>
      <c r="ABF298" s="3"/>
      <c r="ABG298" s="3"/>
      <c r="ABH298" s="3"/>
      <c r="ABI298" s="3"/>
      <c r="ABJ298" s="3"/>
      <c r="ABK298" s="3"/>
      <c r="ABL298" s="3"/>
      <c r="ABM298" s="3"/>
      <c r="ABN298" s="3"/>
      <c r="ABO298" s="3"/>
      <c r="ABP298" s="3"/>
      <c r="ABQ298" s="3"/>
      <c r="ABR298" s="3"/>
      <c r="ABS298" s="3"/>
      <c r="ABT298" s="3"/>
      <c r="ABU298" s="3"/>
      <c r="ABV298" s="3"/>
      <c r="ABW298" s="3"/>
      <c r="ABX298" s="3"/>
      <c r="ABY298" s="3"/>
      <c r="ABZ298" s="3"/>
      <c r="ACA298" s="3"/>
      <c r="ACB298" s="3"/>
      <c r="ACC298" s="3"/>
      <c r="ACD298" s="3"/>
      <c r="ACE298" s="3"/>
      <c r="ACF298" s="3"/>
      <c r="ACG298" s="3"/>
      <c r="ACH298" s="3"/>
      <c r="ACI298" s="3"/>
      <c r="ACJ298" s="3"/>
      <c r="ACK298" s="3"/>
      <c r="ACL298" s="3"/>
      <c r="ACM298" s="3"/>
      <c r="ACN298" s="3"/>
      <c r="ACO298" s="3"/>
      <c r="ACP298" s="3"/>
      <c r="ACQ298" s="3"/>
      <c r="ACR298" s="3"/>
      <c r="ACS298" s="3"/>
      <c r="ACT298" s="3"/>
      <c r="ACU298" s="3"/>
      <c r="ACV298" s="3"/>
      <c r="ACW298" s="3"/>
      <c r="ACX298" s="3"/>
      <c r="ACY298" s="3"/>
      <c r="ACZ298" s="3"/>
      <c r="ADA298" s="3"/>
      <c r="ADB298" s="3"/>
      <c r="ADC298" s="3"/>
      <c r="ADD298" s="3"/>
      <c r="ADE298" s="3"/>
      <c r="ADF298" s="3"/>
      <c r="ADG298" s="3"/>
      <c r="ADH298" s="3"/>
      <c r="ADI298" s="3"/>
      <c r="ADJ298" s="3"/>
      <c r="ADK298" s="3"/>
      <c r="ADL298" s="3"/>
      <c r="ADM298" s="3"/>
      <c r="ADN298" s="3"/>
      <c r="ADO298" s="3"/>
      <c r="ADP298" s="3"/>
      <c r="ADQ298" s="3"/>
      <c r="ADR298" s="3"/>
      <c r="ADS298" s="3"/>
      <c r="ADT298" s="3"/>
      <c r="ADU298" s="3"/>
      <c r="ADV298" s="3"/>
      <c r="ADW298" s="3"/>
      <c r="ADX298" s="3"/>
      <c r="ADY298" s="3"/>
      <c r="ADZ298" s="3"/>
      <c r="AEA298" s="3"/>
      <c r="AEB298" s="3"/>
      <c r="AEC298" s="3"/>
      <c r="AED298" s="3"/>
      <c r="AEE298" s="3"/>
      <c r="AEF298" s="3"/>
      <c r="AEG298" s="3"/>
      <c r="AEH298" s="3"/>
      <c r="AEI298" s="3"/>
      <c r="AEJ298" s="3"/>
      <c r="AEK298" s="3"/>
      <c r="AEL298" s="3"/>
      <c r="AEM298" s="3"/>
      <c r="AEN298" s="3"/>
      <c r="AEO298" s="3"/>
      <c r="AEP298" s="3"/>
      <c r="AEQ298" s="3"/>
      <c r="AER298" s="3"/>
      <c r="AES298" s="3"/>
      <c r="AET298" s="3"/>
      <c r="AEU298" s="3"/>
      <c r="AEV298" s="3"/>
      <c r="AEW298" s="3"/>
      <c r="AEX298" s="3"/>
      <c r="AEY298" s="3"/>
      <c r="AEZ298" s="3"/>
      <c r="AFA298" s="3"/>
      <c r="AFB298" s="3"/>
      <c r="AFC298" s="3"/>
      <c r="AFD298" s="3"/>
      <c r="AFE298" s="3"/>
      <c r="AFF298" s="3"/>
      <c r="AFG298" s="3"/>
      <c r="AFH298" s="3"/>
      <c r="AFI298" s="3"/>
      <c r="AFJ298" s="3"/>
      <c r="AFK298" s="3"/>
      <c r="AFL298" s="3"/>
      <c r="AFM298" s="3"/>
      <c r="AFN298" s="3"/>
      <c r="AFO298" s="3"/>
      <c r="AFP298" s="3"/>
      <c r="AFQ298" s="3"/>
      <c r="AFR298" s="3"/>
      <c r="AFS298" s="3"/>
      <c r="AFT298" s="3"/>
      <c r="AFU298" s="3"/>
      <c r="AFV298" s="3"/>
      <c r="AFW298" s="3"/>
      <c r="AFX298" s="3"/>
      <c r="AFY298" s="3"/>
      <c r="AFZ298" s="3"/>
      <c r="AGA298" s="3"/>
      <c r="AGB298" s="3"/>
      <c r="AGC298" s="3"/>
      <c r="AGD298" s="3"/>
      <c r="AGE298" s="3"/>
      <c r="AGF298" s="3"/>
      <c r="AGG298" s="3"/>
      <c r="AGH298" s="3"/>
      <c r="AGI298" s="3"/>
      <c r="AGJ298" s="3"/>
      <c r="AGK298" s="3"/>
      <c r="AGL298" s="3"/>
      <c r="AGM298" s="3"/>
      <c r="AGN298" s="3"/>
      <c r="AGO298" s="3"/>
      <c r="AGP298" s="3"/>
      <c r="AGQ298" s="3"/>
      <c r="AGR298" s="3"/>
      <c r="AGS298" s="3"/>
      <c r="AGT298" s="3"/>
      <c r="AGU298" s="3"/>
      <c r="AGV298" s="3"/>
      <c r="AGW298" s="3"/>
      <c r="AGX298" s="3"/>
      <c r="AGY298" s="3"/>
      <c r="AGZ298" s="3"/>
      <c r="AHA298" s="3"/>
      <c r="AHB298" s="3"/>
      <c r="AHC298" s="3"/>
      <c r="AHD298" s="3"/>
      <c r="AHE298" s="3"/>
      <c r="AHF298" s="3"/>
      <c r="AHG298" s="3"/>
      <c r="AHH298" s="3"/>
      <c r="AHI298" s="3"/>
      <c r="AHJ298" s="3"/>
      <c r="AHK298" s="3"/>
      <c r="AHL298" s="3"/>
      <c r="AHM298" s="3"/>
      <c r="AHN298" s="3"/>
      <c r="AHO298" s="3"/>
      <c r="AHP298" s="3"/>
      <c r="AHQ298" s="3"/>
      <c r="AHR298" s="3"/>
      <c r="AHS298" s="3"/>
      <c r="AHT298" s="3"/>
      <c r="AHU298" s="3"/>
      <c r="AHV298" s="3"/>
      <c r="AHW298" s="3"/>
      <c r="AHX298" s="3"/>
      <c r="AHY298" s="3"/>
      <c r="AHZ298" s="3"/>
      <c r="AIA298" s="3"/>
      <c r="AIB298" s="3"/>
      <c r="AIC298" s="3"/>
      <c r="AID298" s="3"/>
      <c r="AIE298" s="3"/>
      <c r="AIF298" s="3"/>
      <c r="AIG298" s="3"/>
      <c r="AIH298" s="3"/>
      <c r="AII298" s="3"/>
      <c r="AIJ298" s="3"/>
      <c r="AIK298" s="3"/>
      <c r="AIL298" s="3"/>
      <c r="AIM298" s="3"/>
      <c r="AIN298" s="3"/>
      <c r="AIO298" s="3"/>
      <c r="AIP298" s="3"/>
      <c r="AIQ298" s="3"/>
      <c r="AIR298" s="3"/>
      <c r="AIS298" s="3"/>
      <c r="AIT298" s="3"/>
      <c r="AIU298" s="3"/>
      <c r="AIV298" s="3"/>
      <c r="AIW298" s="3"/>
      <c r="AIX298" s="3"/>
      <c r="AIY298" s="3"/>
      <c r="AIZ298" s="3"/>
      <c r="AJA298" s="3"/>
      <c r="AJB298" s="3"/>
      <c r="AJC298" s="3"/>
      <c r="AJD298" s="3"/>
      <c r="AJE298" s="3"/>
      <c r="AJF298" s="3"/>
      <c r="AJG298" s="3"/>
      <c r="AJH298" s="3"/>
      <c r="AJI298" s="3"/>
      <c r="AJJ298" s="3"/>
      <c r="AJK298" s="3"/>
      <c r="AJL298" s="3"/>
      <c r="AJM298" s="3"/>
      <c r="AJN298" s="3"/>
      <c r="AJO298" s="3"/>
      <c r="AJP298" s="3"/>
      <c r="AJQ298" s="3"/>
      <c r="AJR298" s="3"/>
      <c r="AJS298" s="3"/>
      <c r="AJT298" s="3"/>
      <c r="AJU298" s="3"/>
      <c r="AJV298" s="3"/>
      <c r="AJW298" s="3"/>
      <c r="AJX298" s="3"/>
      <c r="AJY298" s="3"/>
      <c r="AJZ298" s="3"/>
      <c r="AKA298" s="3"/>
      <c r="AKB298" s="3"/>
      <c r="AKC298" s="3"/>
      <c r="AKD298" s="3"/>
      <c r="AKE298" s="3"/>
      <c r="AKF298" s="3"/>
      <c r="AKG298" s="3"/>
      <c r="AKH298" s="3"/>
      <c r="AKI298" s="3"/>
      <c r="AKJ298" s="3"/>
      <c r="AKK298" s="3"/>
      <c r="AKL298" s="3"/>
      <c r="AKM298" s="3"/>
      <c r="AKN298" s="3"/>
      <c r="AKO298" s="3"/>
      <c r="AKP298" s="3"/>
      <c r="AKQ298" s="3"/>
      <c r="AKR298" s="3"/>
      <c r="AKS298" s="3"/>
      <c r="AKT298" s="3"/>
      <c r="AKU298" s="3"/>
      <c r="AKV298" s="3"/>
      <c r="AKW298" s="3"/>
      <c r="AKX298" s="3"/>
      <c r="AKY298" s="3"/>
      <c r="AKZ298" s="3"/>
      <c r="ALA298" s="3"/>
      <c r="ALB298" s="3"/>
      <c r="ALC298" s="3"/>
      <c r="ALD298" s="3"/>
      <c r="ALE298" s="3"/>
      <c r="ALF298" s="3"/>
      <c r="ALG298" s="3"/>
      <c r="ALH298" s="3"/>
      <c r="ALI298" s="3"/>
      <c r="ALJ298" s="3"/>
      <c r="ALK298" s="3"/>
      <c r="ALL298" s="3"/>
      <c r="ALM298" s="3"/>
      <c r="ALN298" s="3"/>
      <c r="ALO298" s="3"/>
      <c r="ALP298" s="3"/>
      <c r="ALQ298" s="3"/>
      <c r="ALR298" s="3"/>
      <c r="ALS298" s="3"/>
      <c r="ALT298" s="3"/>
      <c r="ALU298" s="3"/>
      <c r="ALV298" s="3"/>
      <c r="ALW298" s="3"/>
      <c r="ALX298" s="3"/>
      <c r="ALY298" s="3"/>
      <c r="ALZ298" s="3"/>
      <c r="AMA298" s="3"/>
      <c r="AMB298" s="3"/>
      <c r="AMC298" s="3"/>
      <c r="AMD298" s="3"/>
      <c r="AME298" s="3"/>
      <c r="AMF298" s="3"/>
      <c r="AMG298" s="3"/>
      <c r="AMH298" s="3"/>
      <c r="AMI298" s="3"/>
      <c r="AMJ298" s="3"/>
      <c r="AMK298" s="3"/>
      <c r="AML298" s="3"/>
      <c r="AMM298" s="3"/>
      <c r="AMN298" s="3"/>
      <c r="AMO298" s="3"/>
      <c r="AMP298" s="1"/>
    </row>
    <row r="299" spans="1:1030" s="6" customFormat="1" x14ac:dyDescent="0.2">
      <c r="A299" s="3" t="str">
        <f t="shared" si="835"/>
        <v>smo_human_4QIN</v>
      </c>
      <c r="B299" s="3" t="s">
        <v>33</v>
      </c>
      <c r="C299" s="3" t="s">
        <v>56</v>
      </c>
      <c r="D299" s="3" t="str">
        <f>IFERROR(MID(VLOOKUP($B299,Seqs!$A:$B,2,0),E299,1),"")</f>
        <v>T</v>
      </c>
      <c r="E299" s="105">
        <v>223</v>
      </c>
      <c r="F299" s="3" t="str">
        <f>IFERROR(MID(VLOOKUP($B299,Seqs!$A:$B,2,0),G299,1),"")</f>
        <v>D</v>
      </c>
      <c r="G299" s="3">
        <v>255</v>
      </c>
      <c r="H299" s="3" t="str">
        <f>IFERROR(MID(VLOOKUP($B299,Seqs!$A:$B,2,0),I299,1),"")</f>
        <v>W</v>
      </c>
      <c r="I299" s="23">
        <v>256</v>
      </c>
      <c r="J299" s="3" t="str">
        <f>IFERROR(MID(VLOOKUP($B299,Seqs!$A:$B,2,0),K299,1),"")</f>
        <v>N</v>
      </c>
      <c r="K299" s="23">
        <v>260</v>
      </c>
      <c r="L299" s="3" t="str">
        <f>IFERROR(MID(VLOOKUP($B299,Seqs!$A:$B,2,0),M299,1),"")</f>
        <v>R</v>
      </c>
      <c r="M299" s="3">
        <v>261</v>
      </c>
      <c r="N299" s="3" t="str">
        <f>IFERROR(MID(VLOOKUP($B299,Seqs!$A:$B,2,0),O299,1),"")</f>
        <v>F</v>
      </c>
      <c r="O299" s="3">
        <v>285</v>
      </c>
      <c r="P299" s="3" t="str">
        <f>IFERROR(MID(VLOOKUP($B299,Seqs!$A:$B,2,0),Q299,1),"")</f>
        <v/>
      </c>
      <c r="Q299" s="3" t="s">
        <v>23</v>
      </c>
      <c r="R299" s="3" t="str">
        <f>IFERROR(MID(VLOOKUP($B299,Seqs!$A:$B,2,0),S299,1),"")</f>
        <v/>
      </c>
      <c r="S299" s="3" t="s">
        <v>23</v>
      </c>
      <c r="T299" s="3" t="str">
        <f>IFERROR(MID(VLOOKUP($B299,Seqs!$A:$B,2,0),U299,1),"")</f>
        <v>L</v>
      </c>
      <c r="U299" s="3">
        <v>312</v>
      </c>
      <c r="V299" s="3" t="str">
        <f>IFERROR(MID(VLOOKUP($B299,Seqs!$A:$B,2,0),W299,1),"")</f>
        <v>A</v>
      </c>
      <c r="W299" s="3">
        <v>345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L</v>
      </c>
      <c r="AC299" s="9">
        <v>353</v>
      </c>
      <c r="AD299" s="3" t="str">
        <f>IFERROR(MID(VLOOKUP($B299,Seqs!$A:$B,2,0),AE299,1),"")</f>
        <v>V</v>
      </c>
      <c r="AE299" s="3">
        <v>378</v>
      </c>
      <c r="AF299" s="3" t="str">
        <f>IFERROR(MID(VLOOKUP($B299,Seqs!$A:$B,2,0),AG299,1),"")</f>
        <v>C</v>
      </c>
      <c r="AG299" s="3">
        <v>390</v>
      </c>
      <c r="AH299" s="3" t="str">
        <f>IFERROR(MID(VLOOKUP($B299,Seqs!$A:$B,2,0),AI299,1),"")</f>
        <v>V</v>
      </c>
      <c r="AI299" s="3">
        <v>392</v>
      </c>
      <c r="AJ299" s="3" t="str">
        <f>IFERROR(MID(VLOOKUP($B299,Seqs!$A:$B,2,0),AK299,1),"")</f>
        <v>N</v>
      </c>
      <c r="AK299" s="105">
        <v>396</v>
      </c>
      <c r="AL299" s="3" t="str">
        <f>IFERROR(MID(VLOOKUP($B299,Seqs!$A:$B,2,0),AM299,1),"")</f>
        <v>H</v>
      </c>
      <c r="AM299" s="3">
        <v>433</v>
      </c>
      <c r="AN299" s="3" t="str">
        <f>IFERROR(MID(VLOOKUP($B299,Seqs!$A:$B,2,0),AO299,1),"")</f>
        <v>E</v>
      </c>
      <c r="AO299" s="3">
        <v>447</v>
      </c>
      <c r="AP299" s="3" t="str">
        <f>IFERROR(MID(VLOOKUP($B299,Seqs!$A:$B,2,0),AQ299,1),"")</f>
        <v>A</v>
      </c>
      <c r="AQ299" s="3">
        <v>492</v>
      </c>
      <c r="AR299" s="3" t="str">
        <f>IFERROR(MID(VLOOKUP($B299,Seqs!$A:$B,2,0),AS299,1),"")</f>
        <v>S</v>
      </c>
      <c r="AS299" s="105">
        <v>514</v>
      </c>
      <c r="AT299" s="3" t="str">
        <f>IFERROR(MID(VLOOKUP($B299,Seqs!$A:$B,2,0),AU299,1),"")</f>
        <v>W</v>
      </c>
      <c r="AU299" s="3">
        <v>537</v>
      </c>
      <c r="AV299" s="3" t="str">
        <f>IFERROR(MID(VLOOKUP($B299,Seqs!$A:$B,2,0),AW299,1),"")</f>
        <v>T</v>
      </c>
      <c r="AW299" s="3">
        <v>538</v>
      </c>
      <c r="AX299" s="3" t="str">
        <f>IFERROR(MID(VLOOKUP($B299,Seqs!$A:$B,2,0),AY299,1),"")</f>
        <v>R</v>
      </c>
      <c r="AY299" s="3">
        <v>551</v>
      </c>
      <c r="AZ299" s="78" t="str">
        <f>VLOOKUP(B299,Classification!A:D,2,0)</f>
        <v>F</v>
      </c>
      <c r="BA299" s="94" t="str">
        <f>VLOOKUP(B299,Classification!A:D,4,0)</f>
        <v>Frizzled</v>
      </c>
      <c r="BB299" s="92" t="b">
        <f t="shared" si="836"/>
        <v>1</v>
      </c>
      <c r="BC299" s="23">
        <f t="shared" si="809"/>
        <v>250</v>
      </c>
      <c r="BD299" s="74" t="s">
        <v>23</v>
      </c>
      <c r="BE299" s="3" t="s">
        <v>1381</v>
      </c>
      <c r="BF299" s="119">
        <v>2.6</v>
      </c>
      <c r="BG299" s="49" t="s">
        <v>1384</v>
      </c>
      <c r="BH299" s="49" t="s">
        <v>1384</v>
      </c>
      <c r="BI299" s="3"/>
      <c r="BJ299" s="75" t="s">
        <v>1293</v>
      </c>
      <c r="BK299" s="57" t="s">
        <v>1293</v>
      </c>
      <c r="BL299" s="57" t="s">
        <v>1293</v>
      </c>
      <c r="BM299" s="57" t="s">
        <v>1293</v>
      </c>
      <c r="BN299" s="57" t="s">
        <v>1293</v>
      </c>
      <c r="BO299" s="57" t="s">
        <v>1293</v>
      </c>
      <c r="BP299" s="57" t="s">
        <v>1293</v>
      </c>
      <c r="BQ299" s="57" t="s">
        <v>1293</v>
      </c>
      <c r="BR299" s="57" t="s">
        <v>1293</v>
      </c>
      <c r="BS299" s="57" t="s">
        <v>1293</v>
      </c>
      <c r="BT299" s="57" t="s">
        <v>1293</v>
      </c>
      <c r="BU299" s="57" t="s">
        <v>1293</v>
      </c>
      <c r="BV299" s="75">
        <f t="shared" si="810"/>
        <v>223</v>
      </c>
      <c r="BW299" s="71">
        <f t="shared" si="811"/>
        <v>256</v>
      </c>
      <c r="BX299" s="72">
        <f t="shared" si="812"/>
        <v>261</v>
      </c>
      <c r="BY299" s="71" t="str">
        <f t="shared" si="813"/>
        <v>-</v>
      </c>
      <c r="BZ299" s="72">
        <f t="shared" si="814"/>
        <v>312</v>
      </c>
      <c r="CA299" s="71" t="str">
        <f t="shared" si="815"/>
        <v>-</v>
      </c>
      <c r="CB299" s="72">
        <f t="shared" si="816"/>
        <v>353</v>
      </c>
      <c r="CC299" s="71">
        <f t="shared" si="817"/>
        <v>390</v>
      </c>
      <c r="CD299" s="72">
        <f t="shared" si="818"/>
        <v>396</v>
      </c>
      <c r="CE299" s="71">
        <f t="shared" si="819"/>
        <v>447</v>
      </c>
      <c r="CF299" s="72">
        <f t="shared" si="820"/>
        <v>514</v>
      </c>
      <c r="CG299" s="71">
        <f t="shared" si="821"/>
        <v>538</v>
      </c>
      <c r="CH299" s="75">
        <f t="shared" si="822"/>
        <v>255</v>
      </c>
      <c r="CI299" s="71">
        <f t="shared" si="823"/>
        <v>260</v>
      </c>
      <c r="CJ299" s="72">
        <f t="shared" si="824"/>
        <v>285</v>
      </c>
      <c r="CK299" s="72" t="str">
        <f t="shared" si="825"/>
        <v>-</v>
      </c>
      <c r="CL299" s="72">
        <f t="shared" si="826"/>
        <v>345</v>
      </c>
      <c r="CM299" s="72" t="str">
        <f t="shared" si="827"/>
        <v>-</v>
      </c>
      <c r="CN299" s="72">
        <f t="shared" si="828"/>
        <v>378</v>
      </c>
      <c r="CO299" s="72">
        <f t="shared" si="829"/>
        <v>392</v>
      </c>
      <c r="CP299" s="72">
        <f t="shared" si="830"/>
        <v>433</v>
      </c>
      <c r="CQ299" s="72">
        <f t="shared" si="831"/>
        <v>492</v>
      </c>
      <c r="CR299" s="72">
        <f t="shared" si="832"/>
        <v>537</v>
      </c>
      <c r="CS299" s="72">
        <f t="shared" si="833"/>
        <v>551</v>
      </c>
      <c r="CT299" s="23">
        <f t="shared" si="834"/>
        <v>1</v>
      </c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/>
      <c r="NP299" s="3"/>
      <c r="NQ299" s="3"/>
      <c r="NR299" s="3"/>
      <c r="NS299" s="3"/>
      <c r="NT299" s="3"/>
      <c r="NU299" s="3"/>
      <c r="NV299" s="3"/>
      <c r="NW299" s="3"/>
      <c r="NX299" s="3"/>
      <c r="NY299" s="3"/>
      <c r="NZ299" s="3"/>
      <c r="OA299" s="3"/>
      <c r="OB299" s="3"/>
      <c r="OC299" s="3"/>
      <c r="OD299" s="3"/>
      <c r="OE299" s="3"/>
      <c r="OF299" s="3"/>
      <c r="OG299" s="3"/>
      <c r="OH299" s="3"/>
      <c r="OI299" s="3"/>
      <c r="OJ299" s="3"/>
      <c r="OK299" s="3"/>
      <c r="OL299" s="3"/>
      <c r="OM299" s="3"/>
      <c r="ON299" s="3"/>
      <c r="OO299" s="3"/>
      <c r="OP299" s="3"/>
      <c r="OQ299" s="3"/>
      <c r="OR299" s="3"/>
      <c r="OS299" s="3"/>
      <c r="OT299" s="3"/>
      <c r="OU299" s="3"/>
      <c r="OV299" s="3"/>
      <c r="OW299" s="3"/>
      <c r="OX299" s="3"/>
      <c r="OY299" s="3"/>
      <c r="OZ299" s="3"/>
      <c r="PA299" s="3"/>
      <c r="PB299" s="3"/>
      <c r="PC299" s="3"/>
      <c r="PD299" s="3"/>
      <c r="PE299" s="3"/>
      <c r="PF299" s="3"/>
      <c r="PG299" s="3"/>
      <c r="PH299" s="3"/>
      <c r="PI299" s="3"/>
      <c r="PJ299" s="3"/>
      <c r="PK299" s="3"/>
      <c r="PL299" s="3"/>
      <c r="PM299" s="3"/>
      <c r="PN299" s="3"/>
      <c r="PO299" s="3"/>
      <c r="PP299" s="3"/>
      <c r="PQ299" s="3"/>
      <c r="PR299" s="3"/>
      <c r="PS299" s="3"/>
      <c r="PT299" s="3"/>
      <c r="PU299" s="3"/>
      <c r="PV299" s="3"/>
      <c r="PW299" s="3"/>
      <c r="PX299" s="3"/>
      <c r="PY299" s="3"/>
      <c r="PZ299" s="3"/>
      <c r="QA299" s="3"/>
      <c r="QB299" s="3"/>
      <c r="QC299" s="3"/>
      <c r="QD299" s="3"/>
      <c r="QE299" s="3"/>
      <c r="QF299" s="3"/>
      <c r="QG299" s="3"/>
      <c r="QH299" s="3"/>
      <c r="QI299" s="3"/>
      <c r="QJ299" s="3"/>
      <c r="QK299" s="3"/>
      <c r="QL299" s="3"/>
      <c r="QM299" s="3"/>
      <c r="QN299" s="3"/>
      <c r="QO299" s="3"/>
      <c r="QP299" s="3"/>
      <c r="QQ299" s="3"/>
      <c r="QR299" s="3"/>
      <c r="QS299" s="3"/>
      <c r="QT299" s="3"/>
      <c r="QU299" s="3"/>
      <c r="QV299" s="3"/>
      <c r="QW299" s="3"/>
      <c r="QX299" s="3"/>
      <c r="QY299" s="3"/>
      <c r="QZ299" s="3"/>
      <c r="RA299" s="3"/>
      <c r="RB299" s="3"/>
      <c r="RC299" s="3"/>
      <c r="RD299" s="3"/>
      <c r="RE299" s="3"/>
      <c r="RF299" s="3"/>
      <c r="RG299" s="3"/>
      <c r="RH299" s="3"/>
      <c r="RI299" s="3"/>
      <c r="RJ299" s="3"/>
      <c r="RK299" s="3"/>
      <c r="RL299" s="3"/>
      <c r="RM299" s="3"/>
      <c r="RN299" s="3"/>
      <c r="RO299" s="3"/>
      <c r="RP299" s="3"/>
      <c r="RQ299" s="3"/>
      <c r="RR299" s="3"/>
      <c r="RS299" s="3"/>
      <c r="RT299" s="3"/>
      <c r="RU299" s="3"/>
      <c r="RV299" s="3"/>
      <c r="RW299" s="3"/>
      <c r="RX299" s="3"/>
      <c r="RY299" s="3"/>
      <c r="RZ299" s="3"/>
      <c r="SA299" s="3"/>
      <c r="SB299" s="3"/>
      <c r="SC299" s="3"/>
      <c r="SD299" s="3"/>
      <c r="SE299" s="3"/>
      <c r="SF299" s="3"/>
      <c r="SG299" s="3"/>
      <c r="SH299" s="3"/>
      <c r="SI299" s="3"/>
      <c r="SJ299" s="3"/>
      <c r="SK299" s="3"/>
      <c r="SL299" s="3"/>
      <c r="SM299" s="3"/>
      <c r="SN299" s="3"/>
      <c r="SO299" s="3"/>
      <c r="SP299" s="3"/>
      <c r="SQ299" s="3"/>
      <c r="SR299" s="3"/>
      <c r="SS299" s="3"/>
      <c r="ST299" s="3"/>
      <c r="SU299" s="3"/>
      <c r="SV299" s="3"/>
      <c r="SW299" s="3"/>
      <c r="SX299" s="3"/>
      <c r="SY299" s="3"/>
      <c r="SZ299" s="3"/>
      <c r="TA299" s="3"/>
      <c r="TB299" s="3"/>
      <c r="TC299" s="3"/>
      <c r="TD299" s="3"/>
      <c r="TE299" s="3"/>
      <c r="TF299" s="3"/>
      <c r="TG299" s="3"/>
      <c r="TH299" s="3"/>
      <c r="TI299" s="3"/>
      <c r="TJ299" s="3"/>
      <c r="TK299" s="3"/>
      <c r="TL299" s="3"/>
      <c r="TM299" s="3"/>
      <c r="TN299" s="3"/>
      <c r="TO299" s="3"/>
      <c r="TP299" s="3"/>
      <c r="TQ299" s="3"/>
      <c r="TR299" s="3"/>
      <c r="TS299" s="3"/>
      <c r="TT299" s="3"/>
      <c r="TU299" s="3"/>
      <c r="TV299" s="3"/>
      <c r="TW299" s="3"/>
      <c r="TX299" s="3"/>
      <c r="TY299" s="3"/>
      <c r="TZ299" s="3"/>
      <c r="UA299" s="3"/>
      <c r="UB299" s="3"/>
      <c r="UC299" s="3"/>
      <c r="UD299" s="3"/>
      <c r="UE299" s="3"/>
      <c r="UF299" s="3"/>
      <c r="UG299" s="3"/>
      <c r="UH299" s="3"/>
      <c r="UI299" s="3"/>
      <c r="UJ299" s="3"/>
      <c r="UK299" s="3"/>
      <c r="UL299" s="3"/>
      <c r="UM299" s="3"/>
      <c r="UN299" s="3"/>
      <c r="UO299" s="3"/>
      <c r="UP299" s="3"/>
      <c r="UQ299" s="3"/>
      <c r="UR299" s="3"/>
      <c r="US299" s="3"/>
      <c r="UT299" s="3"/>
      <c r="UU299" s="3"/>
      <c r="UV299" s="3"/>
      <c r="UW299" s="3"/>
      <c r="UX299" s="3"/>
      <c r="UY299" s="3"/>
      <c r="UZ299" s="3"/>
      <c r="VA299" s="3"/>
      <c r="VB299" s="3"/>
      <c r="VC299" s="3"/>
      <c r="VD299" s="3"/>
      <c r="VE299" s="3"/>
      <c r="VF299" s="3"/>
      <c r="VG299" s="3"/>
      <c r="VH299" s="3"/>
      <c r="VI299" s="3"/>
      <c r="VJ299" s="3"/>
      <c r="VK299" s="3"/>
      <c r="VL299" s="3"/>
      <c r="VM299" s="3"/>
      <c r="VN299" s="3"/>
      <c r="VO299" s="3"/>
      <c r="VP299" s="3"/>
      <c r="VQ299" s="3"/>
      <c r="VR299" s="3"/>
      <c r="VS299" s="3"/>
      <c r="VT299" s="3"/>
      <c r="VU299" s="3"/>
      <c r="VV299" s="3"/>
      <c r="VW299" s="3"/>
      <c r="VX299" s="3"/>
      <c r="VY299" s="3"/>
      <c r="VZ299" s="3"/>
      <c r="WA299" s="3"/>
      <c r="WB299" s="3"/>
      <c r="WC299" s="3"/>
      <c r="WD299" s="3"/>
      <c r="WE299" s="3"/>
      <c r="WF299" s="3"/>
      <c r="WG299" s="3"/>
      <c r="WH299" s="3"/>
      <c r="WI299" s="3"/>
      <c r="WJ299" s="3"/>
      <c r="WK299" s="3"/>
      <c r="WL299" s="3"/>
      <c r="WM299" s="3"/>
      <c r="WN299" s="3"/>
      <c r="WO299" s="3"/>
      <c r="WP299" s="3"/>
      <c r="WQ299" s="3"/>
      <c r="WR299" s="3"/>
      <c r="WS299" s="3"/>
      <c r="WT299" s="3"/>
      <c r="WU299" s="3"/>
      <c r="WV299" s="3"/>
      <c r="WW299" s="3"/>
      <c r="WX299" s="3"/>
      <c r="WY299" s="3"/>
      <c r="WZ299" s="3"/>
      <c r="XA299" s="3"/>
      <c r="XB299" s="3"/>
      <c r="XC299" s="3"/>
      <c r="XD299" s="3"/>
      <c r="XE299" s="3"/>
      <c r="XF299" s="3"/>
      <c r="XG299" s="3"/>
      <c r="XH299" s="3"/>
      <c r="XI299" s="3"/>
      <c r="XJ299" s="3"/>
      <c r="XK299" s="3"/>
      <c r="XL299" s="3"/>
      <c r="XM299" s="3"/>
      <c r="XN299" s="3"/>
      <c r="XO299" s="3"/>
      <c r="XP299" s="3"/>
      <c r="XQ299" s="3"/>
      <c r="XR299" s="3"/>
      <c r="XS299" s="3"/>
      <c r="XT299" s="3"/>
      <c r="XU299" s="3"/>
      <c r="XV299" s="3"/>
      <c r="XW299" s="3"/>
      <c r="XX299" s="3"/>
      <c r="XY299" s="3"/>
      <c r="XZ299" s="3"/>
      <c r="YA299" s="3"/>
      <c r="YB299" s="3"/>
      <c r="YC299" s="3"/>
      <c r="YD299" s="3"/>
      <c r="YE299" s="3"/>
      <c r="YF299" s="3"/>
      <c r="YG299" s="3"/>
      <c r="YH299" s="3"/>
      <c r="YI299" s="3"/>
      <c r="YJ299" s="3"/>
      <c r="YK299" s="3"/>
      <c r="YL299" s="3"/>
      <c r="YM299" s="3"/>
      <c r="YN299" s="3"/>
      <c r="YO299" s="3"/>
      <c r="YP299" s="3"/>
      <c r="YQ299" s="3"/>
      <c r="YR299" s="3"/>
      <c r="YS299" s="3"/>
      <c r="YT299" s="3"/>
      <c r="YU299" s="3"/>
      <c r="YV299" s="3"/>
      <c r="YW299" s="3"/>
      <c r="YX299" s="3"/>
      <c r="YY299" s="3"/>
      <c r="YZ299" s="3"/>
      <c r="ZA299" s="3"/>
      <c r="ZB299" s="3"/>
      <c r="ZC299" s="3"/>
      <c r="ZD299" s="3"/>
      <c r="ZE299" s="3"/>
      <c r="ZF299" s="3"/>
      <c r="ZG299" s="3"/>
      <c r="ZH299" s="3"/>
      <c r="ZI299" s="3"/>
      <c r="ZJ299" s="3"/>
      <c r="ZK299" s="3"/>
      <c r="ZL299" s="3"/>
      <c r="ZM299" s="3"/>
      <c r="ZN299" s="3"/>
      <c r="ZO299" s="3"/>
      <c r="ZP299" s="3"/>
      <c r="ZQ299" s="3"/>
      <c r="ZR299" s="3"/>
      <c r="ZS299" s="3"/>
      <c r="ZT299" s="3"/>
      <c r="ZU299" s="3"/>
      <c r="ZV299" s="3"/>
      <c r="ZW299" s="3"/>
      <c r="ZX299" s="3"/>
      <c r="ZY299" s="3"/>
      <c r="ZZ299" s="3"/>
      <c r="AAA299" s="3"/>
      <c r="AAB299" s="3"/>
      <c r="AAC299" s="3"/>
      <c r="AAD299" s="3"/>
      <c r="AAE299" s="3"/>
      <c r="AAF299" s="3"/>
      <c r="AAG299" s="3"/>
      <c r="AAH299" s="3"/>
      <c r="AAI299" s="3"/>
      <c r="AAJ299" s="3"/>
      <c r="AAK299" s="3"/>
      <c r="AAL299" s="3"/>
      <c r="AAM299" s="3"/>
      <c r="AAN299" s="3"/>
      <c r="AAO299" s="3"/>
      <c r="AAP299" s="3"/>
      <c r="AAQ299" s="3"/>
      <c r="AAR299" s="3"/>
      <c r="AAS299" s="3"/>
      <c r="AAT299" s="3"/>
      <c r="AAU299" s="3"/>
      <c r="AAV299" s="3"/>
      <c r="AAW299" s="3"/>
      <c r="AAX299" s="3"/>
      <c r="AAY299" s="3"/>
      <c r="AAZ299" s="3"/>
      <c r="ABA299" s="3"/>
      <c r="ABB299" s="3"/>
      <c r="ABC299" s="3"/>
      <c r="ABD299" s="3"/>
      <c r="ABE299" s="3"/>
      <c r="ABF299" s="3"/>
      <c r="ABG299" s="3"/>
      <c r="ABH299" s="3"/>
      <c r="ABI299" s="3"/>
      <c r="ABJ299" s="3"/>
      <c r="ABK299" s="3"/>
      <c r="ABL299" s="3"/>
      <c r="ABM299" s="3"/>
      <c r="ABN299" s="3"/>
      <c r="ABO299" s="3"/>
      <c r="ABP299" s="3"/>
      <c r="ABQ299" s="3"/>
      <c r="ABR299" s="3"/>
      <c r="ABS299" s="3"/>
      <c r="ABT299" s="3"/>
      <c r="ABU299" s="3"/>
      <c r="ABV299" s="3"/>
      <c r="ABW299" s="3"/>
      <c r="ABX299" s="3"/>
      <c r="ABY299" s="3"/>
      <c r="ABZ299" s="3"/>
      <c r="ACA299" s="3"/>
      <c r="ACB299" s="3"/>
      <c r="ACC299" s="3"/>
      <c r="ACD299" s="3"/>
      <c r="ACE299" s="3"/>
      <c r="ACF299" s="3"/>
      <c r="ACG299" s="3"/>
      <c r="ACH299" s="3"/>
      <c r="ACI299" s="3"/>
      <c r="ACJ299" s="3"/>
      <c r="ACK299" s="3"/>
      <c r="ACL299" s="3"/>
      <c r="ACM299" s="3"/>
      <c r="ACN299" s="3"/>
      <c r="ACO299" s="3"/>
      <c r="ACP299" s="3"/>
      <c r="ACQ299" s="3"/>
      <c r="ACR299" s="3"/>
      <c r="ACS299" s="3"/>
      <c r="ACT299" s="3"/>
      <c r="ACU299" s="3"/>
      <c r="ACV299" s="3"/>
      <c r="ACW299" s="3"/>
      <c r="ACX299" s="3"/>
      <c r="ACY299" s="3"/>
      <c r="ACZ299" s="3"/>
      <c r="ADA299" s="3"/>
      <c r="ADB299" s="3"/>
      <c r="ADC299" s="3"/>
      <c r="ADD299" s="3"/>
      <c r="ADE299" s="3"/>
      <c r="ADF299" s="3"/>
      <c r="ADG299" s="3"/>
      <c r="ADH299" s="3"/>
      <c r="ADI299" s="3"/>
      <c r="ADJ299" s="3"/>
      <c r="ADK299" s="3"/>
      <c r="ADL299" s="3"/>
      <c r="ADM299" s="3"/>
      <c r="ADN299" s="3"/>
      <c r="ADO299" s="3"/>
      <c r="ADP299" s="3"/>
      <c r="ADQ299" s="3"/>
      <c r="ADR299" s="3"/>
      <c r="ADS299" s="3"/>
      <c r="ADT299" s="3"/>
      <c r="ADU299" s="3"/>
      <c r="ADV299" s="3"/>
      <c r="ADW299" s="3"/>
      <c r="ADX299" s="3"/>
      <c r="ADY299" s="3"/>
      <c r="ADZ299" s="3"/>
      <c r="AEA299" s="3"/>
      <c r="AEB299" s="3"/>
      <c r="AEC299" s="3"/>
      <c r="AED299" s="3"/>
      <c r="AEE299" s="3"/>
      <c r="AEF299" s="3"/>
      <c r="AEG299" s="3"/>
      <c r="AEH299" s="3"/>
      <c r="AEI299" s="3"/>
      <c r="AEJ299" s="3"/>
      <c r="AEK299" s="3"/>
      <c r="AEL299" s="3"/>
      <c r="AEM299" s="3"/>
      <c r="AEN299" s="3"/>
      <c r="AEO299" s="3"/>
      <c r="AEP299" s="3"/>
      <c r="AEQ299" s="3"/>
      <c r="AER299" s="3"/>
      <c r="AES299" s="3"/>
      <c r="AET299" s="3"/>
      <c r="AEU299" s="3"/>
      <c r="AEV299" s="3"/>
      <c r="AEW299" s="3"/>
      <c r="AEX299" s="3"/>
      <c r="AEY299" s="3"/>
      <c r="AEZ299" s="3"/>
      <c r="AFA299" s="3"/>
      <c r="AFB299" s="3"/>
      <c r="AFC299" s="3"/>
      <c r="AFD299" s="3"/>
      <c r="AFE299" s="3"/>
      <c r="AFF299" s="3"/>
      <c r="AFG299" s="3"/>
      <c r="AFH299" s="3"/>
      <c r="AFI299" s="3"/>
      <c r="AFJ299" s="3"/>
      <c r="AFK299" s="3"/>
      <c r="AFL299" s="3"/>
      <c r="AFM299" s="3"/>
      <c r="AFN299" s="3"/>
      <c r="AFO299" s="3"/>
      <c r="AFP299" s="3"/>
      <c r="AFQ299" s="3"/>
      <c r="AFR299" s="3"/>
      <c r="AFS299" s="3"/>
      <c r="AFT299" s="3"/>
      <c r="AFU299" s="3"/>
      <c r="AFV299" s="3"/>
      <c r="AFW299" s="3"/>
      <c r="AFX299" s="3"/>
      <c r="AFY299" s="3"/>
      <c r="AFZ299" s="3"/>
      <c r="AGA299" s="3"/>
      <c r="AGB299" s="3"/>
      <c r="AGC299" s="3"/>
      <c r="AGD299" s="3"/>
      <c r="AGE299" s="3"/>
      <c r="AGF299" s="3"/>
      <c r="AGG299" s="3"/>
      <c r="AGH299" s="3"/>
      <c r="AGI299" s="3"/>
      <c r="AGJ299" s="3"/>
      <c r="AGK299" s="3"/>
      <c r="AGL299" s="3"/>
      <c r="AGM299" s="3"/>
      <c r="AGN299" s="3"/>
      <c r="AGO299" s="3"/>
      <c r="AGP299" s="3"/>
      <c r="AGQ299" s="3"/>
      <c r="AGR299" s="3"/>
      <c r="AGS299" s="3"/>
      <c r="AGT299" s="3"/>
      <c r="AGU299" s="3"/>
      <c r="AGV299" s="3"/>
      <c r="AGW299" s="3"/>
      <c r="AGX299" s="3"/>
      <c r="AGY299" s="3"/>
      <c r="AGZ299" s="3"/>
      <c r="AHA299" s="3"/>
      <c r="AHB299" s="3"/>
      <c r="AHC299" s="3"/>
      <c r="AHD299" s="3"/>
      <c r="AHE299" s="3"/>
      <c r="AHF299" s="3"/>
      <c r="AHG299" s="3"/>
      <c r="AHH299" s="3"/>
      <c r="AHI299" s="3"/>
      <c r="AHJ299" s="3"/>
      <c r="AHK299" s="3"/>
      <c r="AHL299" s="3"/>
      <c r="AHM299" s="3"/>
      <c r="AHN299" s="3"/>
      <c r="AHO299" s="3"/>
      <c r="AHP299" s="3"/>
      <c r="AHQ299" s="3"/>
      <c r="AHR299" s="3"/>
      <c r="AHS299" s="3"/>
      <c r="AHT299" s="3"/>
      <c r="AHU299" s="3"/>
      <c r="AHV299" s="3"/>
      <c r="AHW299" s="3"/>
      <c r="AHX299" s="3"/>
      <c r="AHY299" s="3"/>
      <c r="AHZ299" s="3"/>
      <c r="AIA299" s="3"/>
      <c r="AIB299" s="3"/>
      <c r="AIC299" s="3"/>
      <c r="AID299" s="3"/>
      <c r="AIE299" s="3"/>
      <c r="AIF299" s="3"/>
      <c r="AIG299" s="3"/>
      <c r="AIH299" s="3"/>
      <c r="AII299" s="3"/>
      <c r="AIJ299" s="3"/>
      <c r="AIK299" s="3"/>
      <c r="AIL299" s="3"/>
      <c r="AIM299" s="3"/>
      <c r="AIN299" s="3"/>
      <c r="AIO299" s="3"/>
      <c r="AIP299" s="3"/>
      <c r="AIQ299" s="3"/>
      <c r="AIR299" s="3"/>
      <c r="AIS299" s="3"/>
      <c r="AIT299" s="3"/>
      <c r="AIU299" s="3"/>
      <c r="AIV299" s="3"/>
      <c r="AIW299" s="3"/>
      <c r="AIX299" s="3"/>
      <c r="AIY299" s="3"/>
      <c r="AIZ299" s="3"/>
      <c r="AJA299" s="3"/>
      <c r="AJB299" s="3"/>
      <c r="AJC299" s="3"/>
      <c r="AJD299" s="3"/>
      <c r="AJE299" s="3"/>
      <c r="AJF299" s="3"/>
      <c r="AJG299" s="3"/>
      <c r="AJH299" s="3"/>
      <c r="AJI299" s="3"/>
      <c r="AJJ299" s="3"/>
      <c r="AJK299" s="3"/>
      <c r="AJL299" s="3"/>
      <c r="AJM299" s="3"/>
      <c r="AJN299" s="3"/>
      <c r="AJO299" s="3"/>
      <c r="AJP299" s="3"/>
      <c r="AJQ299" s="3"/>
      <c r="AJR299" s="3"/>
      <c r="AJS299" s="3"/>
      <c r="AJT299" s="3"/>
      <c r="AJU299" s="3"/>
      <c r="AJV299" s="3"/>
      <c r="AJW299" s="3"/>
      <c r="AJX299" s="3"/>
      <c r="AJY299" s="3"/>
      <c r="AJZ299" s="3"/>
      <c r="AKA299" s="3"/>
      <c r="AKB299" s="3"/>
      <c r="AKC299" s="3"/>
      <c r="AKD299" s="3"/>
      <c r="AKE299" s="3"/>
      <c r="AKF299" s="3"/>
      <c r="AKG299" s="3"/>
      <c r="AKH299" s="3"/>
      <c r="AKI299" s="3"/>
      <c r="AKJ299" s="3"/>
      <c r="AKK299" s="3"/>
      <c r="AKL299" s="3"/>
      <c r="AKM299" s="3"/>
      <c r="AKN299" s="3"/>
      <c r="AKO299" s="3"/>
      <c r="AKP299" s="3"/>
      <c r="AKQ299" s="3"/>
      <c r="AKR299" s="3"/>
      <c r="AKS299" s="3"/>
      <c r="AKT299" s="3"/>
      <c r="AKU299" s="3"/>
      <c r="AKV299" s="3"/>
      <c r="AKW299" s="3"/>
      <c r="AKX299" s="3"/>
      <c r="AKY299" s="3"/>
      <c r="AKZ299" s="3"/>
      <c r="ALA299" s="3"/>
      <c r="ALB299" s="3"/>
      <c r="ALC299" s="3"/>
      <c r="ALD299" s="3"/>
      <c r="ALE299" s="3"/>
      <c r="ALF299" s="3"/>
      <c r="ALG299" s="3"/>
      <c r="ALH299" s="3"/>
      <c r="ALI299" s="3"/>
      <c r="ALJ299" s="3"/>
      <c r="ALK299" s="3"/>
      <c r="ALL299" s="3"/>
      <c r="ALM299" s="3"/>
      <c r="ALN299" s="3"/>
      <c r="ALO299" s="3"/>
      <c r="ALP299" s="3"/>
      <c r="ALQ299" s="3"/>
      <c r="ALR299" s="3"/>
      <c r="ALS299" s="3"/>
      <c r="ALT299" s="3"/>
      <c r="ALU299" s="3"/>
      <c r="ALV299" s="3"/>
      <c r="ALW299" s="3"/>
      <c r="ALX299" s="3"/>
      <c r="ALY299" s="3"/>
      <c r="ALZ299" s="3"/>
      <c r="AMA299" s="3"/>
      <c r="AMB299" s="3"/>
      <c r="AMC299" s="3"/>
      <c r="AMD299" s="3"/>
      <c r="AME299" s="3"/>
      <c r="AMF299" s="3"/>
      <c r="AMG299" s="3"/>
      <c r="AMH299" s="3"/>
      <c r="AMI299" s="3"/>
      <c r="AMJ299" s="3"/>
      <c r="AMK299" s="3"/>
      <c r="AML299" s="3"/>
      <c r="AMM299" s="3"/>
      <c r="AMN299" s="3"/>
      <c r="AMO299" s="3"/>
      <c r="AMP299" s="1"/>
    </row>
    <row r="300" spans="1:1030" s="6" customFormat="1" x14ac:dyDescent="0.2">
      <c r="A300" s="3" t="str">
        <f t="shared" si="835"/>
        <v>smo_human_5L7D</v>
      </c>
      <c r="B300" s="3" t="s">
        <v>33</v>
      </c>
      <c r="C300" s="3" t="s">
        <v>1358</v>
      </c>
      <c r="D300" s="3" t="str">
        <f>IFERROR(MID(VLOOKUP($B300,Seqs!$A:$B,2,0),E300,1),"")</f>
        <v>T</v>
      </c>
      <c r="E300" s="105">
        <v>223</v>
      </c>
      <c r="F300" s="3" t="str">
        <f>IFERROR(MID(VLOOKUP($B300,Seqs!$A:$B,2,0),G300,1),"")</f>
        <v>D</v>
      </c>
      <c r="G300" s="3">
        <v>255</v>
      </c>
      <c r="H300" s="3" t="str">
        <f>IFERROR(MID(VLOOKUP($B300,Seqs!$A:$B,2,0),I300,1),"")</f>
        <v>W</v>
      </c>
      <c r="I300" s="23">
        <v>256</v>
      </c>
      <c r="J300" s="3" t="str">
        <f>IFERROR(MID(VLOOKUP($B300,Seqs!$A:$B,2,0),K300,1),"")</f>
        <v>N</v>
      </c>
      <c r="K300" s="23">
        <v>260</v>
      </c>
      <c r="L300" s="3" t="str">
        <f>IFERROR(MID(VLOOKUP($B300,Seqs!$A:$B,2,0),M300,1),"")</f>
        <v>R</v>
      </c>
      <c r="M300" s="3">
        <v>261</v>
      </c>
      <c r="N300" s="3" t="str">
        <f>IFERROR(MID(VLOOKUP($B300,Seqs!$A:$B,2,0),O300,1),"")</f>
        <v>F</v>
      </c>
      <c r="O300" s="3">
        <v>285</v>
      </c>
      <c r="P300" s="3" t="str">
        <f>IFERROR(MID(VLOOKUP($B300,Seqs!$A:$B,2,0),Q300,1),"")</f>
        <v/>
      </c>
      <c r="Q300" s="3" t="s">
        <v>23</v>
      </c>
      <c r="R300" s="3" t="str">
        <f>IFERROR(MID(VLOOKUP($B300,Seqs!$A:$B,2,0),S300,1),"")</f>
        <v/>
      </c>
      <c r="S300" s="3" t="s">
        <v>23</v>
      </c>
      <c r="T300" s="3" t="str">
        <f>IFERROR(MID(VLOOKUP($B300,Seqs!$A:$B,2,0),U300,1),"")</f>
        <v>L</v>
      </c>
      <c r="U300" s="3">
        <v>312</v>
      </c>
      <c r="V300" s="3" t="str">
        <f>IFERROR(MID(VLOOKUP($B300,Seqs!$A:$B,2,0),W300,1),"")</f>
        <v>L</v>
      </c>
      <c r="W300" s="3">
        <v>346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L</v>
      </c>
      <c r="AC300" s="9">
        <v>353</v>
      </c>
      <c r="AD300" s="3" t="str">
        <f>IFERROR(MID(VLOOKUP($B300,Seqs!$A:$B,2,0),AE300,1),"")</f>
        <v>V</v>
      </c>
      <c r="AE300" s="3">
        <v>378</v>
      </c>
      <c r="AF300" s="3" t="str">
        <f>IFERROR(MID(VLOOKUP($B300,Seqs!$A:$B,2,0),AG300,1),"")</f>
        <v>C</v>
      </c>
      <c r="AG300" s="3">
        <v>390</v>
      </c>
      <c r="AH300" s="3" t="str">
        <f>IFERROR(MID(VLOOKUP($B300,Seqs!$A:$B,2,0),AI300,1),"")</f>
        <v>V</v>
      </c>
      <c r="AI300" s="3">
        <v>392</v>
      </c>
      <c r="AJ300" s="3" t="str">
        <f>IFERROR(MID(VLOOKUP($B300,Seqs!$A:$B,2,0),AK300,1),"")</f>
        <v>N</v>
      </c>
      <c r="AK300" s="105">
        <v>396</v>
      </c>
      <c r="AL300" s="3" t="str">
        <f>IFERROR(MID(VLOOKUP($B300,Seqs!$A:$B,2,0),AM300,1),"")</f>
        <v>S</v>
      </c>
      <c r="AM300" s="3">
        <v>428</v>
      </c>
      <c r="AN300" s="3" t="str">
        <f>IFERROR(MID(VLOOKUP($B300,Seqs!$A:$B,2,0),AO300,1),"")</f>
        <v>E</v>
      </c>
      <c r="AO300" s="3">
        <v>447</v>
      </c>
      <c r="AP300" s="3" t="str">
        <f>IFERROR(MID(VLOOKUP($B300,Seqs!$A:$B,2,0),AQ300,1),"")</f>
        <v>I</v>
      </c>
      <c r="AQ300" s="3">
        <v>496</v>
      </c>
      <c r="AR300" s="3" t="str">
        <f>IFERROR(MID(VLOOKUP($B300,Seqs!$A:$B,2,0),AS300,1),"")</f>
        <v>S</v>
      </c>
      <c r="AS300" s="105">
        <v>514</v>
      </c>
      <c r="AT300" s="3" t="str">
        <f>IFERROR(MID(VLOOKUP($B300,Seqs!$A:$B,2,0),AU300,1),"")</f>
        <v>W</v>
      </c>
      <c r="AU300" s="3">
        <v>537</v>
      </c>
      <c r="AV300" s="3" t="str">
        <f>IFERROR(MID(VLOOKUP($B300,Seqs!$A:$B,2,0),AW300,1),"")</f>
        <v>T</v>
      </c>
      <c r="AW300" s="3">
        <v>538</v>
      </c>
      <c r="AX300" s="3" t="str">
        <f>IFERROR(MID(VLOOKUP($B300,Seqs!$A:$B,2,0),AY300,1),"")</f>
        <v>T</v>
      </c>
      <c r="AY300" s="3">
        <v>553</v>
      </c>
      <c r="AZ300" s="78" t="str">
        <f>VLOOKUP(B300,Classification!A:D,2,0)</f>
        <v>F</v>
      </c>
      <c r="BA300" s="94" t="str">
        <f>VLOOKUP(B300,Classification!A:D,4,0)</f>
        <v>Frizzled</v>
      </c>
      <c r="BB300" s="92" t="b">
        <f t="shared" si="836"/>
        <v>1</v>
      </c>
      <c r="BC300" s="23">
        <f t="shared" si="809"/>
        <v>252</v>
      </c>
      <c r="BD300" s="74" t="s">
        <v>1383</v>
      </c>
      <c r="BE300" s="3" t="s">
        <v>1381</v>
      </c>
      <c r="BF300" s="119">
        <v>3.2</v>
      </c>
      <c r="BG300" s="49" t="s">
        <v>1</v>
      </c>
      <c r="BH300" s="49" t="s">
        <v>1384</v>
      </c>
      <c r="BI300" s="3" t="s">
        <v>1367</v>
      </c>
      <c r="BJ300" s="75" t="s">
        <v>1293</v>
      </c>
      <c r="BK300" s="57" t="s">
        <v>1293</v>
      </c>
      <c r="BL300" s="57" t="s">
        <v>1293</v>
      </c>
      <c r="BM300" s="57" t="s">
        <v>1293</v>
      </c>
      <c r="BN300" s="57" t="s">
        <v>1293</v>
      </c>
      <c r="BO300" s="57" t="s">
        <v>1293</v>
      </c>
      <c r="BP300" s="57" t="s">
        <v>1293</v>
      </c>
      <c r="BQ300" s="57" t="s">
        <v>1293</v>
      </c>
      <c r="BR300" s="57" t="s">
        <v>1293</v>
      </c>
      <c r="BS300" s="57" t="s">
        <v>1293</v>
      </c>
      <c r="BT300" s="57" t="s">
        <v>1293</v>
      </c>
      <c r="BU300" s="57" t="s">
        <v>1293</v>
      </c>
      <c r="BV300" s="75">
        <f t="shared" si="810"/>
        <v>223</v>
      </c>
      <c r="BW300" s="71">
        <f t="shared" si="811"/>
        <v>256</v>
      </c>
      <c r="BX300" s="72">
        <f t="shared" si="812"/>
        <v>261</v>
      </c>
      <c r="BY300" s="71" t="str">
        <f t="shared" si="813"/>
        <v>-</v>
      </c>
      <c r="BZ300" s="72">
        <f t="shared" si="814"/>
        <v>312</v>
      </c>
      <c r="CA300" s="71" t="str">
        <f t="shared" si="815"/>
        <v>-</v>
      </c>
      <c r="CB300" s="72">
        <f t="shared" si="816"/>
        <v>353</v>
      </c>
      <c r="CC300" s="71">
        <f t="shared" si="817"/>
        <v>390</v>
      </c>
      <c r="CD300" s="72">
        <f t="shared" si="818"/>
        <v>396</v>
      </c>
      <c r="CE300" s="71">
        <f t="shared" si="819"/>
        <v>447</v>
      </c>
      <c r="CF300" s="72">
        <f t="shared" si="820"/>
        <v>514</v>
      </c>
      <c r="CG300" s="71">
        <f t="shared" si="821"/>
        <v>538</v>
      </c>
      <c r="CH300" s="75">
        <f t="shared" si="822"/>
        <v>255</v>
      </c>
      <c r="CI300" s="71">
        <f t="shared" si="823"/>
        <v>260</v>
      </c>
      <c r="CJ300" s="72">
        <f t="shared" si="824"/>
        <v>285</v>
      </c>
      <c r="CK300" s="72" t="str">
        <f t="shared" si="825"/>
        <v>-</v>
      </c>
      <c r="CL300" s="72">
        <f t="shared" si="826"/>
        <v>346</v>
      </c>
      <c r="CM300" s="72" t="str">
        <f t="shared" si="827"/>
        <v>-</v>
      </c>
      <c r="CN300" s="72">
        <f t="shared" si="828"/>
        <v>378</v>
      </c>
      <c r="CO300" s="72">
        <f t="shared" si="829"/>
        <v>392</v>
      </c>
      <c r="CP300" s="72">
        <f t="shared" si="830"/>
        <v>428</v>
      </c>
      <c r="CQ300" s="72">
        <f t="shared" si="831"/>
        <v>496</v>
      </c>
      <c r="CR300" s="72">
        <f t="shared" si="832"/>
        <v>537</v>
      </c>
      <c r="CS300" s="72">
        <f t="shared" si="833"/>
        <v>553</v>
      </c>
      <c r="CT300" s="23">
        <f t="shared" si="834"/>
        <v>1</v>
      </c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/>
      <c r="MX300" s="3"/>
      <c r="MY300" s="3"/>
      <c r="MZ300" s="3"/>
      <c r="NA300" s="3"/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  <c r="NM300" s="3"/>
      <c r="NN300" s="3"/>
      <c r="NO300" s="3"/>
      <c r="NP300" s="3"/>
      <c r="NQ300" s="3"/>
      <c r="NR300" s="3"/>
      <c r="NS300" s="3"/>
      <c r="NT300" s="3"/>
      <c r="NU300" s="3"/>
      <c r="NV300" s="3"/>
      <c r="NW300" s="3"/>
      <c r="NX300" s="3"/>
      <c r="NY300" s="3"/>
      <c r="NZ300" s="3"/>
      <c r="OA300" s="3"/>
      <c r="OB300" s="3"/>
      <c r="OC300" s="3"/>
      <c r="OD300" s="3"/>
      <c r="OE300" s="3"/>
      <c r="OF300" s="3"/>
      <c r="OG300" s="3"/>
      <c r="OH300" s="3"/>
      <c r="OI300" s="3"/>
      <c r="OJ300" s="3"/>
      <c r="OK300" s="3"/>
      <c r="OL300" s="3"/>
      <c r="OM300" s="3"/>
      <c r="ON300" s="3"/>
      <c r="OO300" s="3"/>
      <c r="OP300" s="3"/>
      <c r="OQ300" s="3"/>
      <c r="OR300" s="3"/>
      <c r="OS300" s="3"/>
      <c r="OT300" s="3"/>
      <c r="OU300" s="3"/>
      <c r="OV300" s="3"/>
      <c r="OW300" s="3"/>
      <c r="OX300" s="3"/>
      <c r="OY300" s="3"/>
      <c r="OZ300" s="3"/>
      <c r="PA300" s="3"/>
      <c r="PB300" s="3"/>
      <c r="PC300" s="3"/>
      <c r="PD300" s="3"/>
      <c r="PE300" s="3"/>
      <c r="PF300" s="3"/>
      <c r="PG300" s="3"/>
      <c r="PH300" s="3"/>
      <c r="PI300" s="3"/>
      <c r="PJ300" s="3"/>
      <c r="PK300" s="3"/>
      <c r="PL300" s="3"/>
      <c r="PM300" s="3"/>
      <c r="PN300" s="3"/>
      <c r="PO300" s="3"/>
      <c r="PP300" s="3"/>
      <c r="PQ300" s="3"/>
      <c r="PR300" s="3"/>
      <c r="PS300" s="3"/>
      <c r="PT300" s="3"/>
      <c r="PU300" s="3"/>
      <c r="PV300" s="3"/>
      <c r="PW300" s="3"/>
      <c r="PX300" s="3"/>
      <c r="PY300" s="3"/>
      <c r="PZ300" s="3"/>
      <c r="QA300" s="3"/>
      <c r="QB300" s="3"/>
      <c r="QC300" s="3"/>
      <c r="QD300" s="3"/>
      <c r="QE300" s="3"/>
      <c r="QF300" s="3"/>
      <c r="QG300" s="3"/>
      <c r="QH300" s="3"/>
      <c r="QI300" s="3"/>
      <c r="QJ300" s="3"/>
      <c r="QK300" s="3"/>
      <c r="QL300" s="3"/>
      <c r="QM300" s="3"/>
      <c r="QN300" s="3"/>
      <c r="QO300" s="3"/>
      <c r="QP300" s="3"/>
      <c r="QQ300" s="3"/>
      <c r="QR300" s="3"/>
      <c r="QS300" s="3"/>
      <c r="QT300" s="3"/>
      <c r="QU300" s="3"/>
      <c r="QV300" s="3"/>
      <c r="QW300" s="3"/>
      <c r="QX300" s="3"/>
      <c r="QY300" s="3"/>
      <c r="QZ300" s="3"/>
      <c r="RA300" s="3"/>
      <c r="RB300" s="3"/>
      <c r="RC300" s="3"/>
      <c r="RD300" s="3"/>
      <c r="RE300" s="3"/>
      <c r="RF300" s="3"/>
      <c r="RG300" s="3"/>
      <c r="RH300" s="3"/>
      <c r="RI300" s="3"/>
      <c r="RJ300" s="3"/>
      <c r="RK300" s="3"/>
      <c r="RL300" s="3"/>
      <c r="RM300" s="3"/>
      <c r="RN300" s="3"/>
      <c r="RO300" s="3"/>
      <c r="RP300" s="3"/>
      <c r="RQ300" s="3"/>
      <c r="RR300" s="3"/>
      <c r="RS300" s="3"/>
      <c r="RT300" s="3"/>
      <c r="RU300" s="3"/>
      <c r="RV300" s="3"/>
      <c r="RW300" s="3"/>
      <c r="RX300" s="3"/>
      <c r="RY300" s="3"/>
      <c r="RZ300" s="3"/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/>
      <c r="SO300" s="3"/>
      <c r="SP300" s="3"/>
      <c r="SQ300" s="3"/>
      <c r="SR300" s="3"/>
      <c r="SS300" s="3"/>
      <c r="ST300" s="3"/>
      <c r="SU300" s="3"/>
      <c r="SV300" s="3"/>
      <c r="SW300" s="3"/>
      <c r="SX300" s="3"/>
      <c r="SY300" s="3"/>
      <c r="SZ300" s="3"/>
      <c r="TA300" s="3"/>
      <c r="TB300" s="3"/>
      <c r="TC300" s="3"/>
      <c r="TD300" s="3"/>
      <c r="TE300" s="3"/>
      <c r="TF300" s="3"/>
      <c r="TG300" s="3"/>
      <c r="TH300" s="3"/>
      <c r="TI300" s="3"/>
      <c r="TJ300" s="3"/>
      <c r="TK300" s="3"/>
      <c r="TL300" s="3"/>
      <c r="TM300" s="3"/>
      <c r="TN300" s="3"/>
      <c r="TO300" s="3"/>
      <c r="TP300" s="3"/>
      <c r="TQ300" s="3"/>
      <c r="TR300" s="3"/>
      <c r="TS300" s="3"/>
      <c r="TT300" s="3"/>
      <c r="TU300" s="3"/>
      <c r="TV300" s="3"/>
      <c r="TW300" s="3"/>
      <c r="TX300" s="3"/>
      <c r="TY300" s="3"/>
      <c r="TZ300" s="3"/>
      <c r="UA300" s="3"/>
      <c r="UB300" s="3"/>
      <c r="UC300" s="3"/>
      <c r="UD300" s="3"/>
      <c r="UE300" s="3"/>
      <c r="UF300" s="3"/>
      <c r="UG300" s="3"/>
      <c r="UH300" s="3"/>
      <c r="UI300" s="3"/>
      <c r="UJ300" s="3"/>
      <c r="UK300" s="3"/>
      <c r="UL300" s="3"/>
      <c r="UM300" s="3"/>
      <c r="UN300" s="3"/>
      <c r="UO300" s="3"/>
      <c r="UP300" s="3"/>
      <c r="UQ300" s="3"/>
      <c r="UR300" s="3"/>
      <c r="US300" s="3"/>
      <c r="UT300" s="3"/>
      <c r="UU300" s="3"/>
      <c r="UV300" s="3"/>
      <c r="UW300" s="3"/>
      <c r="UX300" s="3"/>
      <c r="UY300" s="3"/>
      <c r="UZ300" s="3"/>
      <c r="VA300" s="3"/>
      <c r="VB300" s="3"/>
      <c r="VC300" s="3"/>
      <c r="VD300" s="3"/>
      <c r="VE300" s="3"/>
      <c r="VF300" s="3"/>
      <c r="VG300" s="3"/>
      <c r="VH300" s="3"/>
      <c r="VI300" s="3"/>
      <c r="VJ300" s="3"/>
      <c r="VK300" s="3"/>
      <c r="VL300" s="3"/>
      <c r="VM300" s="3"/>
      <c r="VN300" s="3"/>
      <c r="VO300" s="3"/>
      <c r="VP300" s="3"/>
      <c r="VQ300" s="3"/>
      <c r="VR300" s="3"/>
      <c r="VS300" s="3"/>
      <c r="VT300" s="3"/>
      <c r="VU300" s="3"/>
      <c r="VV300" s="3"/>
      <c r="VW300" s="3"/>
      <c r="VX300" s="3"/>
      <c r="VY300" s="3"/>
      <c r="VZ300" s="3"/>
      <c r="WA300" s="3"/>
      <c r="WB300" s="3"/>
      <c r="WC300" s="3"/>
      <c r="WD300" s="3"/>
      <c r="WE300" s="3"/>
      <c r="WF300" s="3"/>
      <c r="WG300" s="3"/>
      <c r="WH300" s="3"/>
      <c r="WI300" s="3"/>
      <c r="WJ300" s="3"/>
      <c r="WK300" s="3"/>
      <c r="WL300" s="3"/>
      <c r="WM300" s="3"/>
      <c r="WN300" s="3"/>
      <c r="WO300" s="3"/>
      <c r="WP300" s="3"/>
      <c r="WQ300" s="3"/>
      <c r="WR300" s="3"/>
      <c r="WS300" s="3"/>
      <c r="WT300" s="3"/>
      <c r="WU300" s="3"/>
      <c r="WV300" s="3"/>
      <c r="WW300" s="3"/>
      <c r="WX300" s="3"/>
      <c r="WY300" s="3"/>
      <c r="WZ300" s="3"/>
      <c r="XA300" s="3"/>
      <c r="XB300" s="3"/>
      <c r="XC300" s="3"/>
      <c r="XD300" s="3"/>
      <c r="XE300" s="3"/>
      <c r="XF300" s="3"/>
      <c r="XG300" s="3"/>
      <c r="XH300" s="3"/>
      <c r="XI300" s="3"/>
      <c r="XJ300" s="3"/>
      <c r="XK300" s="3"/>
      <c r="XL300" s="3"/>
      <c r="XM300" s="3"/>
      <c r="XN300" s="3"/>
      <c r="XO300" s="3"/>
      <c r="XP300" s="3"/>
      <c r="XQ300" s="3"/>
      <c r="XR300" s="3"/>
      <c r="XS300" s="3"/>
      <c r="XT300" s="3"/>
      <c r="XU300" s="3"/>
      <c r="XV300" s="3"/>
      <c r="XW300" s="3"/>
      <c r="XX300" s="3"/>
      <c r="XY300" s="3"/>
      <c r="XZ300" s="3"/>
      <c r="YA300" s="3"/>
      <c r="YB300" s="3"/>
      <c r="YC300" s="3"/>
      <c r="YD300" s="3"/>
      <c r="YE300" s="3"/>
      <c r="YF300" s="3"/>
      <c r="YG300" s="3"/>
      <c r="YH300" s="3"/>
      <c r="YI300" s="3"/>
      <c r="YJ300" s="3"/>
      <c r="YK300" s="3"/>
      <c r="YL300" s="3"/>
      <c r="YM300" s="3"/>
      <c r="YN300" s="3"/>
      <c r="YO300" s="3"/>
      <c r="YP300" s="3"/>
      <c r="YQ300" s="3"/>
      <c r="YR300" s="3"/>
      <c r="YS300" s="3"/>
      <c r="YT300" s="3"/>
      <c r="YU300" s="3"/>
      <c r="YV300" s="3"/>
      <c r="YW300" s="3"/>
      <c r="YX300" s="3"/>
      <c r="YY300" s="3"/>
      <c r="YZ300" s="3"/>
      <c r="ZA300" s="3"/>
      <c r="ZB300" s="3"/>
      <c r="ZC300" s="3"/>
      <c r="ZD300" s="3"/>
      <c r="ZE300" s="3"/>
      <c r="ZF300" s="3"/>
      <c r="ZG300" s="3"/>
      <c r="ZH300" s="3"/>
      <c r="ZI300" s="3"/>
      <c r="ZJ300" s="3"/>
      <c r="ZK300" s="3"/>
      <c r="ZL300" s="3"/>
      <c r="ZM300" s="3"/>
      <c r="ZN300" s="3"/>
      <c r="ZO300" s="3"/>
      <c r="ZP300" s="3"/>
      <c r="ZQ300" s="3"/>
      <c r="ZR300" s="3"/>
      <c r="ZS300" s="3"/>
      <c r="ZT300" s="3"/>
      <c r="ZU300" s="3"/>
      <c r="ZV300" s="3"/>
      <c r="ZW300" s="3"/>
      <c r="ZX300" s="3"/>
      <c r="ZY300" s="3"/>
      <c r="ZZ300" s="3"/>
      <c r="AAA300" s="3"/>
      <c r="AAB300" s="3"/>
      <c r="AAC300" s="3"/>
      <c r="AAD300" s="3"/>
      <c r="AAE300" s="3"/>
      <c r="AAF300" s="3"/>
      <c r="AAG300" s="3"/>
      <c r="AAH300" s="3"/>
      <c r="AAI300" s="3"/>
      <c r="AAJ300" s="3"/>
      <c r="AAK300" s="3"/>
      <c r="AAL300" s="3"/>
      <c r="AAM300" s="3"/>
      <c r="AAN300" s="3"/>
      <c r="AAO300" s="3"/>
      <c r="AAP300" s="3"/>
      <c r="AAQ300" s="3"/>
      <c r="AAR300" s="3"/>
      <c r="AAS300" s="3"/>
      <c r="AAT300" s="3"/>
      <c r="AAU300" s="3"/>
      <c r="AAV300" s="3"/>
      <c r="AAW300" s="3"/>
      <c r="AAX300" s="3"/>
      <c r="AAY300" s="3"/>
      <c r="AAZ300" s="3"/>
      <c r="ABA300" s="3"/>
      <c r="ABB300" s="3"/>
      <c r="ABC300" s="3"/>
      <c r="ABD300" s="3"/>
      <c r="ABE300" s="3"/>
      <c r="ABF300" s="3"/>
      <c r="ABG300" s="3"/>
      <c r="ABH300" s="3"/>
      <c r="ABI300" s="3"/>
      <c r="ABJ300" s="3"/>
      <c r="ABK300" s="3"/>
      <c r="ABL300" s="3"/>
      <c r="ABM300" s="3"/>
      <c r="ABN300" s="3"/>
      <c r="ABO300" s="3"/>
      <c r="ABP300" s="3"/>
      <c r="ABQ300" s="3"/>
      <c r="ABR300" s="3"/>
      <c r="ABS300" s="3"/>
      <c r="ABT300" s="3"/>
      <c r="ABU300" s="3"/>
      <c r="ABV300" s="3"/>
      <c r="ABW300" s="3"/>
      <c r="ABX300" s="3"/>
      <c r="ABY300" s="3"/>
      <c r="ABZ300" s="3"/>
      <c r="ACA300" s="3"/>
      <c r="ACB300" s="3"/>
      <c r="ACC300" s="3"/>
      <c r="ACD300" s="3"/>
      <c r="ACE300" s="3"/>
      <c r="ACF300" s="3"/>
      <c r="ACG300" s="3"/>
      <c r="ACH300" s="3"/>
      <c r="ACI300" s="3"/>
      <c r="ACJ300" s="3"/>
      <c r="ACK300" s="3"/>
      <c r="ACL300" s="3"/>
      <c r="ACM300" s="3"/>
      <c r="ACN300" s="3"/>
      <c r="ACO300" s="3"/>
      <c r="ACP300" s="3"/>
      <c r="ACQ300" s="3"/>
      <c r="ACR300" s="3"/>
      <c r="ACS300" s="3"/>
      <c r="ACT300" s="3"/>
      <c r="ACU300" s="3"/>
      <c r="ACV300" s="3"/>
      <c r="ACW300" s="3"/>
      <c r="ACX300" s="3"/>
      <c r="ACY300" s="3"/>
      <c r="ACZ300" s="3"/>
      <c r="ADA300" s="3"/>
      <c r="ADB300" s="3"/>
      <c r="ADC300" s="3"/>
      <c r="ADD300" s="3"/>
      <c r="ADE300" s="3"/>
      <c r="ADF300" s="3"/>
      <c r="ADG300" s="3"/>
      <c r="ADH300" s="3"/>
      <c r="ADI300" s="3"/>
      <c r="ADJ300" s="3"/>
      <c r="ADK300" s="3"/>
      <c r="ADL300" s="3"/>
      <c r="ADM300" s="3"/>
      <c r="ADN300" s="3"/>
      <c r="ADO300" s="3"/>
      <c r="ADP300" s="3"/>
      <c r="ADQ300" s="3"/>
      <c r="ADR300" s="3"/>
      <c r="ADS300" s="3"/>
      <c r="ADT300" s="3"/>
      <c r="ADU300" s="3"/>
      <c r="ADV300" s="3"/>
      <c r="ADW300" s="3"/>
      <c r="ADX300" s="3"/>
      <c r="ADY300" s="3"/>
      <c r="ADZ300" s="3"/>
      <c r="AEA300" s="3"/>
      <c r="AEB300" s="3"/>
      <c r="AEC300" s="3"/>
      <c r="AED300" s="3"/>
      <c r="AEE300" s="3"/>
      <c r="AEF300" s="3"/>
      <c r="AEG300" s="3"/>
      <c r="AEH300" s="3"/>
      <c r="AEI300" s="3"/>
      <c r="AEJ300" s="3"/>
      <c r="AEK300" s="3"/>
      <c r="AEL300" s="3"/>
      <c r="AEM300" s="3"/>
      <c r="AEN300" s="3"/>
      <c r="AEO300" s="3"/>
      <c r="AEP300" s="3"/>
      <c r="AEQ300" s="3"/>
      <c r="AER300" s="3"/>
      <c r="AES300" s="3"/>
      <c r="AET300" s="3"/>
      <c r="AEU300" s="3"/>
      <c r="AEV300" s="3"/>
      <c r="AEW300" s="3"/>
      <c r="AEX300" s="3"/>
      <c r="AEY300" s="3"/>
      <c r="AEZ300" s="3"/>
      <c r="AFA300" s="3"/>
      <c r="AFB300" s="3"/>
      <c r="AFC300" s="3"/>
      <c r="AFD300" s="3"/>
      <c r="AFE300" s="3"/>
      <c r="AFF300" s="3"/>
      <c r="AFG300" s="3"/>
      <c r="AFH300" s="3"/>
      <c r="AFI300" s="3"/>
      <c r="AFJ300" s="3"/>
      <c r="AFK300" s="3"/>
      <c r="AFL300" s="3"/>
      <c r="AFM300" s="3"/>
      <c r="AFN300" s="3"/>
      <c r="AFO300" s="3"/>
      <c r="AFP300" s="3"/>
      <c r="AFQ300" s="3"/>
      <c r="AFR300" s="3"/>
      <c r="AFS300" s="3"/>
      <c r="AFT300" s="3"/>
      <c r="AFU300" s="3"/>
      <c r="AFV300" s="3"/>
      <c r="AFW300" s="3"/>
      <c r="AFX300" s="3"/>
      <c r="AFY300" s="3"/>
      <c r="AFZ300" s="3"/>
      <c r="AGA300" s="3"/>
      <c r="AGB300" s="3"/>
      <c r="AGC300" s="3"/>
      <c r="AGD300" s="3"/>
      <c r="AGE300" s="3"/>
      <c r="AGF300" s="3"/>
      <c r="AGG300" s="3"/>
      <c r="AGH300" s="3"/>
      <c r="AGI300" s="3"/>
      <c r="AGJ300" s="3"/>
      <c r="AGK300" s="3"/>
      <c r="AGL300" s="3"/>
      <c r="AGM300" s="3"/>
      <c r="AGN300" s="3"/>
      <c r="AGO300" s="3"/>
      <c r="AGP300" s="3"/>
      <c r="AGQ300" s="3"/>
      <c r="AGR300" s="3"/>
      <c r="AGS300" s="3"/>
      <c r="AGT300" s="3"/>
      <c r="AGU300" s="3"/>
      <c r="AGV300" s="3"/>
      <c r="AGW300" s="3"/>
      <c r="AGX300" s="3"/>
      <c r="AGY300" s="3"/>
      <c r="AGZ300" s="3"/>
      <c r="AHA300" s="3"/>
      <c r="AHB300" s="3"/>
      <c r="AHC300" s="3"/>
      <c r="AHD300" s="3"/>
      <c r="AHE300" s="3"/>
      <c r="AHF300" s="3"/>
      <c r="AHG300" s="3"/>
      <c r="AHH300" s="3"/>
      <c r="AHI300" s="3"/>
      <c r="AHJ300" s="3"/>
      <c r="AHK300" s="3"/>
      <c r="AHL300" s="3"/>
      <c r="AHM300" s="3"/>
      <c r="AHN300" s="3"/>
      <c r="AHO300" s="3"/>
      <c r="AHP300" s="3"/>
      <c r="AHQ300" s="3"/>
      <c r="AHR300" s="3"/>
      <c r="AHS300" s="3"/>
      <c r="AHT300" s="3"/>
      <c r="AHU300" s="3"/>
      <c r="AHV300" s="3"/>
      <c r="AHW300" s="3"/>
      <c r="AHX300" s="3"/>
      <c r="AHY300" s="3"/>
      <c r="AHZ300" s="3"/>
      <c r="AIA300" s="3"/>
      <c r="AIB300" s="3"/>
      <c r="AIC300" s="3"/>
      <c r="AID300" s="3"/>
      <c r="AIE300" s="3"/>
      <c r="AIF300" s="3"/>
      <c r="AIG300" s="3"/>
      <c r="AIH300" s="3"/>
      <c r="AII300" s="3"/>
      <c r="AIJ300" s="3"/>
      <c r="AIK300" s="3"/>
      <c r="AIL300" s="3"/>
      <c r="AIM300" s="3"/>
      <c r="AIN300" s="3"/>
      <c r="AIO300" s="3"/>
      <c r="AIP300" s="3"/>
      <c r="AIQ300" s="3"/>
      <c r="AIR300" s="3"/>
      <c r="AIS300" s="3"/>
      <c r="AIT300" s="3"/>
      <c r="AIU300" s="3"/>
      <c r="AIV300" s="3"/>
      <c r="AIW300" s="3"/>
      <c r="AIX300" s="3"/>
      <c r="AIY300" s="3"/>
      <c r="AIZ300" s="3"/>
      <c r="AJA300" s="3"/>
      <c r="AJB300" s="3"/>
      <c r="AJC300" s="3"/>
      <c r="AJD300" s="3"/>
      <c r="AJE300" s="3"/>
      <c r="AJF300" s="3"/>
      <c r="AJG300" s="3"/>
      <c r="AJH300" s="3"/>
      <c r="AJI300" s="3"/>
      <c r="AJJ300" s="3"/>
      <c r="AJK300" s="3"/>
      <c r="AJL300" s="3"/>
      <c r="AJM300" s="3"/>
      <c r="AJN300" s="3"/>
      <c r="AJO300" s="3"/>
      <c r="AJP300" s="3"/>
      <c r="AJQ300" s="3"/>
      <c r="AJR300" s="3"/>
      <c r="AJS300" s="3"/>
      <c r="AJT300" s="3"/>
      <c r="AJU300" s="3"/>
      <c r="AJV300" s="3"/>
      <c r="AJW300" s="3"/>
      <c r="AJX300" s="3"/>
      <c r="AJY300" s="3"/>
      <c r="AJZ300" s="3"/>
      <c r="AKA300" s="3"/>
      <c r="AKB300" s="3"/>
      <c r="AKC300" s="3"/>
      <c r="AKD300" s="3"/>
      <c r="AKE300" s="3"/>
      <c r="AKF300" s="3"/>
      <c r="AKG300" s="3"/>
      <c r="AKH300" s="3"/>
      <c r="AKI300" s="3"/>
      <c r="AKJ300" s="3"/>
      <c r="AKK300" s="3"/>
      <c r="AKL300" s="3"/>
      <c r="AKM300" s="3"/>
      <c r="AKN300" s="3"/>
      <c r="AKO300" s="3"/>
      <c r="AKP300" s="3"/>
      <c r="AKQ300" s="3"/>
      <c r="AKR300" s="3"/>
      <c r="AKS300" s="3"/>
      <c r="AKT300" s="3"/>
      <c r="AKU300" s="3"/>
      <c r="AKV300" s="3"/>
      <c r="AKW300" s="3"/>
      <c r="AKX300" s="3"/>
      <c r="AKY300" s="3"/>
      <c r="AKZ300" s="3"/>
      <c r="ALA300" s="3"/>
      <c r="ALB300" s="3"/>
      <c r="ALC300" s="3"/>
      <c r="ALD300" s="3"/>
      <c r="ALE300" s="3"/>
      <c r="ALF300" s="3"/>
      <c r="ALG300" s="3"/>
      <c r="ALH300" s="3"/>
      <c r="ALI300" s="3"/>
      <c r="ALJ300" s="3"/>
      <c r="ALK300" s="3"/>
      <c r="ALL300" s="3"/>
      <c r="ALM300" s="3"/>
      <c r="ALN300" s="3"/>
      <c r="ALO300" s="3"/>
      <c r="ALP300" s="3"/>
      <c r="ALQ300" s="3"/>
      <c r="ALR300" s="3"/>
      <c r="ALS300" s="3"/>
      <c r="ALT300" s="3"/>
      <c r="ALU300" s="3"/>
      <c r="ALV300" s="3"/>
      <c r="ALW300" s="3"/>
      <c r="ALX300" s="3"/>
      <c r="ALY300" s="3"/>
      <c r="ALZ300" s="3"/>
      <c r="AMA300" s="3"/>
      <c r="AMB300" s="3"/>
      <c r="AMC300" s="3"/>
      <c r="AMD300" s="3"/>
      <c r="AME300" s="3"/>
      <c r="AMF300" s="3"/>
      <c r="AMG300" s="3"/>
      <c r="AMH300" s="3"/>
      <c r="AMI300" s="3"/>
      <c r="AMJ300" s="3"/>
      <c r="AMK300" s="3"/>
      <c r="AML300" s="3"/>
      <c r="AMM300" s="3"/>
      <c r="AMN300" s="3"/>
      <c r="AMO300" s="3"/>
      <c r="AMP300" s="1"/>
    </row>
    <row r="301" spans="1:1030" s="6" customFormat="1" x14ac:dyDescent="0.2">
      <c r="A301" s="3" t="str">
        <f t="shared" si="835"/>
        <v>smo_human_5L7I</v>
      </c>
      <c r="B301" s="3" t="s">
        <v>33</v>
      </c>
      <c r="C301" s="3" t="s">
        <v>1359</v>
      </c>
      <c r="D301" s="3" t="str">
        <f>IFERROR(MID(VLOOKUP($B301,Seqs!$A:$B,2,0),E301,1),"")</f>
        <v>T</v>
      </c>
      <c r="E301" s="105">
        <v>223</v>
      </c>
      <c r="F301" s="3" t="str">
        <f>IFERROR(MID(VLOOKUP($B301,Seqs!$A:$B,2,0),G301,1),"")</f>
        <v>D</v>
      </c>
      <c r="G301" s="3">
        <v>255</v>
      </c>
      <c r="H301" s="3" t="str">
        <f>IFERROR(MID(VLOOKUP($B301,Seqs!$A:$B,2,0),I301,1),"")</f>
        <v>W</v>
      </c>
      <c r="I301" s="23">
        <v>256</v>
      </c>
      <c r="J301" s="3" t="str">
        <f>IFERROR(MID(VLOOKUP($B301,Seqs!$A:$B,2,0),K301,1),"")</f>
        <v>N</v>
      </c>
      <c r="K301" s="23">
        <v>260</v>
      </c>
      <c r="L301" s="3" t="str">
        <f>IFERROR(MID(VLOOKUP($B301,Seqs!$A:$B,2,0),M301,1),"")</f>
        <v>R</v>
      </c>
      <c r="M301" s="3">
        <v>261</v>
      </c>
      <c r="N301" s="3" t="str">
        <f>IFERROR(MID(VLOOKUP($B301,Seqs!$A:$B,2,0),O301,1),"")</f>
        <v>F</v>
      </c>
      <c r="O301" s="3">
        <v>285</v>
      </c>
      <c r="P301" s="3" t="str">
        <f>IFERROR(MID(VLOOKUP($B301,Seqs!$A:$B,2,0),Q301,1),"")</f>
        <v/>
      </c>
      <c r="Q301" s="3" t="s">
        <v>23</v>
      </c>
      <c r="R301" s="3" t="str">
        <f>IFERROR(MID(VLOOKUP($B301,Seqs!$A:$B,2,0),S301,1),"")</f>
        <v/>
      </c>
      <c r="S301" s="3" t="s">
        <v>23</v>
      </c>
      <c r="T301" s="3" t="str">
        <f>IFERROR(MID(VLOOKUP($B301,Seqs!$A:$B,2,0),U301,1),"")</f>
        <v>L</v>
      </c>
      <c r="U301" s="3">
        <v>312</v>
      </c>
      <c r="V301" s="3" t="str">
        <f>IFERROR(MID(VLOOKUP($B301,Seqs!$A:$B,2,0),W301,1),"")</f>
        <v>L</v>
      </c>
      <c r="W301" s="3">
        <v>346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S</v>
      </c>
      <c r="AC301" s="9">
        <v>354</v>
      </c>
      <c r="AD301" s="3" t="str">
        <f>IFERROR(MID(VLOOKUP($B301,Seqs!$A:$B,2,0),AE301,1),"")</f>
        <v>V</v>
      </c>
      <c r="AE301" s="3">
        <v>378</v>
      </c>
      <c r="AF301" s="3" t="str">
        <f>IFERROR(MID(VLOOKUP($B301,Seqs!$A:$B,2,0),AG301,1),"")</f>
        <v>C</v>
      </c>
      <c r="AG301" s="3">
        <v>390</v>
      </c>
      <c r="AH301" s="3" t="str">
        <f>IFERROR(MID(VLOOKUP($B301,Seqs!$A:$B,2,0),AI301,1),"")</f>
        <v>V</v>
      </c>
      <c r="AI301" s="3">
        <v>392</v>
      </c>
      <c r="AJ301" s="3" t="str">
        <f>IFERROR(MID(VLOOKUP($B301,Seqs!$A:$B,2,0),AK301,1),"")</f>
        <v>N</v>
      </c>
      <c r="AK301" s="105">
        <v>396</v>
      </c>
      <c r="AL301" s="3" t="str">
        <f>IFERROR(MID(VLOOKUP($B301,Seqs!$A:$B,2,0),AM301,1),"")</f>
        <v>S</v>
      </c>
      <c r="AM301" s="3">
        <v>428</v>
      </c>
      <c r="AN301" s="3" t="str">
        <f>IFERROR(MID(VLOOKUP($B301,Seqs!$A:$B,2,0),AO301,1),"")</f>
        <v>E</v>
      </c>
      <c r="AO301" s="3">
        <v>447</v>
      </c>
      <c r="AP301" s="3" t="str">
        <f>IFERROR(MID(VLOOKUP($B301,Seqs!$A:$B,2,0),AQ301,1),"")</f>
        <v>N</v>
      </c>
      <c r="AQ301" s="3">
        <v>493</v>
      </c>
      <c r="AR301" s="3" t="str">
        <f>IFERROR(MID(VLOOKUP($B301,Seqs!$A:$B,2,0),AS301,1),"")</f>
        <v>S</v>
      </c>
      <c r="AS301" s="105">
        <v>514</v>
      </c>
      <c r="AT301" s="3" t="str">
        <f>IFERROR(MID(VLOOKUP($B301,Seqs!$A:$B,2,0),AU301,1),"")</f>
        <v>W</v>
      </c>
      <c r="AU301" s="3">
        <v>537</v>
      </c>
      <c r="AV301" s="3" t="str">
        <f>IFERROR(MID(VLOOKUP($B301,Seqs!$A:$B,2,0),AW301,1),"")</f>
        <v>T</v>
      </c>
      <c r="AW301" s="3">
        <v>538</v>
      </c>
      <c r="AX301" s="3" t="str">
        <f>IFERROR(MID(VLOOKUP($B301,Seqs!$A:$B,2,0),AY301,1),"")</f>
        <v>R</v>
      </c>
      <c r="AY301" s="3">
        <v>551</v>
      </c>
      <c r="AZ301" s="78" t="str">
        <f>VLOOKUP(B301,Classification!A:D,2,0)</f>
        <v>F</v>
      </c>
      <c r="BA301" s="94" t="str">
        <f>VLOOKUP(B301,Classification!A:D,4,0)</f>
        <v>Frizzled</v>
      </c>
      <c r="BB301" s="92" t="b">
        <f t="shared" si="836"/>
        <v>1</v>
      </c>
      <c r="BC301" s="23">
        <f t="shared" si="809"/>
        <v>246</v>
      </c>
      <c r="BD301" s="74" t="s">
        <v>23</v>
      </c>
      <c r="BE301" s="3" t="s">
        <v>1381</v>
      </c>
      <c r="BF301" s="119">
        <v>3.3</v>
      </c>
      <c r="BG301" s="49" t="s">
        <v>1287</v>
      </c>
      <c r="BH301" s="49" t="s">
        <v>1384</v>
      </c>
      <c r="BI301" s="3" t="s">
        <v>1368</v>
      </c>
      <c r="BJ301" s="75" t="s">
        <v>1293</v>
      </c>
      <c r="BK301" s="57" t="s">
        <v>1293</v>
      </c>
      <c r="BL301" s="57" t="s">
        <v>1293</v>
      </c>
      <c r="BM301" s="57" t="s">
        <v>1293</v>
      </c>
      <c r="BN301" s="57" t="s">
        <v>1293</v>
      </c>
      <c r="BO301" s="57" t="s">
        <v>1293</v>
      </c>
      <c r="BP301" s="57" t="s">
        <v>1293</v>
      </c>
      <c r="BQ301" s="57" t="s">
        <v>1293</v>
      </c>
      <c r="BR301" s="57" t="s">
        <v>1293</v>
      </c>
      <c r="BS301" s="57" t="s">
        <v>1293</v>
      </c>
      <c r="BT301" s="57" t="s">
        <v>1293</v>
      </c>
      <c r="BU301" s="57" t="s">
        <v>1293</v>
      </c>
      <c r="BV301" s="75">
        <f t="shared" si="810"/>
        <v>223</v>
      </c>
      <c r="BW301" s="71">
        <f t="shared" si="811"/>
        <v>256</v>
      </c>
      <c r="BX301" s="72">
        <f t="shared" si="812"/>
        <v>261</v>
      </c>
      <c r="BY301" s="71" t="str">
        <f t="shared" si="813"/>
        <v>-</v>
      </c>
      <c r="BZ301" s="72">
        <f t="shared" si="814"/>
        <v>312</v>
      </c>
      <c r="CA301" s="71" t="str">
        <f t="shared" si="815"/>
        <v>-</v>
      </c>
      <c r="CB301" s="72">
        <f t="shared" si="816"/>
        <v>354</v>
      </c>
      <c r="CC301" s="71">
        <f t="shared" si="817"/>
        <v>390</v>
      </c>
      <c r="CD301" s="72">
        <f t="shared" si="818"/>
        <v>396</v>
      </c>
      <c r="CE301" s="71">
        <f t="shared" si="819"/>
        <v>447</v>
      </c>
      <c r="CF301" s="72">
        <f t="shared" si="820"/>
        <v>514</v>
      </c>
      <c r="CG301" s="71">
        <f t="shared" si="821"/>
        <v>538</v>
      </c>
      <c r="CH301" s="75">
        <f t="shared" si="822"/>
        <v>255</v>
      </c>
      <c r="CI301" s="71">
        <f t="shared" si="823"/>
        <v>260</v>
      </c>
      <c r="CJ301" s="72">
        <f t="shared" si="824"/>
        <v>285</v>
      </c>
      <c r="CK301" s="72" t="str">
        <f t="shared" si="825"/>
        <v>-</v>
      </c>
      <c r="CL301" s="72">
        <f t="shared" si="826"/>
        <v>346</v>
      </c>
      <c r="CM301" s="72" t="str">
        <f t="shared" si="827"/>
        <v>-</v>
      </c>
      <c r="CN301" s="72">
        <f t="shared" si="828"/>
        <v>378</v>
      </c>
      <c r="CO301" s="72">
        <f t="shared" si="829"/>
        <v>392</v>
      </c>
      <c r="CP301" s="72">
        <f t="shared" si="830"/>
        <v>428</v>
      </c>
      <c r="CQ301" s="72">
        <f t="shared" si="831"/>
        <v>493</v>
      </c>
      <c r="CR301" s="72">
        <f t="shared" si="832"/>
        <v>537</v>
      </c>
      <c r="CS301" s="72">
        <f t="shared" si="833"/>
        <v>551</v>
      </c>
      <c r="CT301" s="23">
        <f t="shared" si="834"/>
        <v>1</v>
      </c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/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/>
      <c r="XJ301" s="3"/>
      <c r="XK301" s="3"/>
      <c r="XL301" s="3"/>
      <c r="XM301" s="3"/>
      <c r="XN301" s="3"/>
      <c r="XO301" s="3"/>
      <c r="XP301" s="3"/>
      <c r="XQ301" s="3"/>
      <c r="XR301" s="3"/>
      <c r="XS301" s="3"/>
      <c r="XT301" s="3"/>
      <c r="XU301" s="3"/>
      <c r="XV301" s="3"/>
      <c r="XW301" s="3"/>
      <c r="XX301" s="3"/>
      <c r="XY301" s="3"/>
      <c r="XZ301" s="3"/>
      <c r="YA301" s="3"/>
      <c r="YB301" s="3"/>
      <c r="YC301" s="3"/>
      <c r="YD301" s="3"/>
      <c r="YE301" s="3"/>
      <c r="YF301" s="3"/>
      <c r="YG301" s="3"/>
      <c r="YH301" s="3"/>
      <c r="YI301" s="3"/>
      <c r="YJ301" s="3"/>
      <c r="YK301" s="3"/>
      <c r="YL301" s="3"/>
      <c r="YM301" s="3"/>
      <c r="YN301" s="3"/>
      <c r="YO301" s="3"/>
      <c r="YP301" s="3"/>
      <c r="YQ301" s="3"/>
      <c r="YR301" s="3"/>
      <c r="YS301" s="3"/>
      <c r="YT301" s="3"/>
      <c r="YU301" s="3"/>
      <c r="YV301" s="3"/>
      <c r="YW301" s="3"/>
      <c r="YX301" s="3"/>
      <c r="YY301" s="3"/>
      <c r="YZ301" s="3"/>
      <c r="ZA301" s="3"/>
      <c r="ZB301" s="3"/>
      <c r="ZC301" s="3"/>
      <c r="ZD301" s="3"/>
      <c r="ZE301" s="3"/>
      <c r="ZF301" s="3"/>
      <c r="ZG301" s="3"/>
      <c r="ZH301" s="3"/>
      <c r="ZI301" s="3"/>
      <c r="ZJ301" s="3"/>
      <c r="ZK301" s="3"/>
      <c r="ZL301" s="3"/>
      <c r="ZM301" s="3"/>
      <c r="ZN301" s="3"/>
      <c r="ZO301" s="3"/>
      <c r="ZP301" s="3"/>
      <c r="ZQ301" s="3"/>
      <c r="ZR301" s="3"/>
      <c r="ZS301" s="3"/>
      <c r="ZT301" s="3"/>
      <c r="ZU301" s="3"/>
      <c r="ZV301" s="3"/>
      <c r="ZW301" s="3"/>
      <c r="ZX301" s="3"/>
      <c r="ZY301" s="3"/>
      <c r="ZZ301" s="3"/>
      <c r="AAA301" s="3"/>
      <c r="AAB301" s="3"/>
      <c r="AAC301" s="3"/>
      <c r="AAD301" s="3"/>
      <c r="AAE301" s="3"/>
      <c r="AAF301" s="3"/>
      <c r="AAG301" s="3"/>
      <c r="AAH301" s="3"/>
      <c r="AAI301" s="3"/>
      <c r="AAJ301" s="3"/>
      <c r="AAK301" s="3"/>
      <c r="AAL301" s="3"/>
      <c r="AAM301" s="3"/>
      <c r="AAN301" s="3"/>
      <c r="AAO301" s="3"/>
      <c r="AAP301" s="3"/>
      <c r="AAQ301" s="3"/>
      <c r="AAR301" s="3"/>
      <c r="AAS301" s="3"/>
      <c r="AAT301" s="3"/>
      <c r="AAU301" s="3"/>
      <c r="AAV301" s="3"/>
      <c r="AAW301" s="3"/>
      <c r="AAX301" s="3"/>
      <c r="AAY301" s="3"/>
      <c r="AAZ301" s="3"/>
      <c r="ABA301" s="3"/>
      <c r="ABB301" s="3"/>
      <c r="ABC301" s="3"/>
      <c r="ABD301" s="3"/>
      <c r="ABE301" s="3"/>
      <c r="ABF301" s="3"/>
      <c r="ABG301" s="3"/>
      <c r="ABH301" s="3"/>
      <c r="ABI301" s="3"/>
      <c r="ABJ301" s="3"/>
      <c r="ABK301" s="3"/>
      <c r="ABL301" s="3"/>
      <c r="ABM301" s="3"/>
      <c r="ABN301" s="3"/>
      <c r="ABO301" s="3"/>
      <c r="ABP301" s="3"/>
      <c r="ABQ301" s="3"/>
      <c r="ABR301" s="3"/>
      <c r="ABS301" s="3"/>
      <c r="ABT301" s="3"/>
      <c r="ABU301" s="3"/>
      <c r="ABV301" s="3"/>
      <c r="ABW301" s="3"/>
      <c r="ABX301" s="3"/>
      <c r="ABY301" s="3"/>
      <c r="ABZ301" s="3"/>
      <c r="ACA301" s="3"/>
      <c r="ACB301" s="3"/>
      <c r="ACC301" s="3"/>
      <c r="ACD301" s="3"/>
      <c r="ACE301" s="3"/>
      <c r="ACF301" s="3"/>
      <c r="ACG301" s="3"/>
      <c r="ACH301" s="3"/>
      <c r="ACI301" s="3"/>
      <c r="ACJ301" s="3"/>
      <c r="ACK301" s="3"/>
      <c r="ACL301" s="3"/>
      <c r="ACM301" s="3"/>
      <c r="ACN301" s="3"/>
      <c r="ACO301" s="3"/>
      <c r="ACP301" s="3"/>
      <c r="ACQ301" s="3"/>
      <c r="ACR301" s="3"/>
      <c r="ACS301" s="3"/>
      <c r="ACT301" s="3"/>
      <c r="ACU301" s="3"/>
      <c r="ACV301" s="3"/>
      <c r="ACW301" s="3"/>
      <c r="ACX301" s="3"/>
      <c r="ACY301" s="3"/>
      <c r="ACZ301" s="3"/>
      <c r="ADA301" s="3"/>
      <c r="ADB301" s="3"/>
      <c r="ADC301" s="3"/>
      <c r="ADD301" s="3"/>
      <c r="ADE301" s="3"/>
      <c r="ADF301" s="3"/>
      <c r="ADG301" s="3"/>
      <c r="ADH301" s="3"/>
      <c r="ADI301" s="3"/>
      <c r="ADJ301" s="3"/>
      <c r="ADK301" s="3"/>
      <c r="ADL301" s="3"/>
      <c r="ADM301" s="3"/>
      <c r="ADN301" s="3"/>
      <c r="ADO301" s="3"/>
      <c r="ADP301" s="3"/>
      <c r="ADQ301" s="3"/>
      <c r="ADR301" s="3"/>
      <c r="ADS301" s="3"/>
      <c r="ADT301" s="3"/>
      <c r="ADU301" s="3"/>
      <c r="ADV301" s="3"/>
      <c r="ADW301" s="3"/>
      <c r="ADX301" s="3"/>
      <c r="ADY301" s="3"/>
      <c r="ADZ301" s="3"/>
      <c r="AEA301" s="3"/>
      <c r="AEB301" s="3"/>
      <c r="AEC301" s="3"/>
      <c r="AED301" s="3"/>
      <c r="AEE301" s="3"/>
      <c r="AEF301" s="3"/>
      <c r="AEG301" s="3"/>
      <c r="AEH301" s="3"/>
      <c r="AEI301" s="3"/>
      <c r="AEJ301" s="3"/>
      <c r="AEK301" s="3"/>
      <c r="AEL301" s="3"/>
      <c r="AEM301" s="3"/>
      <c r="AEN301" s="3"/>
      <c r="AEO301" s="3"/>
      <c r="AEP301" s="3"/>
      <c r="AEQ301" s="3"/>
      <c r="AER301" s="3"/>
      <c r="AES301" s="3"/>
      <c r="AET301" s="3"/>
      <c r="AEU301" s="3"/>
      <c r="AEV301" s="3"/>
      <c r="AEW301" s="3"/>
      <c r="AEX301" s="3"/>
      <c r="AEY301" s="3"/>
      <c r="AEZ301" s="3"/>
      <c r="AFA301" s="3"/>
      <c r="AFB301" s="3"/>
      <c r="AFC301" s="3"/>
      <c r="AFD301" s="3"/>
      <c r="AFE301" s="3"/>
      <c r="AFF301" s="3"/>
      <c r="AFG301" s="3"/>
      <c r="AFH301" s="3"/>
      <c r="AFI301" s="3"/>
      <c r="AFJ301" s="3"/>
      <c r="AFK301" s="3"/>
      <c r="AFL301" s="3"/>
      <c r="AFM301" s="3"/>
      <c r="AFN301" s="3"/>
      <c r="AFO301" s="3"/>
      <c r="AFP301" s="3"/>
      <c r="AFQ301" s="3"/>
      <c r="AFR301" s="3"/>
      <c r="AFS301" s="3"/>
      <c r="AFT301" s="3"/>
      <c r="AFU301" s="3"/>
      <c r="AFV301" s="3"/>
      <c r="AFW301" s="3"/>
      <c r="AFX301" s="3"/>
      <c r="AFY301" s="3"/>
      <c r="AFZ301" s="3"/>
      <c r="AGA301" s="3"/>
      <c r="AGB301" s="3"/>
      <c r="AGC301" s="3"/>
      <c r="AGD301" s="3"/>
      <c r="AGE301" s="3"/>
      <c r="AGF301" s="3"/>
      <c r="AGG301" s="3"/>
      <c r="AGH301" s="3"/>
      <c r="AGI301" s="3"/>
      <c r="AGJ301" s="3"/>
      <c r="AGK301" s="3"/>
      <c r="AGL301" s="3"/>
      <c r="AGM301" s="3"/>
      <c r="AGN301" s="3"/>
      <c r="AGO301" s="3"/>
      <c r="AGP301" s="3"/>
      <c r="AGQ301" s="3"/>
      <c r="AGR301" s="3"/>
      <c r="AGS301" s="3"/>
      <c r="AGT301" s="3"/>
      <c r="AGU301" s="3"/>
      <c r="AGV301" s="3"/>
      <c r="AGW301" s="3"/>
      <c r="AGX301" s="3"/>
      <c r="AGY301" s="3"/>
      <c r="AGZ301" s="3"/>
      <c r="AHA301" s="3"/>
      <c r="AHB301" s="3"/>
      <c r="AHC301" s="3"/>
      <c r="AHD301" s="3"/>
      <c r="AHE301" s="3"/>
      <c r="AHF301" s="3"/>
      <c r="AHG301" s="3"/>
      <c r="AHH301" s="3"/>
      <c r="AHI301" s="3"/>
      <c r="AHJ301" s="3"/>
      <c r="AHK301" s="3"/>
      <c r="AHL301" s="3"/>
      <c r="AHM301" s="3"/>
      <c r="AHN301" s="3"/>
      <c r="AHO301" s="3"/>
      <c r="AHP301" s="3"/>
      <c r="AHQ301" s="3"/>
      <c r="AHR301" s="3"/>
      <c r="AHS301" s="3"/>
      <c r="AHT301" s="3"/>
      <c r="AHU301" s="3"/>
      <c r="AHV301" s="3"/>
      <c r="AHW301" s="3"/>
      <c r="AHX301" s="3"/>
      <c r="AHY301" s="3"/>
      <c r="AHZ301" s="3"/>
      <c r="AIA301" s="3"/>
      <c r="AIB301" s="3"/>
      <c r="AIC301" s="3"/>
      <c r="AID301" s="3"/>
      <c r="AIE301" s="3"/>
      <c r="AIF301" s="3"/>
      <c r="AIG301" s="3"/>
      <c r="AIH301" s="3"/>
      <c r="AII301" s="3"/>
      <c r="AIJ301" s="3"/>
      <c r="AIK301" s="3"/>
      <c r="AIL301" s="3"/>
      <c r="AIM301" s="3"/>
      <c r="AIN301" s="3"/>
      <c r="AIO301" s="3"/>
      <c r="AIP301" s="3"/>
      <c r="AIQ301" s="3"/>
      <c r="AIR301" s="3"/>
      <c r="AIS301" s="3"/>
      <c r="AIT301" s="3"/>
      <c r="AIU301" s="3"/>
      <c r="AIV301" s="3"/>
      <c r="AIW301" s="3"/>
      <c r="AIX301" s="3"/>
      <c r="AIY301" s="3"/>
      <c r="AIZ301" s="3"/>
      <c r="AJA301" s="3"/>
      <c r="AJB301" s="3"/>
      <c r="AJC301" s="3"/>
      <c r="AJD301" s="3"/>
      <c r="AJE301" s="3"/>
      <c r="AJF301" s="3"/>
      <c r="AJG301" s="3"/>
      <c r="AJH301" s="3"/>
      <c r="AJI301" s="3"/>
      <c r="AJJ301" s="3"/>
      <c r="AJK301" s="3"/>
      <c r="AJL301" s="3"/>
      <c r="AJM301" s="3"/>
      <c r="AJN301" s="3"/>
      <c r="AJO301" s="3"/>
      <c r="AJP301" s="3"/>
      <c r="AJQ301" s="3"/>
      <c r="AJR301" s="3"/>
      <c r="AJS301" s="3"/>
      <c r="AJT301" s="3"/>
      <c r="AJU301" s="3"/>
      <c r="AJV301" s="3"/>
      <c r="AJW301" s="3"/>
      <c r="AJX301" s="3"/>
      <c r="AJY301" s="3"/>
      <c r="AJZ301" s="3"/>
      <c r="AKA301" s="3"/>
      <c r="AKB301" s="3"/>
      <c r="AKC301" s="3"/>
      <c r="AKD301" s="3"/>
      <c r="AKE301" s="3"/>
      <c r="AKF301" s="3"/>
      <c r="AKG301" s="3"/>
      <c r="AKH301" s="3"/>
      <c r="AKI301" s="3"/>
      <c r="AKJ301" s="3"/>
      <c r="AKK301" s="3"/>
      <c r="AKL301" s="3"/>
      <c r="AKM301" s="3"/>
      <c r="AKN301" s="3"/>
      <c r="AKO301" s="3"/>
      <c r="AKP301" s="3"/>
      <c r="AKQ301" s="3"/>
      <c r="AKR301" s="3"/>
      <c r="AKS301" s="3"/>
      <c r="AKT301" s="3"/>
      <c r="AKU301" s="3"/>
      <c r="AKV301" s="3"/>
      <c r="AKW301" s="3"/>
      <c r="AKX301" s="3"/>
      <c r="AKY301" s="3"/>
      <c r="AKZ301" s="3"/>
      <c r="ALA301" s="3"/>
      <c r="ALB301" s="3"/>
      <c r="ALC301" s="3"/>
      <c r="ALD301" s="3"/>
      <c r="ALE301" s="3"/>
      <c r="ALF301" s="3"/>
      <c r="ALG301" s="3"/>
      <c r="ALH301" s="3"/>
      <c r="ALI301" s="3"/>
      <c r="ALJ301" s="3"/>
      <c r="ALK301" s="3"/>
      <c r="ALL301" s="3"/>
      <c r="ALM301" s="3"/>
      <c r="ALN301" s="3"/>
      <c r="ALO301" s="3"/>
      <c r="ALP301" s="3"/>
      <c r="ALQ301" s="3"/>
      <c r="ALR301" s="3"/>
      <c r="ALS301" s="3"/>
      <c r="ALT301" s="3"/>
      <c r="ALU301" s="3"/>
      <c r="ALV301" s="3"/>
      <c r="ALW301" s="3"/>
      <c r="ALX301" s="3"/>
      <c r="ALY301" s="3"/>
      <c r="ALZ301" s="3"/>
      <c r="AMA301" s="3"/>
      <c r="AMB301" s="3"/>
      <c r="AMC301" s="3"/>
      <c r="AMD301" s="3"/>
      <c r="AME301" s="3"/>
      <c r="AMF301" s="3"/>
      <c r="AMG301" s="3"/>
      <c r="AMH301" s="3"/>
      <c r="AMI301" s="3"/>
      <c r="AMJ301" s="3"/>
      <c r="AMK301" s="3"/>
      <c r="AML301" s="3"/>
      <c r="AMM301" s="3"/>
      <c r="AMN301" s="3"/>
      <c r="AMO301" s="3"/>
      <c r="AMP301" s="1"/>
    </row>
    <row r="302" spans="1:1030" x14ac:dyDescent="0.2">
      <c r="A302" s="3" t="str">
        <f>CONCATENATE(B302,"_",C302)</f>
        <v>smo_human_5V56</v>
      </c>
      <c r="B302" s="3" t="s">
        <v>33</v>
      </c>
      <c r="C302" s="3" t="s">
        <v>1490</v>
      </c>
      <c r="D302" s="3" t="str">
        <f>IFERROR(MID(VLOOKUP($B302,Seqs!$A:$B,2,0),E302,1),"")</f>
        <v>T</v>
      </c>
      <c r="E302" s="3">
        <v>223</v>
      </c>
      <c r="F302" s="3" t="str">
        <f>IFERROR(MID(VLOOKUP($B302,Seqs!$A:$B,2,0),G302,1),"")</f>
        <v>D</v>
      </c>
      <c r="G302" s="3">
        <v>255</v>
      </c>
      <c r="H302" s="3" t="str">
        <f>IFERROR(MID(VLOOKUP($B302,Seqs!$A:$B,2,0),I302,1),"")</f>
        <v>W</v>
      </c>
      <c r="I302" s="23">
        <v>256</v>
      </c>
      <c r="J302" s="3" t="str">
        <f>IFERROR(MID(VLOOKUP($B302,Seqs!$A:$B,2,0),K302,1),"")</f>
        <v>N</v>
      </c>
      <c r="K302" s="23">
        <v>260</v>
      </c>
      <c r="L302" s="3" t="str">
        <f>IFERROR(MID(VLOOKUP($B302,Seqs!$A:$B,2,0),M302,1),"")</f>
        <v>R</v>
      </c>
      <c r="M302" s="3">
        <v>261</v>
      </c>
      <c r="N302" s="3" t="str">
        <f>IFERROR(MID(VLOOKUP($B302,Seqs!$A:$B,2,0),O302,1),"")</f>
        <v>F</v>
      </c>
      <c r="O302" s="3">
        <v>285</v>
      </c>
      <c r="P302" s="3" t="str">
        <f>IFERROR(MID(VLOOKUP($B302,Seqs!$A:$B,2,0),Q302,1),"")</f>
        <v/>
      </c>
      <c r="Q302" s="3" t="s">
        <v>23</v>
      </c>
      <c r="R302" s="3" t="str">
        <f>IFERROR(MID(VLOOKUP($B302,Seqs!$A:$B,2,0),S302,1),"")</f>
        <v/>
      </c>
      <c r="S302" s="3" t="s">
        <v>23</v>
      </c>
      <c r="T302" s="3" t="str">
        <f>IFERROR(MID(VLOOKUP($B302,Seqs!$A:$B,2,0),U302,1),"")</f>
        <v>L</v>
      </c>
      <c r="U302" s="3">
        <v>312</v>
      </c>
      <c r="V302" s="3" t="str">
        <f>IFERROR(MID(VLOOKUP($B302,Seqs!$A:$B,2,0),W302,1),"")</f>
        <v>S</v>
      </c>
      <c r="W302" s="3">
        <v>342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K</v>
      </c>
      <c r="AC302" s="3">
        <v>356</v>
      </c>
      <c r="AD302" s="3" t="str">
        <f>IFERROR(MID(VLOOKUP($B302,Seqs!$A:$B,2,0),AE302,1),"")</f>
        <v>V</v>
      </c>
      <c r="AE302" s="3">
        <v>378</v>
      </c>
      <c r="AF302" s="3" t="str">
        <f>IFERROR(MID(VLOOKUP($B302,Seqs!$A:$B,2,0),AG302,1),"")</f>
        <v>C</v>
      </c>
      <c r="AG302" s="3">
        <v>390</v>
      </c>
      <c r="AH302" s="3" t="str">
        <f>IFERROR(MID(VLOOKUP($B302,Seqs!$A:$B,2,0),AI302,1),"")</f>
        <v>V</v>
      </c>
      <c r="AI302" s="3">
        <v>392</v>
      </c>
      <c r="AJ302" s="3" t="str">
        <f>IFERROR(MID(VLOOKUP($B302,Seqs!$A:$B,2,0),AK302,1),"")</f>
        <v>N</v>
      </c>
      <c r="AK302" s="3">
        <v>396</v>
      </c>
      <c r="AL302" s="3" t="str">
        <f>IFERROR(MID(VLOOKUP($B302,Seqs!$A:$B,2,0),AM302,1),"")</f>
        <v>I</v>
      </c>
      <c r="AM302" s="3">
        <v>429</v>
      </c>
      <c r="AN302" s="3" t="str">
        <f>IFERROR(MID(VLOOKUP($B302,Seqs!$A:$B,2,0),AO302,1),"")</f>
        <v>N</v>
      </c>
      <c r="AO302" s="3">
        <v>446</v>
      </c>
      <c r="AP302" s="3" t="str">
        <f>IFERROR(MID(VLOOKUP($B302,Seqs!$A:$B,2,0),AQ302,1),"")</f>
        <v>N</v>
      </c>
      <c r="AQ302" s="3">
        <v>493</v>
      </c>
      <c r="AR302" s="3" t="str">
        <f>IFERROR(MID(VLOOKUP($B302,Seqs!$A:$B,2,0),AS302,1),"")</f>
        <v>S</v>
      </c>
      <c r="AS302" s="3">
        <v>514</v>
      </c>
      <c r="AT302" s="3" t="str">
        <f>IFERROR(MID(VLOOKUP($B302,Seqs!$A:$B,2,0),AU302,1),"")</f>
        <v>W</v>
      </c>
      <c r="AU302" s="3">
        <v>537</v>
      </c>
      <c r="AV302" s="3" t="str">
        <f>IFERROR(MID(VLOOKUP($B302,Seqs!$A:$B,2,0),AW302,1),"")</f>
        <v>T</v>
      </c>
      <c r="AW302" s="3">
        <v>538</v>
      </c>
      <c r="AX302" s="3" t="str">
        <f>IFERROR(MID(VLOOKUP($B302,Seqs!$A:$B,2,0),AY302,1),"")</f>
        <v>T</v>
      </c>
      <c r="AY302" s="3">
        <v>553</v>
      </c>
      <c r="AZ302" s="78" t="str">
        <f>VLOOKUP(B302,Classification!A:D,2,0)</f>
        <v>F</v>
      </c>
      <c r="BA302" s="94" t="str">
        <f>VLOOKUP(B302,Classification!A:D,4,0)</f>
        <v>Frizzled</v>
      </c>
      <c r="BB302" s="92" t="b">
        <f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>_xlfn.AGGREGATE(9,6,CH302:CS302)-_xlfn.AGGREGATE(9,6,BV302:CG302)+12</f>
        <v>244</v>
      </c>
      <c r="BD302" s="74" t="s">
        <v>23</v>
      </c>
      <c r="BE302" s="3" t="s">
        <v>1381</v>
      </c>
      <c r="BF302" s="119">
        <v>2.9</v>
      </c>
      <c r="BG302" s="49" t="s">
        <v>1287</v>
      </c>
      <c r="BH302" s="49" t="s">
        <v>1287</v>
      </c>
      <c r="BJ302" s="75" t="s">
        <v>1293</v>
      </c>
      <c r="BK302" s="57" t="s">
        <v>1293</v>
      </c>
      <c r="BL302" s="57" t="s">
        <v>1293</v>
      </c>
      <c r="BM302" s="57" t="s">
        <v>1293</v>
      </c>
      <c r="BN302" s="57" t="s">
        <v>1293</v>
      </c>
      <c r="BO302" s="57" t="s">
        <v>1293</v>
      </c>
      <c r="BP302" s="57" t="s">
        <v>1293</v>
      </c>
      <c r="BQ302" s="57" t="s">
        <v>1293</v>
      </c>
      <c r="BR302" s="57" t="s">
        <v>1293</v>
      </c>
      <c r="BS302" s="57" t="s">
        <v>1293</v>
      </c>
      <c r="BT302" s="57" t="s">
        <v>1293</v>
      </c>
      <c r="BU302" s="57" t="s">
        <v>1293</v>
      </c>
      <c r="BV302" s="75">
        <f>E302</f>
        <v>223</v>
      </c>
      <c r="BW302" s="71">
        <f>I302</f>
        <v>256</v>
      </c>
      <c r="BX302" s="72">
        <f>M302</f>
        <v>261</v>
      </c>
      <c r="BY302" s="71" t="str">
        <f>Q302</f>
        <v>-</v>
      </c>
      <c r="BZ302" s="72">
        <f>U302</f>
        <v>312</v>
      </c>
      <c r="CA302" s="71" t="str">
        <f>Y302</f>
        <v>-</v>
      </c>
      <c r="CB302" s="72">
        <f>AC302</f>
        <v>356</v>
      </c>
      <c r="CC302" s="71">
        <f>AG302</f>
        <v>390</v>
      </c>
      <c r="CD302" s="72">
        <f>AK302</f>
        <v>396</v>
      </c>
      <c r="CE302" s="71">
        <f>AO302</f>
        <v>446</v>
      </c>
      <c r="CF302" s="72">
        <f>AS302</f>
        <v>514</v>
      </c>
      <c r="CG302" s="71">
        <f>AW302</f>
        <v>538</v>
      </c>
      <c r="CH302" s="75">
        <f>G302</f>
        <v>255</v>
      </c>
      <c r="CI302" s="71">
        <f>K302</f>
        <v>260</v>
      </c>
      <c r="CJ302" s="72">
        <f>O302</f>
        <v>285</v>
      </c>
      <c r="CK302" s="72" t="str">
        <f>S302</f>
        <v>-</v>
      </c>
      <c r="CL302" s="72">
        <f>W302</f>
        <v>342</v>
      </c>
      <c r="CM302" s="72" t="str">
        <f>AA302</f>
        <v>-</v>
      </c>
      <c r="CN302" s="72">
        <f>AE302</f>
        <v>378</v>
      </c>
      <c r="CO302" s="72">
        <f>AI302</f>
        <v>392</v>
      </c>
      <c r="CP302" s="72">
        <f>AM302</f>
        <v>429</v>
      </c>
      <c r="CQ302" s="72">
        <f>AQ302</f>
        <v>493</v>
      </c>
      <c r="CR302" s="72">
        <f>AU302</f>
        <v>537</v>
      </c>
      <c r="CS302" s="72">
        <f>AY302</f>
        <v>553</v>
      </c>
      <c r="CT302" s="23">
        <f>M302-K302</f>
        <v>1</v>
      </c>
    </row>
    <row r="303" spans="1:1030" x14ac:dyDescent="0.2">
      <c r="A303" s="3" t="str">
        <f>CONCATENATE(B303,"_",C303)</f>
        <v>smo_human_5V57</v>
      </c>
      <c r="B303" s="3" t="s">
        <v>33</v>
      </c>
      <c r="C303" s="3" t="s">
        <v>1491</v>
      </c>
      <c r="D303" s="3" t="str">
        <f>IFERROR(MID(VLOOKUP($B303,Seqs!$A:$B,2,0),E303,1),"")</f>
        <v>T</v>
      </c>
      <c r="E303" s="3">
        <v>223</v>
      </c>
      <c r="F303" s="3" t="str">
        <f>IFERROR(MID(VLOOKUP($B303,Seqs!$A:$B,2,0),G303,1),"")</f>
        <v>D</v>
      </c>
      <c r="G303" s="3">
        <v>255</v>
      </c>
      <c r="H303" s="3" t="str">
        <f>IFERROR(MID(VLOOKUP($B303,Seqs!$A:$B,2,0),I303,1),"")</f>
        <v>W</v>
      </c>
      <c r="I303" s="23">
        <v>256</v>
      </c>
      <c r="J303" s="3" t="str">
        <f>IFERROR(MID(VLOOKUP($B303,Seqs!$A:$B,2,0),K303,1),"")</f>
        <v>N</v>
      </c>
      <c r="K303" s="23">
        <v>260</v>
      </c>
      <c r="L303" s="3" t="str">
        <f>IFERROR(MID(VLOOKUP($B303,Seqs!$A:$B,2,0),M303,1),"")</f>
        <v>R</v>
      </c>
      <c r="M303" s="3">
        <v>261</v>
      </c>
      <c r="N303" s="3" t="str">
        <f>IFERROR(MID(VLOOKUP($B303,Seqs!$A:$B,2,0),O303,1),"")</f>
        <v>F</v>
      </c>
      <c r="O303" s="3">
        <v>285</v>
      </c>
      <c r="P303" s="3" t="str">
        <f>IFERROR(MID(VLOOKUP($B303,Seqs!$A:$B,2,0),Q303,1),"")</f>
        <v/>
      </c>
      <c r="Q303" s="3" t="s">
        <v>23</v>
      </c>
      <c r="R303" s="3" t="str">
        <f>IFERROR(MID(VLOOKUP($B303,Seqs!$A:$B,2,0),S303,1),"")</f>
        <v/>
      </c>
      <c r="S303" s="3" t="s">
        <v>23</v>
      </c>
      <c r="T303" s="3" t="str">
        <f>IFERROR(MID(VLOOKUP($B303,Seqs!$A:$B,2,0),U303,1),"")</f>
        <v>L</v>
      </c>
      <c r="U303" s="3">
        <v>312</v>
      </c>
      <c r="V303" s="3" t="str">
        <f>IFERROR(MID(VLOOKUP($B303,Seqs!$A:$B,2,0),W303,1),"")</f>
        <v>S</v>
      </c>
      <c r="W303" s="3">
        <v>342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T</v>
      </c>
      <c r="AC303" s="3">
        <v>357</v>
      </c>
      <c r="AD303" s="3" t="str">
        <f>IFERROR(MID(VLOOKUP($B303,Seqs!$A:$B,2,0),AE303,1),"")</f>
        <v>V</v>
      </c>
      <c r="AE303" s="3">
        <v>378</v>
      </c>
      <c r="AF303" s="3" t="str">
        <f>IFERROR(MID(VLOOKUP($B303,Seqs!$A:$B,2,0),AG303,1),"")</f>
        <v>C</v>
      </c>
      <c r="AG303" s="3">
        <v>390</v>
      </c>
      <c r="AH303" s="3" t="str">
        <f>IFERROR(MID(VLOOKUP($B303,Seqs!$A:$B,2,0),AI303,1),"")</f>
        <v>V</v>
      </c>
      <c r="AI303" s="3">
        <v>392</v>
      </c>
      <c r="AJ303" s="3" t="str">
        <f>IFERROR(MID(VLOOKUP($B303,Seqs!$A:$B,2,0),AK303,1),"")</f>
        <v>N</v>
      </c>
      <c r="AK303" s="3">
        <v>396</v>
      </c>
      <c r="AL303" s="3" t="str">
        <f>IFERROR(MID(VLOOKUP($B303,Seqs!$A:$B,2,0),AM303,1),"")</f>
        <v>N</v>
      </c>
      <c r="AM303" s="3">
        <v>432</v>
      </c>
      <c r="AN303" s="3" t="str">
        <f>IFERROR(MID(VLOOKUP($B303,Seqs!$A:$B,2,0),AO303,1),"")</f>
        <v>E</v>
      </c>
      <c r="AO303" s="3">
        <v>447</v>
      </c>
      <c r="AP303" s="3" t="str">
        <f>IFERROR(MID(VLOOKUP($B303,Seqs!$A:$B,2,0),AQ303,1),"")</f>
        <v>N</v>
      </c>
      <c r="AQ303" s="3">
        <v>493</v>
      </c>
      <c r="AR303" s="3" t="str">
        <f>IFERROR(MID(VLOOKUP($B303,Seqs!$A:$B,2,0),AS303,1),"")</f>
        <v>S</v>
      </c>
      <c r="AS303" s="3">
        <v>514</v>
      </c>
      <c r="AT303" s="3" t="str">
        <f>IFERROR(MID(VLOOKUP($B303,Seqs!$A:$B,2,0),AU303,1),"")</f>
        <v>W</v>
      </c>
      <c r="AU303" s="3">
        <v>537</v>
      </c>
      <c r="AV303" s="3" t="str">
        <f>IFERROR(MID(VLOOKUP($B303,Seqs!$A:$B,2,0),AW303,1),"")</f>
        <v>T</v>
      </c>
      <c r="AW303" s="3">
        <v>538</v>
      </c>
      <c r="AX303" s="3" t="str">
        <f>IFERROR(MID(VLOOKUP($B303,Seqs!$A:$B,2,0),AY303,1),"")</f>
        <v>G</v>
      </c>
      <c r="AY303" s="3">
        <v>554</v>
      </c>
      <c r="AZ303" s="78" t="str">
        <f>VLOOKUP(B303,Classification!A:D,2,0)</f>
        <v>F</v>
      </c>
      <c r="BA303" s="94" t="str">
        <f>VLOOKUP(B303,Classification!A:D,4,0)</f>
        <v>Frizzled</v>
      </c>
      <c r="BB303" s="92" t="b">
        <f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23">
        <f>_xlfn.AGGREGATE(9,6,CH303:CS303)-_xlfn.AGGREGATE(9,6,BV303:CG303)+12</f>
        <v>246</v>
      </c>
      <c r="BD303" s="74" t="s">
        <v>23</v>
      </c>
      <c r="BE303" s="3" t="s">
        <v>1381</v>
      </c>
      <c r="BF303" s="119">
        <v>3</v>
      </c>
      <c r="BG303" s="49" t="s">
        <v>1</v>
      </c>
      <c r="BH303" s="49" t="s">
        <v>1</v>
      </c>
      <c r="BJ303" s="75" t="s">
        <v>1293</v>
      </c>
      <c r="BK303" s="57" t="s">
        <v>1293</v>
      </c>
      <c r="BL303" s="57" t="s">
        <v>1293</v>
      </c>
      <c r="BM303" s="57" t="s">
        <v>1293</v>
      </c>
      <c r="BN303" s="57" t="s">
        <v>1293</v>
      </c>
      <c r="BO303" s="57" t="s">
        <v>1293</v>
      </c>
      <c r="BP303" s="57" t="s">
        <v>1293</v>
      </c>
      <c r="BQ303" s="57" t="s">
        <v>1293</v>
      </c>
      <c r="BR303" s="57" t="s">
        <v>1293</v>
      </c>
      <c r="BS303" s="57" t="s">
        <v>1293</v>
      </c>
      <c r="BT303" s="57" t="s">
        <v>1293</v>
      </c>
      <c r="BU303" s="57" t="s">
        <v>1293</v>
      </c>
      <c r="BV303" s="75">
        <f>E303</f>
        <v>223</v>
      </c>
      <c r="BW303" s="71">
        <f>I303</f>
        <v>256</v>
      </c>
      <c r="BX303" s="72">
        <f>M303</f>
        <v>261</v>
      </c>
      <c r="BY303" s="71" t="str">
        <f>Q303</f>
        <v>-</v>
      </c>
      <c r="BZ303" s="72">
        <f>U303</f>
        <v>312</v>
      </c>
      <c r="CA303" s="71" t="str">
        <f>Y303</f>
        <v>-</v>
      </c>
      <c r="CB303" s="72">
        <f>AC303</f>
        <v>357</v>
      </c>
      <c r="CC303" s="71">
        <f>AG303</f>
        <v>390</v>
      </c>
      <c r="CD303" s="72">
        <f>AK303</f>
        <v>396</v>
      </c>
      <c r="CE303" s="71">
        <f>AO303</f>
        <v>447</v>
      </c>
      <c r="CF303" s="72">
        <f>AS303</f>
        <v>514</v>
      </c>
      <c r="CG303" s="71">
        <f>AW303</f>
        <v>538</v>
      </c>
      <c r="CH303" s="75">
        <f>G303</f>
        <v>255</v>
      </c>
      <c r="CI303" s="71">
        <f>K303</f>
        <v>260</v>
      </c>
      <c r="CJ303" s="72">
        <f>O303</f>
        <v>285</v>
      </c>
      <c r="CK303" s="72" t="str">
        <f>S303</f>
        <v>-</v>
      </c>
      <c r="CL303" s="72">
        <f>W303</f>
        <v>342</v>
      </c>
      <c r="CM303" s="72" t="str">
        <f>AA303</f>
        <v>-</v>
      </c>
      <c r="CN303" s="72">
        <f>AE303</f>
        <v>378</v>
      </c>
      <c r="CO303" s="72">
        <f>AI303</f>
        <v>392</v>
      </c>
      <c r="CP303" s="72">
        <f>AM303</f>
        <v>432</v>
      </c>
      <c r="CQ303" s="72">
        <f>AQ303</f>
        <v>493</v>
      </c>
      <c r="CR303" s="72">
        <f>AU303</f>
        <v>537</v>
      </c>
      <c r="CS303" s="72">
        <f>AY303</f>
        <v>554</v>
      </c>
      <c r="CT303" s="23">
        <f>M303-K303</f>
        <v>1</v>
      </c>
    </row>
    <row r="304" spans="1:1030" x14ac:dyDescent="0.2">
      <c r="A304" s="9" t="str">
        <f>CONCATENATE(B304,"_",C304)</f>
        <v>q98sw5_xenla__wt</v>
      </c>
      <c r="B304" s="9" t="s">
        <v>1510</v>
      </c>
      <c r="C304" s="9" t="s">
        <v>100</v>
      </c>
      <c r="D304" s="9" t="str">
        <f>IFERROR(MID(VLOOKUP($B304,Seqs!$A:$B,2,0),E304,1),"")</f>
        <v>T</v>
      </c>
      <c r="E304" s="9">
        <v>196</v>
      </c>
      <c r="F304" s="9" t="str">
        <f>IFERROR(MID(VLOOKUP($B304,Seqs!$A:$B,2,0),G304,1),"")</f>
        <v>D</v>
      </c>
      <c r="G304" s="9">
        <v>228</v>
      </c>
      <c r="H304" s="9" t="str">
        <f>IFERROR(MID(VLOOKUP($B304,Seqs!$A:$B,2,0),I304,1),"")</f>
        <v>W</v>
      </c>
      <c r="I304" s="109">
        <v>229</v>
      </c>
      <c r="J304" s="9" t="str">
        <f>IFERROR(MID(VLOOKUP($B304,Seqs!$A:$B,2,0),K304,1),"")</f>
        <v>N</v>
      </c>
      <c r="K304" s="109">
        <v>233</v>
      </c>
      <c r="L304" s="9" t="str">
        <f>IFERROR(MID(VLOOKUP($B304,Seqs!$A:$B,2,0),M304,1),"")</f>
        <v>R</v>
      </c>
      <c r="M304" s="9">
        <v>234</v>
      </c>
      <c r="N304" s="9" t="str">
        <f>IFERROR(MID(VLOOKUP($B304,Seqs!$A:$B,2,0),O304,1),"")</f>
        <v>A</v>
      </c>
      <c r="O304" s="9">
        <v>256</v>
      </c>
      <c r="P304" s="9" t="str">
        <f>IFERROR(MID(VLOOKUP($B304,Seqs!$A:$B,2,0),Q304,1),"")</f>
        <v/>
      </c>
      <c r="Q304" s="9" t="s">
        <v>23</v>
      </c>
      <c r="R304" s="9" t="str">
        <f>IFERROR(MID(VLOOKUP($B304,Seqs!$A:$B,2,0),S304,1),"")</f>
        <v/>
      </c>
      <c r="S304" s="9" t="s">
        <v>23</v>
      </c>
      <c r="T304" s="9" t="str">
        <f>IFERROR(MID(VLOOKUP($B304,Seqs!$A:$B,2,0),U304,1),"")</f>
        <v>L</v>
      </c>
      <c r="U304" s="9">
        <v>285</v>
      </c>
      <c r="V304" s="9" t="str">
        <f>IFERROR(MID(VLOOKUP($B304,Seqs!$A:$B,2,0),W304,1),"")</f>
        <v>T</v>
      </c>
      <c r="W304" s="9">
        <v>321</v>
      </c>
      <c r="X304" s="9" t="str">
        <f>IFERROR(MID(VLOOKUP($B304,Seqs!$A:$B,2,0),Y304,1),"")</f>
        <v/>
      </c>
      <c r="Y304" s="9" t="s">
        <v>23</v>
      </c>
      <c r="Z304" s="9" t="str">
        <f>IFERROR(MID(VLOOKUP($B304,Seqs!$A:$B,2,0),AA304,1),"")</f>
        <v/>
      </c>
      <c r="AA304" s="9" t="s">
        <v>23</v>
      </c>
      <c r="AB304" s="9" t="str">
        <f>IFERROR(MID(VLOOKUP($B304,Seqs!$A:$B,2,0),AC304,1),"")</f>
        <v>L</v>
      </c>
      <c r="AC304" s="9">
        <v>326</v>
      </c>
      <c r="AD304" s="9" t="str">
        <f>IFERROR(MID(VLOOKUP($B304,Seqs!$A:$B,2,0),AE304,1),"")</f>
        <v>V</v>
      </c>
      <c r="AE304" s="9">
        <v>351</v>
      </c>
      <c r="AF304" s="9" t="str">
        <f>IFERROR(MID(VLOOKUP($B304,Seqs!$A:$B,2,0),AG304,1),"")</f>
        <v>C</v>
      </c>
      <c r="AG304" s="9">
        <v>363</v>
      </c>
      <c r="AH304" s="9" t="str">
        <f>IFERROR(MID(VLOOKUP($B304,Seqs!$A:$B,2,0),AI304,1),"")</f>
        <v>V</v>
      </c>
      <c r="AI304" s="9">
        <v>365</v>
      </c>
      <c r="AJ304" s="9" t="str">
        <f>IFERROR(MID(VLOOKUP($B304,Seqs!$A:$B,2,0),AK304,1),"")</f>
        <v>N</v>
      </c>
      <c r="AK304" s="9">
        <v>369</v>
      </c>
      <c r="AL304" s="9" t="str">
        <f>IFERROR(MID(VLOOKUP($B304,Seqs!$A:$B,2,0),AM304,1),"")</f>
        <v>H</v>
      </c>
      <c r="AM304" s="9">
        <v>406</v>
      </c>
      <c r="AN304" s="9" t="str">
        <f>IFERROR(MID(VLOOKUP($B304,Seqs!$A:$B,2,0),AO304,1),"")</f>
        <v>A</v>
      </c>
      <c r="AO304" s="9">
        <v>415</v>
      </c>
      <c r="AP304" s="9" t="str">
        <f>IFERROR(MID(VLOOKUP($B304,Seqs!$A:$B,2,0),AQ304,1),"")</f>
        <v>Q</v>
      </c>
      <c r="AQ304" s="9">
        <v>472</v>
      </c>
      <c r="AR304" s="9" t="str">
        <f>IFERROR(MID(VLOOKUP($B304,Seqs!$A:$B,2,0),AS304,1),"")</f>
        <v>S</v>
      </c>
      <c r="AS304" s="9">
        <v>487</v>
      </c>
      <c r="AT304" s="9" t="str">
        <f>IFERROR(MID(VLOOKUP($B304,Seqs!$A:$B,2,0),AU304,1),"")</f>
        <v>W</v>
      </c>
      <c r="AU304" s="9">
        <v>510</v>
      </c>
      <c r="AV304" s="9" t="str">
        <f>IFERROR(MID(VLOOKUP($B304,Seqs!$A:$B,2,0),AW304,1),"")</f>
        <v>T</v>
      </c>
      <c r="AW304" s="9">
        <v>511</v>
      </c>
      <c r="AX304" s="9" t="str">
        <f>IFERROR(MID(VLOOKUP($B304,Seqs!$A:$B,2,0),AY304,1),"")</f>
        <v>L</v>
      </c>
      <c r="AY304" s="9">
        <v>526</v>
      </c>
      <c r="AZ304" s="124" t="str">
        <f>VLOOKUP(B304,Classification!A:D,2,0)</f>
        <v>F</v>
      </c>
      <c r="BA304" s="98" t="str">
        <f>VLOOKUP(B304,Classification!A:D,4,0)</f>
        <v>Frizzled</v>
      </c>
      <c r="BB304" s="125" t="b">
        <f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109">
        <f>_xlfn.AGGREGATE(9,6,CH304:CS304)-_xlfn.AGGREGATE(9,6,BV304:CG304)+12</f>
        <v>265</v>
      </c>
      <c r="BD304" s="126" t="s">
        <v>23</v>
      </c>
      <c r="BE304" s="9" t="s">
        <v>1381</v>
      </c>
      <c r="BF304" s="120" t="s">
        <v>23</v>
      </c>
      <c r="BG304" s="51" t="s">
        <v>1</v>
      </c>
      <c r="BH304" s="51" t="s">
        <v>1</v>
      </c>
      <c r="BI304" s="9"/>
      <c r="BJ304" s="127" t="s">
        <v>1293</v>
      </c>
      <c r="BK304" s="112" t="s">
        <v>1293</v>
      </c>
      <c r="BL304" s="112" t="s">
        <v>1293</v>
      </c>
      <c r="BM304" s="112" t="s">
        <v>1293</v>
      </c>
      <c r="BN304" s="112" t="s">
        <v>1293</v>
      </c>
      <c r="BO304" s="112" t="s">
        <v>1293</v>
      </c>
      <c r="BP304" s="112" t="s">
        <v>1293</v>
      </c>
      <c r="BQ304" s="112" t="s">
        <v>1293</v>
      </c>
      <c r="BR304" s="112" t="s">
        <v>1293</v>
      </c>
      <c r="BS304" s="112" t="s">
        <v>1293</v>
      </c>
      <c r="BT304" s="112" t="s">
        <v>1293</v>
      </c>
      <c r="BU304" s="112" t="s">
        <v>1293</v>
      </c>
      <c r="BV304" s="127">
        <f>E304</f>
        <v>196</v>
      </c>
      <c r="BW304" s="113">
        <f>I304</f>
        <v>229</v>
      </c>
      <c r="BX304" s="114">
        <f>M304</f>
        <v>234</v>
      </c>
      <c r="BY304" s="113" t="str">
        <f>Q304</f>
        <v>-</v>
      </c>
      <c r="BZ304" s="114">
        <f>U304</f>
        <v>285</v>
      </c>
      <c r="CA304" s="113" t="str">
        <f>Y304</f>
        <v>-</v>
      </c>
      <c r="CB304" s="114">
        <f>AC304</f>
        <v>326</v>
      </c>
      <c r="CC304" s="113">
        <f>AG304</f>
        <v>363</v>
      </c>
      <c r="CD304" s="114">
        <f>AK304</f>
        <v>369</v>
      </c>
      <c r="CE304" s="113">
        <f>AO304</f>
        <v>415</v>
      </c>
      <c r="CF304" s="114">
        <f>AS304</f>
        <v>487</v>
      </c>
      <c r="CG304" s="113">
        <f>AW304</f>
        <v>511</v>
      </c>
      <c r="CH304" s="127">
        <f>G304</f>
        <v>228</v>
      </c>
      <c r="CI304" s="113">
        <f>K304</f>
        <v>233</v>
      </c>
      <c r="CJ304" s="114">
        <f>O304</f>
        <v>256</v>
      </c>
      <c r="CK304" s="114" t="str">
        <f>S304</f>
        <v>-</v>
      </c>
      <c r="CL304" s="114">
        <f>W304</f>
        <v>321</v>
      </c>
      <c r="CM304" s="114" t="str">
        <f>AA304</f>
        <v>-</v>
      </c>
      <c r="CN304" s="114">
        <f>AE304</f>
        <v>351</v>
      </c>
      <c r="CO304" s="114">
        <f>AI304</f>
        <v>365</v>
      </c>
      <c r="CP304" s="114">
        <f>AM304</f>
        <v>406</v>
      </c>
      <c r="CQ304" s="114">
        <f>AQ304</f>
        <v>472</v>
      </c>
      <c r="CR304" s="114">
        <f>AU304</f>
        <v>510</v>
      </c>
      <c r="CS304" s="114">
        <f>AY304</f>
        <v>526</v>
      </c>
      <c r="CT304" s="109">
        <f>M304-K304</f>
        <v>1</v>
      </c>
    </row>
    <row r="305" spans="1:98" x14ac:dyDescent="0.2">
      <c r="A305" s="9" t="str">
        <f>CONCATENATE(B305,"_",C305)</f>
        <v>q98sw5_xenla_6D32</v>
      </c>
      <c r="B305" s="9" t="s">
        <v>1510</v>
      </c>
      <c r="C305" s="9" t="s">
        <v>1509</v>
      </c>
      <c r="D305" s="9" t="str">
        <f>IFERROR(MID(VLOOKUP($B305,Seqs!$A:$B,2,0),E305,1),"")</f>
        <v>T</v>
      </c>
      <c r="E305" s="9">
        <v>196</v>
      </c>
      <c r="F305" s="9" t="str">
        <f>IFERROR(MID(VLOOKUP($B305,Seqs!$A:$B,2,0),G305,1),"")</f>
        <v>D</v>
      </c>
      <c r="G305" s="9">
        <v>228</v>
      </c>
      <c r="H305" s="9" t="str">
        <f>IFERROR(MID(VLOOKUP($B305,Seqs!$A:$B,2,0),I305,1),"")</f>
        <v>W</v>
      </c>
      <c r="I305" s="109">
        <v>229</v>
      </c>
      <c r="J305" s="9" t="str">
        <f>IFERROR(MID(VLOOKUP($B305,Seqs!$A:$B,2,0),K305,1),"")</f>
        <v>N</v>
      </c>
      <c r="K305" s="109">
        <v>233</v>
      </c>
      <c r="L305" s="9" t="str">
        <f>IFERROR(MID(VLOOKUP($B305,Seqs!$A:$B,2,0),M305,1),"")</f>
        <v>R</v>
      </c>
      <c r="M305" s="9">
        <v>234</v>
      </c>
      <c r="N305" s="9" t="str">
        <f>IFERROR(MID(VLOOKUP($B305,Seqs!$A:$B,2,0),O305,1),"")</f>
        <v>A</v>
      </c>
      <c r="O305" s="9">
        <v>256</v>
      </c>
      <c r="P305" s="9" t="str">
        <f>IFERROR(MID(VLOOKUP($B305,Seqs!$A:$B,2,0),Q305,1),"")</f>
        <v/>
      </c>
      <c r="Q305" s="9" t="s">
        <v>23</v>
      </c>
      <c r="R305" s="9" t="str">
        <f>IFERROR(MID(VLOOKUP($B305,Seqs!$A:$B,2,0),S305,1),"")</f>
        <v/>
      </c>
      <c r="S305" s="9" t="s">
        <v>23</v>
      </c>
      <c r="T305" s="9" t="str">
        <f>IFERROR(MID(VLOOKUP($B305,Seqs!$A:$B,2,0),U305,1),"")</f>
        <v>L</v>
      </c>
      <c r="U305" s="9">
        <v>285</v>
      </c>
      <c r="V305" s="9" t="str">
        <f>IFERROR(MID(VLOOKUP($B305,Seqs!$A:$B,2,0),W305,1),"")</f>
        <v>K</v>
      </c>
      <c r="W305" s="9">
        <v>317</v>
      </c>
      <c r="X305" s="9" t="str">
        <f>IFERROR(MID(VLOOKUP($B305,Seqs!$A:$B,2,0),Y305,1),"")</f>
        <v/>
      </c>
      <c r="Y305" s="9" t="s">
        <v>23</v>
      </c>
      <c r="Z305" s="9" t="str">
        <f>IFERROR(MID(VLOOKUP($B305,Seqs!$A:$B,2,0),AA305,1),"")</f>
        <v/>
      </c>
      <c r="AA305" s="9" t="s">
        <v>23</v>
      </c>
      <c r="AB305" s="9" t="str">
        <f>IFERROR(MID(VLOOKUP($B305,Seqs!$A:$B,2,0),AC305,1),"")</f>
        <v>K</v>
      </c>
      <c r="AC305" s="9">
        <v>329</v>
      </c>
      <c r="AD305" s="9" t="str">
        <f>IFERROR(MID(VLOOKUP($B305,Seqs!$A:$B,2,0),AE305,1),"")</f>
        <v>V</v>
      </c>
      <c r="AE305" s="9">
        <v>351</v>
      </c>
      <c r="AF305" s="9" t="str">
        <f>IFERROR(MID(VLOOKUP($B305,Seqs!$A:$B,2,0),AG305,1),"")</f>
        <v>C</v>
      </c>
      <c r="AG305" s="9">
        <v>363</v>
      </c>
      <c r="AH305" s="9" t="str">
        <f>IFERROR(MID(VLOOKUP($B305,Seqs!$A:$B,2,0),AI305,1),"")</f>
        <v>V</v>
      </c>
      <c r="AI305" s="9">
        <v>365</v>
      </c>
      <c r="AJ305" s="9" t="str">
        <f>IFERROR(MID(VLOOKUP($B305,Seqs!$A:$B,2,0),AK305,1),"")</f>
        <v>N</v>
      </c>
      <c r="AK305" s="9">
        <v>369</v>
      </c>
      <c r="AL305" s="9" t="str">
        <f>IFERROR(MID(VLOOKUP($B305,Seqs!$A:$B,2,0),AM305,1),"")</f>
        <v>S</v>
      </c>
      <c r="AM305" s="9">
        <v>401</v>
      </c>
      <c r="AN305" s="9" t="str">
        <f>IFERROR(MID(VLOOKUP($B305,Seqs!$A:$B,2,0),AO305,1),"")</f>
        <v>S</v>
      </c>
      <c r="AO305" s="9">
        <v>416</v>
      </c>
      <c r="AP305" s="9" t="str">
        <f>IFERROR(MID(VLOOKUP($B305,Seqs!$A:$B,2,0),AQ305,1),"")</f>
        <v>Q</v>
      </c>
      <c r="AQ305" s="9">
        <v>472</v>
      </c>
      <c r="AR305" s="9" t="str">
        <f>IFERROR(MID(VLOOKUP($B305,Seqs!$A:$B,2,0),AS305,1),"")</f>
        <v>S</v>
      </c>
      <c r="AS305" s="9">
        <v>487</v>
      </c>
      <c r="AT305" s="9" t="str">
        <f>IFERROR(MID(VLOOKUP($B305,Seqs!$A:$B,2,0),AU305,1),"")</f>
        <v>W</v>
      </c>
      <c r="AU305" s="9">
        <v>510</v>
      </c>
      <c r="AV305" s="9" t="str">
        <f>IFERROR(MID(VLOOKUP($B305,Seqs!$A:$B,2,0),AW305,1),"")</f>
        <v>T</v>
      </c>
      <c r="AW305" s="9">
        <v>511</v>
      </c>
      <c r="AX305" s="9" t="str">
        <f>IFERROR(MID(VLOOKUP($B305,Seqs!$A:$B,2,0),AY305,1),"")</f>
        <v>R</v>
      </c>
      <c r="AY305" s="9">
        <v>520</v>
      </c>
      <c r="AZ305" s="124" t="str">
        <f>VLOOKUP(B305,Classification!A:D,2,0)</f>
        <v>F</v>
      </c>
      <c r="BA305" s="98" t="str">
        <f>VLOOKUP(B305,Classification!A:D,4,0)</f>
        <v>Frizzled</v>
      </c>
      <c r="BB305" s="125" t="b">
        <f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109">
        <f>_xlfn.AGGREGATE(9,6,CH305:CS305)-_xlfn.AGGREGATE(9,6,BV305:CG305)+12</f>
        <v>246</v>
      </c>
      <c r="BD305" s="126" t="s">
        <v>1383</v>
      </c>
      <c r="BE305" s="9" t="s">
        <v>1381</v>
      </c>
      <c r="BF305" s="120">
        <v>3.7509999999999999</v>
      </c>
      <c r="BG305" s="51" t="s">
        <v>1</v>
      </c>
      <c r="BH305" s="51" t="s">
        <v>1</v>
      </c>
      <c r="BI305" s="9"/>
      <c r="BJ305" s="127" t="s">
        <v>1293</v>
      </c>
      <c r="BK305" s="112" t="s">
        <v>1293</v>
      </c>
      <c r="BL305" s="112" t="s">
        <v>1293</v>
      </c>
      <c r="BM305" s="112" t="s">
        <v>1293</v>
      </c>
      <c r="BN305" s="112" t="s">
        <v>1293</v>
      </c>
      <c r="BO305" s="112" t="s">
        <v>1293</v>
      </c>
      <c r="BP305" s="112" t="s">
        <v>1293</v>
      </c>
      <c r="BQ305" s="112" t="s">
        <v>1293</v>
      </c>
      <c r="BR305" s="112" t="s">
        <v>1293</v>
      </c>
      <c r="BS305" s="112" t="s">
        <v>1293</v>
      </c>
      <c r="BT305" s="112" t="s">
        <v>1293</v>
      </c>
      <c r="BU305" s="112" t="s">
        <v>1293</v>
      </c>
      <c r="BV305" s="127">
        <f>E305</f>
        <v>196</v>
      </c>
      <c r="BW305" s="113">
        <f>I305</f>
        <v>229</v>
      </c>
      <c r="BX305" s="114">
        <f>M305</f>
        <v>234</v>
      </c>
      <c r="BY305" s="113" t="str">
        <f>Q305</f>
        <v>-</v>
      </c>
      <c r="BZ305" s="114">
        <f>U305</f>
        <v>285</v>
      </c>
      <c r="CA305" s="113" t="str">
        <f>Y305</f>
        <v>-</v>
      </c>
      <c r="CB305" s="114">
        <f>AC305</f>
        <v>329</v>
      </c>
      <c r="CC305" s="113">
        <f>AG305</f>
        <v>363</v>
      </c>
      <c r="CD305" s="114">
        <f>AK305</f>
        <v>369</v>
      </c>
      <c r="CE305" s="113">
        <f>AO305</f>
        <v>416</v>
      </c>
      <c r="CF305" s="114">
        <f>AS305</f>
        <v>487</v>
      </c>
      <c r="CG305" s="113">
        <f>AW305</f>
        <v>511</v>
      </c>
      <c r="CH305" s="127">
        <f>G305</f>
        <v>228</v>
      </c>
      <c r="CI305" s="113">
        <f>K305</f>
        <v>233</v>
      </c>
      <c r="CJ305" s="114">
        <f>O305</f>
        <v>256</v>
      </c>
      <c r="CK305" s="114" t="str">
        <f>S305</f>
        <v>-</v>
      </c>
      <c r="CL305" s="114">
        <f>W305</f>
        <v>317</v>
      </c>
      <c r="CM305" s="114" t="str">
        <f>AA305</f>
        <v>-</v>
      </c>
      <c r="CN305" s="114">
        <f>AE305</f>
        <v>351</v>
      </c>
      <c r="CO305" s="114">
        <f>AI305</f>
        <v>365</v>
      </c>
      <c r="CP305" s="114">
        <f>AM305</f>
        <v>401</v>
      </c>
      <c r="CQ305" s="114">
        <f>AQ305</f>
        <v>472</v>
      </c>
      <c r="CR305" s="114">
        <f>AU305</f>
        <v>510</v>
      </c>
      <c r="CS305" s="114">
        <f>AY305</f>
        <v>520</v>
      </c>
      <c r="CT305" s="109">
        <f>M305-K305</f>
        <v>1</v>
      </c>
    </row>
    <row r="306" spans="1:98" x14ac:dyDescent="0.2">
      <c r="A306" s="9" t="str">
        <f>CONCATENATE(B306,"_",C306)</f>
        <v>q98sw5_xenla_6D35</v>
      </c>
      <c r="B306" s="9" t="s">
        <v>1510</v>
      </c>
      <c r="C306" s="9" t="s">
        <v>1513</v>
      </c>
      <c r="D306" s="9" t="str">
        <f>IFERROR(MID(VLOOKUP($B306,Seqs!$A:$B,2,0),E306,1),"")</f>
        <v>T</v>
      </c>
      <c r="E306" s="9">
        <v>196</v>
      </c>
      <c r="F306" s="9" t="str">
        <f>IFERROR(MID(VLOOKUP($B306,Seqs!$A:$B,2,0),G306,1),"")</f>
        <v>D</v>
      </c>
      <c r="G306" s="9">
        <v>228</v>
      </c>
      <c r="H306" s="9" t="str">
        <f>IFERROR(MID(VLOOKUP($B306,Seqs!$A:$B,2,0),I306,1),"")</f>
        <v>W</v>
      </c>
      <c r="I306" s="109">
        <v>229</v>
      </c>
      <c r="J306" s="9" t="str">
        <f>IFERROR(MID(VLOOKUP($B306,Seqs!$A:$B,2,0),K306,1),"")</f>
        <v>N</v>
      </c>
      <c r="K306" s="109">
        <v>233</v>
      </c>
      <c r="L306" s="9" t="str">
        <f>IFERROR(MID(VLOOKUP($B306,Seqs!$A:$B,2,0),M306,1),"")</f>
        <v>R</v>
      </c>
      <c r="M306" s="9">
        <v>234</v>
      </c>
      <c r="N306" s="9" t="str">
        <f>IFERROR(MID(VLOOKUP($B306,Seqs!$A:$B,2,0),O306,1),"")</f>
        <v>A</v>
      </c>
      <c r="O306" s="9">
        <v>256</v>
      </c>
      <c r="P306" s="9" t="str">
        <f>IFERROR(MID(VLOOKUP($B306,Seqs!$A:$B,2,0),Q306,1),"")</f>
        <v/>
      </c>
      <c r="Q306" s="9" t="s">
        <v>23</v>
      </c>
      <c r="R306" s="9" t="str">
        <f>IFERROR(MID(VLOOKUP($B306,Seqs!$A:$B,2,0),S306,1),"")</f>
        <v/>
      </c>
      <c r="S306" s="9" t="s">
        <v>23</v>
      </c>
      <c r="T306" s="9" t="str">
        <f>IFERROR(MID(VLOOKUP($B306,Seqs!$A:$B,2,0),U306,1),"")</f>
        <v>L</v>
      </c>
      <c r="U306" s="9">
        <v>285</v>
      </c>
      <c r="V306" s="9" t="str">
        <f>IFERROR(MID(VLOOKUP($B306,Seqs!$A:$B,2,0),W306,1),"")</f>
        <v>K</v>
      </c>
      <c r="W306" s="9">
        <v>317</v>
      </c>
      <c r="X306" s="9" t="str">
        <f>IFERROR(MID(VLOOKUP($B306,Seqs!$A:$B,2,0),Y306,1),"")</f>
        <v/>
      </c>
      <c r="Y306" s="9" t="s">
        <v>23</v>
      </c>
      <c r="Z306" s="9" t="str">
        <f>IFERROR(MID(VLOOKUP($B306,Seqs!$A:$B,2,0),AA306,1),"")</f>
        <v/>
      </c>
      <c r="AA306" s="9" t="s">
        <v>23</v>
      </c>
      <c r="AB306" s="9" t="str">
        <f>IFERROR(MID(VLOOKUP($B306,Seqs!$A:$B,2,0),AC306,1),"")</f>
        <v>K</v>
      </c>
      <c r="AC306" s="9">
        <v>329</v>
      </c>
      <c r="AD306" s="9" t="str">
        <f>IFERROR(MID(VLOOKUP($B306,Seqs!$A:$B,2,0),AE306,1),"")</f>
        <v>V</v>
      </c>
      <c r="AE306" s="9">
        <v>351</v>
      </c>
      <c r="AF306" s="9" t="str">
        <f>IFERROR(MID(VLOOKUP($B306,Seqs!$A:$B,2,0),AG306,1),"")</f>
        <v>C</v>
      </c>
      <c r="AG306" s="9">
        <v>363</v>
      </c>
      <c r="AH306" s="9" t="str">
        <f>IFERROR(MID(VLOOKUP($B306,Seqs!$A:$B,2,0),AI306,1),"")</f>
        <v>V</v>
      </c>
      <c r="AI306" s="9">
        <v>365</v>
      </c>
      <c r="AJ306" s="9" t="str">
        <f>IFERROR(MID(VLOOKUP($B306,Seqs!$A:$B,2,0),AK306,1),"")</f>
        <v>N</v>
      </c>
      <c r="AK306" s="9">
        <v>369</v>
      </c>
      <c r="AL306" s="9" t="str">
        <f>IFERROR(MID(VLOOKUP($B306,Seqs!$A:$B,2,0),AM306,1),"")</f>
        <v>S</v>
      </c>
      <c r="AM306" s="9">
        <v>401</v>
      </c>
      <c r="AN306" s="9" t="str">
        <f>IFERROR(MID(VLOOKUP($B306,Seqs!$A:$B,2,0),AO306,1),"")</f>
        <v>S</v>
      </c>
      <c r="AO306" s="9">
        <v>416</v>
      </c>
      <c r="AP306" s="9" t="str">
        <f>IFERROR(MID(VLOOKUP($B306,Seqs!$A:$B,2,0),AQ306,1),"")</f>
        <v>Q</v>
      </c>
      <c r="AQ306" s="9">
        <v>472</v>
      </c>
      <c r="AR306" s="9" t="str">
        <f>IFERROR(MID(VLOOKUP($B306,Seqs!$A:$B,2,0),AS306,1),"")</f>
        <v>S</v>
      </c>
      <c r="AS306" s="9">
        <v>487</v>
      </c>
      <c r="AT306" s="9" t="str">
        <f>IFERROR(MID(VLOOKUP($B306,Seqs!$A:$B,2,0),AU306,1),"")</f>
        <v>W</v>
      </c>
      <c r="AU306" s="9">
        <v>510</v>
      </c>
      <c r="AV306" s="9" t="str">
        <f>IFERROR(MID(VLOOKUP($B306,Seqs!$A:$B,2,0),AW306,1),"")</f>
        <v>T</v>
      </c>
      <c r="AW306" s="9">
        <v>511</v>
      </c>
      <c r="AX306" s="9" t="str">
        <f>IFERROR(MID(VLOOKUP($B306,Seqs!$A:$B,2,0),AY306,1),"")</f>
        <v>R</v>
      </c>
      <c r="AY306" s="9">
        <v>520</v>
      </c>
      <c r="AZ306" s="124" t="str">
        <f>VLOOKUP(B306,Classification!A:D,2,0)</f>
        <v>F</v>
      </c>
      <c r="BA306" s="98" t="str">
        <f>VLOOKUP(B306,Classification!A:D,4,0)</f>
        <v>Frizzled</v>
      </c>
      <c r="BB306" s="125" t="b">
        <f>AND(E306&lt;G306,OR(G306&lt;I306,I306="-"),OR(I306&lt;K306,I306="-"),OR(K306&lt;M306,K306="-"),M306&lt;O306,OR(O306&lt;Q306,Q306="-"),OR(Q306&lt;S306,Q306="-"),OR(S306&lt;U306,S306="-"),U306&lt;W306,OR(W306&lt;Y306,Y306="-"),OR(Y306&lt;AA306,Y306="-"),OR(AA306&lt;AC306,AA306="-"),AC306&lt;AE306,OR(AE306&lt;AG306,AG306="-"),OR(AG306&lt;AI306,AG306="-"),OR(AI306&lt;AK306,AI306="-"),AK306&lt;AM306,AM306&lt;AO306,AO306&lt;AQ306,AQ306&lt;AS306,AS306&lt;AU306,OR(AU306&lt;AW306,AW306="-"),OR(AW306&lt;AY306,AW306="-"))</f>
        <v>1</v>
      </c>
      <c r="BC306" s="109">
        <f>_xlfn.AGGREGATE(9,6,CH306:CS306)-_xlfn.AGGREGATE(9,6,BV306:CG306)+12</f>
        <v>246</v>
      </c>
      <c r="BD306" s="126" t="s">
        <v>23</v>
      </c>
      <c r="BE306" s="9" t="s">
        <v>1381</v>
      </c>
      <c r="BF306" s="120">
        <v>3.9</v>
      </c>
      <c r="BG306" s="51" t="s">
        <v>1</v>
      </c>
      <c r="BH306" s="51" t="s">
        <v>1</v>
      </c>
      <c r="BI306" s="9"/>
      <c r="BJ306" s="127" t="s">
        <v>1293</v>
      </c>
      <c r="BK306" s="112" t="s">
        <v>1293</v>
      </c>
      <c r="BL306" s="112" t="s">
        <v>1293</v>
      </c>
      <c r="BM306" s="112" t="s">
        <v>1293</v>
      </c>
      <c r="BN306" s="112" t="s">
        <v>1293</v>
      </c>
      <c r="BO306" s="112" t="s">
        <v>1293</v>
      </c>
      <c r="BP306" s="112" t="s">
        <v>1293</v>
      </c>
      <c r="BQ306" s="112" t="s">
        <v>1293</v>
      </c>
      <c r="BR306" s="112" t="s">
        <v>1293</v>
      </c>
      <c r="BS306" s="112" t="s">
        <v>1293</v>
      </c>
      <c r="BT306" s="112" t="s">
        <v>1293</v>
      </c>
      <c r="BU306" s="112" t="s">
        <v>1293</v>
      </c>
      <c r="BV306" s="127">
        <f>E306</f>
        <v>196</v>
      </c>
      <c r="BW306" s="113">
        <f>I306</f>
        <v>229</v>
      </c>
      <c r="BX306" s="114">
        <f>M306</f>
        <v>234</v>
      </c>
      <c r="BY306" s="113" t="str">
        <f>Q306</f>
        <v>-</v>
      </c>
      <c r="BZ306" s="114">
        <f>U306</f>
        <v>285</v>
      </c>
      <c r="CA306" s="113" t="str">
        <f>Y306</f>
        <v>-</v>
      </c>
      <c r="CB306" s="114">
        <f>AC306</f>
        <v>329</v>
      </c>
      <c r="CC306" s="113">
        <f>AG306</f>
        <v>363</v>
      </c>
      <c r="CD306" s="114">
        <f>AK306</f>
        <v>369</v>
      </c>
      <c r="CE306" s="113">
        <f>AO306</f>
        <v>416</v>
      </c>
      <c r="CF306" s="114">
        <f>AS306</f>
        <v>487</v>
      </c>
      <c r="CG306" s="113">
        <f>AW306</f>
        <v>511</v>
      </c>
      <c r="CH306" s="127">
        <f>G306</f>
        <v>228</v>
      </c>
      <c r="CI306" s="113">
        <f>K306</f>
        <v>233</v>
      </c>
      <c r="CJ306" s="114">
        <f>O306</f>
        <v>256</v>
      </c>
      <c r="CK306" s="114" t="str">
        <f>S306</f>
        <v>-</v>
      </c>
      <c r="CL306" s="114">
        <f>W306</f>
        <v>317</v>
      </c>
      <c r="CM306" s="114" t="str">
        <f>AA306</f>
        <v>-</v>
      </c>
      <c r="CN306" s="114">
        <f>AE306</f>
        <v>351</v>
      </c>
      <c r="CO306" s="114">
        <f>AI306</f>
        <v>365</v>
      </c>
      <c r="CP306" s="114">
        <f>AM306</f>
        <v>401</v>
      </c>
      <c r="CQ306" s="114">
        <f>AQ306</f>
        <v>472</v>
      </c>
      <c r="CR306" s="114">
        <f>AU306</f>
        <v>510</v>
      </c>
      <c r="CS306" s="114">
        <f>AY306</f>
        <v>520</v>
      </c>
      <c r="CT306" s="109">
        <f>M306-K306</f>
        <v>1</v>
      </c>
    </row>
    <row r="380" spans="52:86" x14ac:dyDescent="0.2">
      <c r="AZ380" s="77"/>
      <c r="BA380" s="28"/>
      <c r="BB380" s="16"/>
      <c r="BD380" s="2"/>
      <c r="BJ380" s="70"/>
      <c r="BV380" s="70"/>
      <c r="CH380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13 BB64 BB26:BB30 BB33:BB37">
    <cfRule type="cellIs" dxfId="76" priority="10" operator="equal">
      <formula>0</formula>
    </cfRule>
  </conditionalFormatting>
  <conditionalFormatting sqref="BB236:BB237">
    <cfRule type="cellIs" dxfId="75" priority="11" operator="equal">
      <formula>0</formula>
    </cfRule>
  </conditionalFormatting>
  <conditionalFormatting sqref="BB9">
    <cfRule type="cellIs" dxfId="74" priority="12" operator="equal">
      <formula>0</formula>
    </cfRule>
  </conditionalFormatting>
  <conditionalFormatting sqref="BB255">
    <cfRule type="cellIs" dxfId="73" priority="13" operator="equal">
      <formula>0</formula>
    </cfRule>
  </conditionalFormatting>
  <conditionalFormatting sqref="E255 AW255 AU255 AS255 AQ255 AO255 AM255 AK255 AI255 AG255 AE255 AC255 AA255 Y255 W255 U255 S255 Q255 O255 M255 K255 I255 G255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5">
    <cfRule type="cellIs" dxfId="70" priority="16" operator="equal">
      <formula>0</formula>
    </cfRule>
  </conditionalFormatting>
  <conditionalFormatting sqref="BB8">
    <cfRule type="cellIs" dxfId="69" priority="20" operator="equal">
      <formula>0</formula>
    </cfRule>
  </conditionalFormatting>
  <conditionalFormatting sqref="E8 AW8 AU8 AS8 AQ8 AO8 AM8 AK8 AI8 AG8 AE8 AC8 AA8 Y8 W8 U8 S8 Q8 O8 M8 K8 I8 G8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0 BB33:BB1048576">
    <cfRule type="cellIs" dxfId="66" priority="8" operator="equal">
      <formula>FALSE</formula>
    </cfRule>
  </conditionalFormatting>
  <conditionalFormatting sqref="BG33:BG44 BG24:BG30 BH24:BH44 BG1:BH23 BG45:BH1048576">
    <cfRule type="cellIs" dxfId="65" priority="7" operator="equal">
      <formula>"?"</formula>
    </cfRule>
  </conditionalFormatting>
  <conditionalFormatting sqref="BB31:BB32">
    <cfRule type="cellIs" dxfId="64" priority="6" operator="equal">
      <formula>FALSE</formula>
    </cfRule>
  </conditionalFormatting>
  <conditionalFormatting sqref="BG31:BG32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BE2:BE380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52"/>
  <sheetViews>
    <sheetView workbookViewId="0">
      <pane ySplit="1" topLeftCell="A22" activePane="bottomLeft" state="frozenSplit"/>
      <selection pane="bottomLeft" activeCell="C61" sqref="C61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2</v>
      </c>
      <c r="AG11" s="49">
        <f>VLOOKUP(B11,'SegEnds_NonXtal_Prot#'!A:AL,13,FALSE)-VLOOKUP(B11,'SegEnds_NonXtal_Prot#'!A:AL,11,FALSE)</f>
        <v>3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35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2</v>
      </c>
      <c r="AG13" s="49">
        <f>VLOOKUP(B13,'SegEnds_NonXtal_Prot#'!A:AL,13,FALSE)-VLOOKUP(B13,'SegEnds_NonXtal_Prot#'!A:AL,11,FALSE)</f>
        <v>3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35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64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64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64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64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64" x14ac:dyDescent="0.2">
      <c r="A53" s="123" t="s">
        <v>1511</v>
      </c>
      <c r="B53" s="123" t="s">
        <v>1510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64" x14ac:dyDescent="0.2">
      <c r="A54" s="2" t="s">
        <v>1454</v>
      </c>
      <c r="B54" s="2" t="s">
        <v>1451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48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67</v>
      </c>
      <c r="U54" s="2">
        <f>IFERROR(50+VLOOKUP($A54,'SegEnds_Xtal_Prot#'!$A:$AY,41,FALSE)-VLOOKUP($B54,'SegEnds_NonXtal_Prot#'!$A:$AL,31,FALSE),"-")</f>
        <v>29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64" x14ac:dyDescent="0.2">
      <c r="A55" s="2" t="s">
        <v>1466</v>
      </c>
      <c r="B55" s="2" t="s">
        <v>1463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64" x14ac:dyDescent="0.2">
      <c r="A56" s="2" t="s">
        <v>1493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64" x14ac:dyDescent="0.2">
      <c r="A57" s="2" t="s">
        <v>1505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64" x14ac:dyDescent="0.2">
      <c r="A58" s="2" t="s">
        <v>1522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64" x14ac:dyDescent="0.2">
      <c r="A59" s="2" t="s">
        <v>1528</v>
      </c>
      <c r="B59" s="2" t="s">
        <v>1524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64" x14ac:dyDescent="0.2">
      <c r="A60" s="2" t="s">
        <v>1535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64" x14ac:dyDescent="0.2">
      <c r="A61" s="2" t="s">
        <v>1537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64" x14ac:dyDescent="0.2">
      <c r="A62" s="4"/>
      <c r="B62" s="4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49"/>
      <c r="AB62" s="96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2"/>
      <c r="AN62" s="38"/>
      <c r="AO62" s="30" t="s">
        <v>1061</v>
      </c>
      <c r="AP62" s="30" t="s">
        <v>1062</v>
      </c>
      <c r="AQ62" s="30" t="s">
        <v>1078</v>
      </c>
      <c r="AR62" s="30" t="s">
        <v>1079</v>
      </c>
      <c r="AS62" s="30" t="s">
        <v>1063</v>
      </c>
      <c r="AT62" s="30" t="s">
        <v>1064</v>
      </c>
      <c r="AU62" s="30" t="s">
        <v>1080</v>
      </c>
      <c r="AV62" s="30" t="s">
        <v>1081</v>
      </c>
      <c r="AW62" s="30" t="s">
        <v>1065</v>
      </c>
      <c r="AX62" s="30" t="s">
        <v>1066</v>
      </c>
      <c r="AY62" s="30" t="s">
        <v>1093</v>
      </c>
      <c r="AZ62" s="30" t="s">
        <v>1094</v>
      </c>
      <c r="BA62" s="30" t="s">
        <v>1067</v>
      </c>
      <c r="BB62" s="30" t="s">
        <v>1068</v>
      </c>
      <c r="BC62" s="30" t="s">
        <v>1096</v>
      </c>
      <c r="BD62" s="30" t="s">
        <v>1097</v>
      </c>
      <c r="BE62" s="30" t="s">
        <v>1069</v>
      </c>
      <c r="BF62" s="30" t="s">
        <v>1070</v>
      </c>
      <c r="BG62" s="30" t="s">
        <v>1071</v>
      </c>
      <c r="BH62" s="30" t="s">
        <v>1072</v>
      </c>
      <c r="BI62" s="30" t="s">
        <v>1073</v>
      </c>
      <c r="BJ62" s="30" t="s">
        <v>1074</v>
      </c>
      <c r="BK62" s="30" t="s">
        <v>1075</v>
      </c>
      <c r="BL62" s="30" t="s">
        <v>1076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8" t="s">
        <v>1</v>
      </c>
      <c r="AO63" s="4">
        <f t="shared" ref="AO63:BL63" si="0">MAX(C2:C42)</f>
        <v>34</v>
      </c>
      <c r="AP63" s="4">
        <f t="shared" si="0"/>
        <v>64</v>
      </c>
      <c r="AQ63" s="4">
        <f t="shared" si="0"/>
        <v>48</v>
      </c>
      <c r="AR63" s="4">
        <f t="shared" si="0"/>
        <v>52</v>
      </c>
      <c r="AS63" s="4">
        <f t="shared" si="0"/>
        <v>38</v>
      </c>
      <c r="AT63" s="4">
        <f t="shared" si="0"/>
        <v>69</v>
      </c>
      <c r="AU63" s="4">
        <f t="shared" si="0"/>
        <v>50</v>
      </c>
      <c r="AV63" s="4">
        <f t="shared" si="0"/>
        <v>53</v>
      </c>
      <c r="AW63" s="4">
        <f t="shared" si="0"/>
        <v>21</v>
      </c>
      <c r="AX63" s="4">
        <f t="shared" si="0"/>
        <v>56</v>
      </c>
      <c r="AY63" s="4">
        <f t="shared" si="0"/>
        <v>50</v>
      </c>
      <c r="AZ63" s="4">
        <f t="shared" si="0"/>
        <v>58</v>
      </c>
      <c r="BA63" s="4">
        <f t="shared" si="0"/>
        <v>38</v>
      </c>
      <c r="BB63" s="4">
        <f t="shared" si="0"/>
        <v>69</v>
      </c>
      <c r="BC63" s="4">
        <f t="shared" si="0"/>
        <v>50</v>
      </c>
      <c r="BD63" s="4">
        <f t="shared" si="0"/>
        <v>52</v>
      </c>
      <c r="BE63" s="4">
        <f t="shared" si="0"/>
        <v>36</v>
      </c>
      <c r="BF63" s="4">
        <f t="shared" si="0"/>
        <v>77</v>
      </c>
      <c r="BG63" s="4">
        <f t="shared" si="0"/>
        <v>30</v>
      </c>
      <c r="BH63" s="4">
        <f t="shared" si="0"/>
        <v>65</v>
      </c>
      <c r="BI63" s="4">
        <f t="shared" si="0"/>
        <v>32</v>
      </c>
      <c r="BJ63" s="4">
        <f t="shared" si="0"/>
        <v>56</v>
      </c>
      <c r="BK63" s="4">
        <f t="shared" si="0"/>
        <v>47</v>
      </c>
      <c r="BL63" s="4">
        <f t="shared" si="0"/>
        <v>69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1">MIN(C2:C42)</f>
        <v>22</v>
      </c>
      <c r="AP64" s="4">
        <f t="shared" si="1"/>
        <v>60</v>
      </c>
      <c r="AQ64" s="4">
        <f t="shared" si="1"/>
        <v>48</v>
      </c>
      <c r="AR64" s="4">
        <f t="shared" si="1"/>
        <v>51</v>
      </c>
      <c r="AS64" s="4">
        <f t="shared" si="1"/>
        <v>34</v>
      </c>
      <c r="AT64" s="4">
        <f t="shared" si="1"/>
        <v>63</v>
      </c>
      <c r="AU64" s="4">
        <f t="shared" si="1"/>
        <v>47</v>
      </c>
      <c r="AV64" s="4">
        <f t="shared" si="1"/>
        <v>52</v>
      </c>
      <c r="AW64" s="4">
        <f t="shared" si="1"/>
        <v>18</v>
      </c>
      <c r="AX64" s="4">
        <f t="shared" si="1"/>
        <v>55</v>
      </c>
      <c r="AY64" s="4">
        <f t="shared" si="1"/>
        <v>50</v>
      </c>
      <c r="AZ64" s="4">
        <f t="shared" si="1"/>
        <v>53</v>
      </c>
      <c r="BA64" s="4">
        <f t="shared" si="1"/>
        <v>35</v>
      </c>
      <c r="BB64" s="4">
        <f t="shared" si="1"/>
        <v>62</v>
      </c>
      <c r="BC64" s="4">
        <f t="shared" si="1"/>
        <v>50</v>
      </c>
      <c r="BD64" s="4">
        <f t="shared" si="1"/>
        <v>52</v>
      </c>
      <c r="BE64" s="4">
        <f t="shared" si="1"/>
        <v>28</v>
      </c>
      <c r="BF64" s="4">
        <f t="shared" si="1"/>
        <v>67</v>
      </c>
      <c r="BG64" s="4">
        <f t="shared" si="1"/>
        <v>18</v>
      </c>
      <c r="BH64" s="4">
        <f t="shared" si="1"/>
        <v>60</v>
      </c>
      <c r="BI64" s="4">
        <f t="shared" si="1"/>
        <v>24</v>
      </c>
      <c r="BJ64" s="4">
        <f t="shared" si="1"/>
        <v>55</v>
      </c>
      <c r="BK64" s="4">
        <f t="shared" si="1"/>
        <v>47</v>
      </c>
      <c r="BL64" s="4">
        <f t="shared" si="1"/>
        <v>57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2">AO63-AO64</f>
        <v>12</v>
      </c>
      <c r="AP65" s="4">
        <f t="shared" si="2"/>
        <v>4</v>
      </c>
      <c r="AQ65" s="4">
        <f t="shared" si="2"/>
        <v>0</v>
      </c>
      <c r="AR65" s="4">
        <f t="shared" si="2"/>
        <v>1</v>
      </c>
      <c r="AS65" s="4">
        <f t="shared" si="2"/>
        <v>4</v>
      </c>
      <c r="AT65" s="4">
        <f t="shared" si="2"/>
        <v>6</v>
      </c>
      <c r="AU65" s="4">
        <f t="shared" si="2"/>
        <v>3</v>
      </c>
      <c r="AV65" s="4">
        <f t="shared" si="2"/>
        <v>1</v>
      </c>
      <c r="AW65" s="4">
        <f t="shared" si="2"/>
        <v>3</v>
      </c>
      <c r="AX65" s="4">
        <f t="shared" si="2"/>
        <v>1</v>
      </c>
      <c r="AY65" s="4">
        <f t="shared" si="2"/>
        <v>0</v>
      </c>
      <c r="AZ65" s="4">
        <f t="shared" si="2"/>
        <v>5</v>
      </c>
      <c r="BA65" s="4">
        <f t="shared" si="2"/>
        <v>3</v>
      </c>
      <c r="BB65" s="4">
        <f t="shared" si="2"/>
        <v>7</v>
      </c>
      <c r="BC65" s="4">
        <f t="shared" si="2"/>
        <v>0</v>
      </c>
      <c r="BD65" s="4">
        <f t="shared" si="2"/>
        <v>0</v>
      </c>
      <c r="BE65" s="4">
        <f t="shared" si="2"/>
        <v>8</v>
      </c>
      <c r="BF65" s="4">
        <f t="shared" si="2"/>
        <v>10</v>
      </c>
      <c r="BG65" s="4">
        <f t="shared" si="2"/>
        <v>12</v>
      </c>
      <c r="BH65" s="4">
        <f t="shared" si="2"/>
        <v>5</v>
      </c>
      <c r="BI65" s="4">
        <f t="shared" si="2"/>
        <v>8</v>
      </c>
      <c r="BJ65" s="4">
        <f t="shared" si="2"/>
        <v>1</v>
      </c>
      <c r="BK65" s="4">
        <f t="shared" si="2"/>
        <v>0</v>
      </c>
      <c r="BL65" s="4">
        <f t="shared" si="2"/>
        <v>12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N66" s="38" t="s">
        <v>1287</v>
      </c>
      <c r="AO66" s="4">
        <f t="shared" ref="AO66:BL66" si="3">MAX(C43:C46)</f>
        <v>29</v>
      </c>
      <c r="AP66" s="4">
        <f t="shared" si="3"/>
        <v>60</v>
      </c>
      <c r="AQ66" s="4">
        <f t="shared" si="3"/>
        <v>48</v>
      </c>
      <c r="AR66" s="4">
        <f t="shared" si="3"/>
        <v>51</v>
      </c>
      <c r="AS66" s="4">
        <f t="shared" si="3"/>
        <v>37</v>
      </c>
      <c r="AT66" s="4">
        <f t="shared" si="3"/>
        <v>66</v>
      </c>
      <c r="AU66" s="4">
        <f t="shared" si="3"/>
        <v>49</v>
      </c>
      <c r="AV66" s="4">
        <f t="shared" si="3"/>
        <v>52</v>
      </c>
      <c r="AW66" s="4">
        <f t="shared" si="3"/>
        <v>23</v>
      </c>
      <c r="AX66" s="4">
        <f t="shared" si="3"/>
        <v>56</v>
      </c>
      <c r="AY66" s="4">
        <f t="shared" si="3"/>
        <v>50</v>
      </c>
      <c r="AZ66" s="4">
        <f t="shared" si="3"/>
        <v>57</v>
      </c>
      <c r="BA66" s="4">
        <f t="shared" si="3"/>
        <v>41</v>
      </c>
      <c r="BB66" s="4">
        <f t="shared" si="3"/>
        <v>68</v>
      </c>
      <c r="BC66" s="4">
        <f t="shared" si="3"/>
        <v>50</v>
      </c>
      <c r="BD66" s="4">
        <f t="shared" si="3"/>
        <v>52</v>
      </c>
      <c r="BE66" s="4">
        <f t="shared" si="3"/>
        <v>40</v>
      </c>
      <c r="BF66" s="4">
        <f t="shared" si="3"/>
        <v>70</v>
      </c>
      <c r="BG66" s="4">
        <f t="shared" si="3"/>
        <v>30</v>
      </c>
      <c r="BH66" s="4">
        <f t="shared" si="3"/>
        <v>65</v>
      </c>
      <c r="BI66" s="4">
        <f t="shared" si="3"/>
        <v>31</v>
      </c>
      <c r="BJ66" s="4">
        <f t="shared" si="3"/>
        <v>56</v>
      </c>
      <c r="BK66" s="4">
        <f t="shared" si="3"/>
        <v>47</v>
      </c>
      <c r="BL66" s="4">
        <f t="shared" si="3"/>
        <v>72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O67" s="4">
        <f t="shared" ref="AO67:BL67" si="4">MIN(C43:C46)</f>
        <v>19</v>
      </c>
      <c r="AP67" s="4">
        <f t="shared" si="4"/>
        <v>60</v>
      </c>
      <c r="AQ67" s="4">
        <f t="shared" si="4"/>
        <v>48</v>
      </c>
      <c r="AR67" s="4">
        <f t="shared" si="4"/>
        <v>51</v>
      </c>
      <c r="AS67" s="4">
        <f t="shared" si="4"/>
        <v>37</v>
      </c>
      <c r="AT67" s="4">
        <f t="shared" si="4"/>
        <v>63</v>
      </c>
      <c r="AU67" s="4">
        <f t="shared" si="4"/>
        <v>47</v>
      </c>
      <c r="AV67" s="4">
        <f t="shared" si="4"/>
        <v>52</v>
      </c>
      <c r="AW67" s="4">
        <f t="shared" si="4"/>
        <v>21</v>
      </c>
      <c r="AX67" s="4">
        <f t="shared" si="4"/>
        <v>56</v>
      </c>
      <c r="AY67" s="4">
        <f t="shared" si="4"/>
        <v>50</v>
      </c>
      <c r="AZ67" s="4">
        <f t="shared" si="4"/>
        <v>56</v>
      </c>
      <c r="BA67" s="4">
        <f t="shared" si="4"/>
        <v>38</v>
      </c>
      <c r="BB67" s="4">
        <f t="shared" si="4"/>
        <v>62</v>
      </c>
      <c r="BC67" s="4">
        <f t="shared" si="4"/>
        <v>50</v>
      </c>
      <c r="BD67" s="4">
        <f t="shared" si="4"/>
        <v>52</v>
      </c>
      <c r="BE67" s="4">
        <f t="shared" si="4"/>
        <v>31</v>
      </c>
      <c r="BF67" s="4">
        <f t="shared" si="4"/>
        <v>67</v>
      </c>
      <c r="BG67" s="4">
        <f t="shared" si="4"/>
        <v>25</v>
      </c>
      <c r="BH67" s="4">
        <f t="shared" si="4"/>
        <v>53</v>
      </c>
      <c r="BI67" s="4">
        <f t="shared" si="4"/>
        <v>28</v>
      </c>
      <c r="BJ67" s="4">
        <f t="shared" si="4"/>
        <v>56</v>
      </c>
      <c r="BK67" s="4">
        <f t="shared" si="4"/>
        <v>47</v>
      </c>
      <c r="BL67" s="4">
        <f t="shared" si="4"/>
        <v>61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5">AO66-AO67</f>
        <v>10</v>
      </c>
      <c r="AP68" s="4">
        <f t="shared" si="5"/>
        <v>0</v>
      </c>
      <c r="AQ68" s="4">
        <f t="shared" si="5"/>
        <v>0</v>
      </c>
      <c r="AR68" s="4">
        <f t="shared" si="5"/>
        <v>0</v>
      </c>
      <c r="AS68" s="4">
        <f t="shared" si="5"/>
        <v>0</v>
      </c>
      <c r="AT68" s="4">
        <f t="shared" si="5"/>
        <v>3</v>
      </c>
      <c r="AU68" s="4">
        <f t="shared" si="5"/>
        <v>2</v>
      </c>
      <c r="AV68" s="4">
        <f t="shared" si="5"/>
        <v>0</v>
      </c>
      <c r="AW68" s="4">
        <f t="shared" si="5"/>
        <v>2</v>
      </c>
      <c r="AX68" s="4">
        <f t="shared" si="5"/>
        <v>0</v>
      </c>
      <c r="AY68" s="4">
        <f t="shared" si="5"/>
        <v>0</v>
      </c>
      <c r="AZ68" s="4">
        <f t="shared" si="5"/>
        <v>1</v>
      </c>
      <c r="BA68" s="4">
        <f t="shared" si="5"/>
        <v>3</v>
      </c>
      <c r="BB68" s="4">
        <f t="shared" si="5"/>
        <v>6</v>
      </c>
      <c r="BC68" s="4">
        <f t="shared" si="5"/>
        <v>0</v>
      </c>
      <c r="BD68" s="4">
        <f t="shared" si="5"/>
        <v>0</v>
      </c>
      <c r="BE68" s="4">
        <f t="shared" si="5"/>
        <v>9</v>
      </c>
      <c r="BF68" s="4">
        <f t="shared" si="5"/>
        <v>3</v>
      </c>
      <c r="BG68" s="4">
        <f t="shared" si="5"/>
        <v>5</v>
      </c>
      <c r="BH68" s="4">
        <f t="shared" si="5"/>
        <v>12</v>
      </c>
      <c r="BI68" s="4">
        <f t="shared" si="5"/>
        <v>3</v>
      </c>
      <c r="BJ68" s="4">
        <f t="shared" si="5"/>
        <v>0</v>
      </c>
      <c r="BK68" s="4">
        <f t="shared" si="5"/>
        <v>0</v>
      </c>
      <c r="BL68" s="4">
        <f t="shared" si="5"/>
        <v>11</v>
      </c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N69" s="38" t="s">
        <v>27</v>
      </c>
      <c r="AO69" s="4">
        <f t="shared" ref="AO69:BL69" si="6">MAX(C47:C50)</f>
        <v>34</v>
      </c>
      <c r="AP69" s="4">
        <f t="shared" si="6"/>
        <v>60</v>
      </c>
      <c r="AQ69" s="4">
        <f t="shared" si="6"/>
        <v>48</v>
      </c>
      <c r="AR69" s="4">
        <f t="shared" si="6"/>
        <v>53</v>
      </c>
      <c r="AS69" s="4">
        <f t="shared" si="6"/>
        <v>39</v>
      </c>
      <c r="AT69" s="4">
        <f t="shared" si="6"/>
        <v>74</v>
      </c>
      <c r="AU69" s="4">
        <f t="shared" si="6"/>
        <v>0</v>
      </c>
      <c r="AV69" s="4">
        <f t="shared" si="6"/>
        <v>0</v>
      </c>
      <c r="AW69" s="4">
        <f t="shared" si="6"/>
        <v>23</v>
      </c>
      <c r="AX69" s="4">
        <f t="shared" si="6"/>
        <v>56</v>
      </c>
      <c r="AY69" s="4">
        <f t="shared" si="6"/>
        <v>0</v>
      </c>
      <c r="AZ69" s="4">
        <f t="shared" si="6"/>
        <v>0</v>
      </c>
      <c r="BA69" s="4">
        <f t="shared" si="6"/>
        <v>40</v>
      </c>
      <c r="BB69" s="4">
        <f t="shared" si="6"/>
        <v>68</v>
      </c>
      <c r="BC69" s="4">
        <f t="shared" si="6"/>
        <v>50</v>
      </c>
      <c r="BD69" s="4">
        <f t="shared" si="6"/>
        <v>52</v>
      </c>
      <c r="BE69" s="4">
        <f t="shared" si="6"/>
        <v>39</v>
      </c>
      <c r="BF69" s="4">
        <f t="shared" si="6"/>
        <v>71</v>
      </c>
      <c r="BG69" s="4">
        <f t="shared" si="6"/>
        <v>33</v>
      </c>
      <c r="BH69" s="4">
        <f t="shared" si="6"/>
        <v>57</v>
      </c>
      <c r="BI69" s="4">
        <f t="shared" si="6"/>
        <v>33</v>
      </c>
      <c r="BJ69" s="4">
        <f t="shared" si="6"/>
        <v>64</v>
      </c>
      <c r="BK69" s="4">
        <f t="shared" si="6"/>
        <v>47</v>
      </c>
      <c r="BL69" s="4">
        <f t="shared" si="6"/>
        <v>72</v>
      </c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O70" s="4">
        <f t="shared" ref="AO70:BL70" si="7">MIN(C47:C50)</f>
        <v>25</v>
      </c>
      <c r="AP70" s="4">
        <f t="shared" si="7"/>
        <v>60</v>
      </c>
      <c r="AQ70" s="4">
        <f t="shared" si="7"/>
        <v>47</v>
      </c>
      <c r="AR70" s="4">
        <f t="shared" si="7"/>
        <v>51</v>
      </c>
      <c r="AS70" s="4">
        <f t="shared" si="7"/>
        <v>37</v>
      </c>
      <c r="AT70" s="4">
        <f t="shared" si="7"/>
        <v>61</v>
      </c>
      <c r="AU70" s="4">
        <f t="shared" si="7"/>
        <v>0</v>
      </c>
      <c r="AV70" s="4">
        <f t="shared" si="7"/>
        <v>0</v>
      </c>
      <c r="AW70" s="4">
        <f t="shared" si="7"/>
        <v>21</v>
      </c>
      <c r="AX70" s="4">
        <f t="shared" si="7"/>
        <v>54</v>
      </c>
      <c r="AY70" s="4">
        <f t="shared" si="7"/>
        <v>0</v>
      </c>
      <c r="AZ70" s="4">
        <f t="shared" si="7"/>
        <v>0</v>
      </c>
      <c r="BA70" s="4">
        <f t="shared" si="7"/>
        <v>37</v>
      </c>
      <c r="BB70" s="4">
        <f t="shared" si="7"/>
        <v>64</v>
      </c>
      <c r="BC70" s="4">
        <f t="shared" si="7"/>
        <v>50</v>
      </c>
      <c r="BD70" s="4">
        <f t="shared" si="7"/>
        <v>52</v>
      </c>
      <c r="BE70" s="4">
        <f t="shared" si="7"/>
        <v>36</v>
      </c>
      <c r="BF70" s="4">
        <f t="shared" si="7"/>
        <v>61</v>
      </c>
      <c r="BG70" s="4">
        <f t="shared" si="7"/>
        <v>28</v>
      </c>
      <c r="BH70" s="4">
        <f t="shared" si="7"/>
        <v>53</v>
      </c>
      <c r="BI70" s="4">
        <f t="shared" si="7"/>
        <v>27</v>
      </c>
      <c r="BJ70" s="4">
        <f t="shared" si="7"/>
        <v>56</v>
      </c>
      <c r="BK70" s="4">
        <f t="shared" si="7"/>
        <v>46</v>
      </c>
      <c r="BL70" s="4">
        <f t="shared" si="7"/>
        <v>57</v>
      </c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O71" s="4">
        <f t="shared" ref="AO71:BL71" si="8">AO69-AO70</f>
        <v>9</v>
      </c>
      <c r="AP71" s="4">
        <f t="shared" si="8"/>
        <v>0</v>
      </c>
      <c r="AQ71" s="4">
        <f t="shared" si="8"/>
        <v>1</v>
      </c>
      <c r="AR71" s="4">
        <f t="shared" si="8"/>
        <v>2</v>
      </c>
      <c r="AS71" s="4">
        <f t="shared" si="8"/>
        <v>2</v>
      </c>
      <c r="AT71" s="4">
        <f t="shared" si="8"/>
        <v>13</v>
      </c>
      <c r="AU71" s="4">
        <f t="shared" si="8"/>
        <v>0</v>
      </c>
      <c r="AV71" s="4">
        <f t="shared" si="8"/>
        <v>0</v>
      </c>
      <c r="AW71" s="4">
        <f t="shared" si="8"/>
        <v>2</v>
      </c>
      <c r="AX71" s="4">
        <f t="shared" si="8"/>
        <v>2</v>
      </c>
      <c r="AY71" s="4">
        <f t="shared" si="8"/>
        <v>0</v>
      </c>
      <c r="AZ71" s="4">
        <f t="shared" si="8"/>
        <v>0</v>
      </c>
      <c r="BA71" s="4">
        <f t="shared" si="8"/>
        <v>3</v>
      </c>
      <c r="BB71" s="4">
        <f t="shared" si="8"/>
        <v>4</v>
      </c>
      <c r="BC71" s="4">
        <f t="shared" si="8"/>
        <v>0</v>
      </c>
      <c r="BD71" s="4">
        <f t="shared" si="8"/>
        <v>0</v>
      </c>
      <c r="BE71" s="4">
        <f t="shared" si="8"/>
        <v>3</v>
      </c>
      <c r="BF71" s="4">
        <f t="shared" si="8"/>
        <v>10</v>
      </c>
      <c r="BG71" s="4">
        <f t="shared" si="8"/>
        <v>5</v>
      </c>
      <c r="BH71" s="4">
        <f t="shared" si="8"/>
        <v>4</v>
      </c>
      <c r="BI71" s="4">
        <f t="shared" si="8"/>
        <v>6</v>
      </c>
      <c r="BJ71" s="4">
        <f t="shared" si="8"/>
        <v>8</v>
      </c>
      <c r="BK71" s="4">
        <f t="shared" si="8"/>
        <v>1</v>
      </c>
      <c r="BL71" s="4">
        <f t="shared" si="8"/>
        <v>15</v>
      </c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N72" s="38" t="s">
        <v>28</v>
      </c>
      <c r="AO72" s="4">
        <f t="shared" ref="AO72:BL72" si="9">MAX(C51)</f>
        <v>34</v>
      </c>
      <c r="AP72" s="4">
        <f t="shared" si="9"/>
        <v>60</v>
      </c>
      <c r="AQ72" s="4">
        <f t="shared" si="9"/>
        <v>47</v>
      </c>
      <c r="AR72" s="4">
        <f t="shared" si="9"/>
        <v>53</v>
      </c>
      <c r="AS72" s="4">
        <f t="shared" si="9"/>
        <v>39</v>
      </c>
      <c r="AT72" s="4">
        <f t="shared" si="9"/>
        <v>61</v>
      </c>
      <c r="AU72" s="4">
        <f t="shared" si="9"/>
        <v>0</v>
      </c>
      <c r="AV72" s="4">
        <f t="shared" si="9"/>
        <v>0</v>
      </c>
      <c r="AW72" s="4">
        <f t="shared" si="9"/>
        <v>22</v>
      </c>
      <c r="AX72" s="4">
        <f t="shared" si="9"/>
        <v>54</v>
      </c>
      <c r="AY72" s="4">
        <f t="shared" si="9"/>
        <v>0</v>
      </c>
      <c r="AZ72" s="4">
        <f t="shared" si="9"/>
        <v>0</v>
      </c>
      <c r="BA72" s="4">
        <f t="shared" si="9"/>
        <v>38</v>
      </c>
      <c r="BB72" s="4">
        <f t="shared" si="9"/>
        <v>64</v>
      </c>
      <c r="BC72" s="4">
        <f t="shared" si="9"/>
        <v>50</v>
      </c>
      <c r="BD72" s="4">
        <f t="shared" si="9"/>
        <v>52</v>
      </c>
      <c r="BE72" s="4">
        <f t="shared" si="9"/>
        <v>36</v>
      </c>
      <c r="BF72" s="4">
        <f t="shared" si="9"/>
        <v>61</v>
      </c>
      <c r="BG72" s="4">
        <f t="shared" si="9"/>
        <v>33</v>
      </c>
      <c r="BH72" s="4">
        <f t="shared" si="9"/>
        <v>57</v>
      </c>
      <c r="BI72" s="4">
        <f t="shared" si="9"/>
        <v>33</v>
      </c>
      <c r="BJ72" s="4">
        <f t="shared" si="9"/>
        <v>64</v>
      </c>
      <c r="BK72" s="4">
        <f t="shared" si="9"/>
        <v>46</v>
      </c>
      <c r="BL72" s="4">
        <f t="shared" si="9"/>
        <v>57</v>
      </c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O73" s="4">
        <f t="shared" ref="AO73:BL73" si="10">MIN(C51)</f>
        <v>34</v>
      </c>
      <c r="AP73" s="4">
        <f t="shared" si="10"/>
        <v>60</v>
      </c>
      <c r="AQ73" s="4">
        <f t="shared" si="10"/>
        <v>47</v>
      </c>
      <c r="AR73" s="4">
        <f t="shared" si="10"/>
        <v>53</v>
      </c>
      <c r="AS73" s="4">
        <f t="shared" si="10"/>
        <v>39</v>
      </c>
      <c r="AT73" s="4">
        <f t="shared" si="10"/>
        <v>61</v>
      </c>
      <c r="AU73" s="4">
        <f t="shared" si="10"/>
        <v>0</v>
      </c>
      <c r="AV73" s="4">
        <f t="shared" si="10"/>
        <v>0</v>
      </c>
      <c r="AW73" s="4">
        <f t="shared" si="10"/>
        <v>22</v>
      </c>
      <c r="AX73" s="4">
        <f t="shared" si="10"/>
        <v>54</v>
      </c>
      <c r="AY73" s="4">
        <f t="shared" si="10"/>
        <v>0</v>
      </c>
      <c r="AZ73" s="4">
        <f t="shared" si="10"/>
        <v>0</v>
      </c>
      <c r="BA73" s="4">
        <f t="shared" si="10"/>
        <v>38</v>
      </c>
      <c r="BB73" s="4">
        <f t="shared" si="10"/>
        <v>64</v>
      </c>
      <c r="BC73" s="4">
        <f t="shared" si="10"/>
        <v>50</v>
      </c>
      <c r="BD73" s="4">
        <f t="shared" si="10"/>
        <v>52</v>
      </c>
      <c r="BE73" s="4">
        <f t="shared" si="10"/>
        <v>36</v>
      </c>
      <c r="BF73" s="4">
        <f t="shared" si="10"/>
        <v>61</v>
      </c>
      <c r="BG73" s="4">
        <f t="shared" si="10"/>
        <v>33</v>
      </c>
      <c r="BH73" s="4">
        <f t="shared" si="10"/>
        <v>57</v>
      </c>
      <c r="BI73" s="4">
        <f t="shared" si="10"/>
        <v>33</v>
      </c>
      <c r="BJ73" s="4">
        <f t="shared" si="10"/>
        <v>64</v>
      </c>
      <c r="BK73" s="4">
        <f t="shared" si="10"/>
        <v>46</v>
      </c>
      <c r="BL73" s="4">
        <f t="shared" si="10"/>
        <v>57</v>
      </c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O74" s="4">
        <f t="shared" ref="AO74:BL74" si="11">AO72-AO73</f>
        <v>0</v>
      </c>
      <c r="AP74" s="4">
        <f t="shared" si="11"/>
        <v>0</v>
      </c>
      <c r="AQ74" s="4">
        <f t="shared" si="11"/>
        <v>0</v>
      </c>
      <c r="AR74" s="4">
        <f t="shared" si="11"/>
        <v>0</v>
      </c>
      <c r="AS74" s="4">
        <f t="shared" si="11"/>
        <v>0</v>
      </c>
      <c r="AT74" s="4">
        <f t="shared" si="11"/>
        <v>0</v>
      </c>
      <c r="AU74" s="4">
        <f t="shared" si="11"/>
        <v>0</v>
      </c>
      <c r="AV74" s="4">
        <f t="shared" si="11"/>
        <v>0</v>
      </c>
      <c r="AW74" s="4">
        <f t="shared" si="11"/>
        <v>0</v>
      </c>
      <c r="AX74" s="4">
        <f t="shared" si="11"/>
        <v>0</v>
      </c>
      <c r="AY74" s="4">
        <f t="shared" si="11"/>
        <v>0</v>
      </c>
      <c r="AZ74" s="4">
        <f t="shared" si="11"/>
        <v>0</v>
      </c>
      <c r="BA74" s="4">
        <f t="shared" si="11"/>
        <v>0</v>
      </c>
      <c r="BB74" s="4">
        <f t="shared" si="11"/>
        <v>0</v>
      </c>
      <c r="BC74" s="4">
        <f t="shared" si="11"/>
        <v>0</v>
      </c>
      <c r="BD74" s="4">
        <f t="shared" si="11"/>
        <v>0</v>
      </c>
      <c r="BE74" s="4">
        <f t="shared" si="11"/>
        <v>0</v>
      </c>
      <c r="BF74" s="4">
        <f t="shared" si="11"/>
        <v>0</v>
      </c>
      <c r="BG74" s="4">
        <f t="shared" si="11"/>
        <v>0</v>
      </c>
      <c r="BH74" s="4">
        <f t="shared" si="11"/>
        <v>0</v>
      </c>
      <c r="BI74" s="4">
        <f t="shared" si="11"/>
        <v>0</v>
      </c>
      <c r="BJ74" s="4">
        <f t="shared" si="11"/>
        <v>0</v>
      </c>
      <c r="BK74" s="4">
        <f t="shared" si="11"/>
        <v>0</v>
      </c>
      <c r="BL74" s="4">
        <f t="shared" si="11"/>
        <v>0</v>
      </c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12">AO65+AO68+AO71+AO74</f>
        <v>31</v>
      </c>
      <c r="AP75" s="4">
        <f t="shared" si="12"/>
        <v>4</v>
      </c>
      <c r="AQ75" s="4">
        <f t="shared" si="12"/>
        <v>1</v>
      </c>
      <c r="AR75" s="4">
        <f t="shared" si="12"/>
        <v>3</v>
      </c>
      <c r="AS75" s="4">
        <f t="shared" si="12"/>
        <v>6</v>
      </c>
      <c r="AT75" s="4">
        <f t="shared" si="12"/>
        <v>22</v>
      </c>
      <c r="AU75" s="4">
        <f t="shared" si="12"/>
        <v>5</v>
      </c>
      <c r="AV75" s="4">
        <f t="shared" si="12"/>
        <v>1</v>
      </c>
      <c r="AW75" s="4">
        <f t="shared" si="12"/>
        <v>7</v>
      </c>
      <c r="AX75" s="4">
        <f t="shared" si="12"/>
        <v>3</v>
      </c>
      <c r="AY75" s="4">
        <f t="shared" si="12"/>
        <v>0</v>
      </c>
      <c r="AZ75" s="4">
        <f t="shared" si="12"/>
        <v>6</v>
      </c>
      <c r="BA75" s="4">
        <f t="shared" si="12"/>
        <v>9</v>
      </c>
      <c r="BB75" s="4">
        <f t="shared" si="12"/>
        <v>17</v>
      </c>
      <c r="BC75" s="4">
        <f t="shared" si="12"/>
        <v>0</v>
      </c>
      <c r="BD75" s="4">
        <f t="shared" si="12"/>
        <v>0</v>
      </c>
      <c r="BE75" s="4">
        <f t="shared" si="12"/>
        <v>20</v>
      </c>
      <c r="BF75" s="4">
        <f t="shared" si="12"/>
        <v>23</v>
      </c>
      <c r="BG75" s="4">
        <f t="shared" si="12"/>
        <v>22</v>
      </c>
      <c r="BH75" s="4">
        <f t="shared" si="12"/>
        <v>21</v>
      </c>
      <c r="BI75" s="4">
        <f t="shared" si="12"/>
        <v>17</v>
      </c>
      <c r="BJ75" s="4">
        <f t="shared" si="12"/>
        <v>9</v>
      </c>
      <c r="BK75" s="4">
        <f t="shared" si="12"/>
        <v>1</v>
      </c>
      <c r="BL75" s="4">
        <f t="shared" si="12"/>
        <v>38</v>
      </c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7" activePane="bottomLeft" state="frozenSplit"/>
      <selection pane="bottomLeft" activeCell="M14" sqref="M14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1430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183" activePane="bottomLeft" state="frozenSplit"/>
      <selection pane="bottomLeft" activeCell="X200" sqref="X200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1398</v>
      </c>
      <c r="AI1" s="30" t="s">
        <v>1243</v>
      </c>
      <c r="AJ1" s="30" t="s">
        <v>1240</v>
      </c>
      <c r="AK1" s="30" t="s">
        <v>1494</v>
      </c>
      <c r="AL1" s="30" t="s">
        <v>1227</v>
      </c>
    </row>
    <row r="2" spans="1:38" x14ac:dyDescent="0.2">
      <c r="A2" s="1" t="s">
        <v>220</v>
      </c>
      <c r="B2" s="1" t="str">
        <f>VLOOKUP(A2,Xtal_Templ!B:C,2,FALSE)</f>
        <v>5ht1b_human</v>
      </c>
      <c r="C2" s="5">
        <f>VLOOKUP($B2&amp;"__wt",'SegEnds_Xtal_BW#'!$A:$Z,3,FALSE)</f>
        <v>28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INDEX(ICL3_classA!$G$2:$G$37,MATCH(MIN(ABS(AI2-ICL3_classA!$F$2:$F$37)),ABS(AI2-ICL3_classA!$F$2:$F$37),0))</f>
        <v>76</v>
      </c>
      <c r="U2" s="1">
        <f t="array" ref="U2">INDEX(ICL3_classA!$H$2:$H$37,MATCH(MIN(ABS(AI2-ICL3_classA!$F$2:$F$37)),ABS(AI2-ICL3_classA!$F$2:$F$37),0))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29</v>
      </c>
      <c r="AC2" s="1">
        <f>VLOOKUP(A2,'SegEnds_NonXtal_Prot#'!A:AL,10,FALSE)-VLOOKUP(A2,'SegEnds_NonXtal_Prot#'!A:AL,7,FALSE)</f>
        <v>16</v>
      </c>
      <c r="AD2" s="1">
        <f>VLOOKUP(A2,'SegEnds_NonXtal_Prot#'!A:AL,13,FALSE)-VLOOKUP(A2,'SegEnds_NonXtal_Prot#'!A:AL,10,FALSE)</f>
        <v>18</v>
      </c>
      <c r="AE2" s="1">
        <f>VLOOKUP(A2,'SegEnds_NonXtal_Prot#'!A:AL,16,FALSE)-VLOOKUP(A2,'SegEnds_NonXtal_Prot#'!A:AL,10,FALSE)</f>
        <v>50</v>
      </c>
      <c r="AF2" s="1">
        <f>VLOOKUP(A2,'SegEnds_NonXtal_Prot#'!A:AL,22,FALSE)-VLOOKUP(A2,'SegEnds_NonXtal_Prot#'!A:AL,19,FALSE)</f>
        <v>20</v>
      </c>
      <c r="AG2" s="1" t="e">
        <f>VLOOKUP(A2,'SegEnds_NonXtal_Prot#'!A:AL,28,FALSE)-VLOOKUP(A2,'SegEnds_NonXtal_Prot#'!A:AL,25,FALSE)</f>
        <v>#VALUE!</v>
      </c>
      <c r="AH2" s="1">
        <f>VLOOKUP(A2,'SegEnds_NonXtal_Prot#'!A:AL,28,FALSE)-VLOOKUP(A2,'SegEnds_NonXtal_Prot#'!A:AL,22,FALSE)</f>
        <v>38</v>
      </c>
      <c r="AI2" s="1">
        <f>VLOOKUP(A2,'SegEnds_NonXtal_Prot#'!A:AL,31,FALSE)-VLOOKUP(A2,'SegEnds_NonXtal_Prot#'!A:AL,28,FALSE)</f>
        <v>68</v>
      </c>
      <c r="AJ2" s="1">
        <f>VLOOKUP(A2,'SegEnds_NonXtal_Prot#'!A:AL,34,FALSE)-VLOOKUP(A2,'SegEnds_NonXtal_Prot#'!A:AL,31,FALSE)</f>
        <v>30</v>
      </c>
      <c r="AK2" s="1">
        <f>VLOOKUP(A2,'SegEnds_NonXtal_Prot#'!A:AL,37,FALSE)-VLOOKUP(A2,'SegEnds_NonXtal_Prot#'!A:AL,34,FALSE)</f>
        <v>11</v>
      </c>
      <c r="AL2" s="1" t="str">
        <f>IF(ISERROR(MATCH(A2,'SegEnds_Xtal_Prot#'!B:B, 0)), "NoXtal", "Xtal")</f>
        <v>NoXtal</v>
      </c>
    </row>
    <row r="3" spans="1:38" x14ac:dyDescent="0.2">
      <c r="A3" s="1" t="s">
        <v>264</v>
      </c>
      <c r="B3" s="1" t="str">
        <f>VLOOKUP(A3,Xtal_Templ!B:C,2,FALSE)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7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INDEX(ICL3_classA!$G$2:$G$37,MATCH(MIN(ABS(AI3-ICL3_classA!$F$2:$F$37)),ABS(AI3-ICL3_classA!$F$2:$F$37),0))</f>
        <v>76</v>
      </c>
      <c r="U3" s="1">
        <f t="array" ref="U3">INDEX(ICL3_classA!$H$2:$H$37,MATCH(MIN(ABS(AI3-ICL3_classA!$F$2:$F$37)),ABS(AI3-ICL3_classA!$F$2:$F$37),0))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26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55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22</v>
      </c>
      <c r="AH3" s="1">
        <f>VLOOKUP(A3,'SegEnds_NonXtal_Prot#'!A:AL,28,FALSE)-VLOOKUP(A3,'SegEnds_NonXtal_Prot#'!A:AL,22,FALSE)</f>
        <v>47</v>
      </c>
      <c r="AI3" s="1">
        <f>VLOOKUP(A3,'SegEnds_NonXtal_Prot#'!A:AL,31,FALSE)-VLOOKUP(A3,'SegEnds_NonXtal_Prot#'!A:AL,28,FALSE)</f>
        <v>72</v>
      </c>
      <c r="AJ3" s="1">
        <f>VLOOKUP(A3,'SegEnds_NonXtal_Prot#'!A:AL,34,FALSE)-VLOOKUP(A3,'SegEnds_NonXtal_Prot#'!A:AL,31,FALSE)</f>
        <v>31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4" t="s">
        <v>238</v>
      </c>
      <c r="B4" s="4" t="str">
        <f>VLOOKUP(A4,Xtal_Templ!B:C,2,FALSE)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88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INDEX(ICL3_classA!$G$2:$G$37,MATCH(MIN(ABS(AI4-ICL3_classA!$F$2:$F$37)),ABS(AI4-ICL3_classA!$F$2:$F$37),0))</f>
        <v>73</v>
      </c>
      <c r="U4" s="4">
        <f t="array" ref="U4">INDEX(ICL3_classA!$H$2:$H$37,MATCH(MIN(ABS(AI4-ICL3_classA!$F$2:$F$37)),ABS(AI4-ICL3_classA!$F$2:$F$37),0))</f>
        <v>22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4" t="e">
        <f>VLOOKUP(A4,'SegEnds_NonXtal_Prot#'!A:AL,10,FALSE)-VLOOKUP(A4,'SegEnds_NonXtal_Prot#'!A:AL,7,FALSE)</f>
        <v>#VALUE!</v>
      </c>
      <c r="AD4" s="4">
        <f>VLOOKUP(A4,'SegEnds_NonXtal_Prot#'!A:AL,13,FALSE)-VLOOKUP(A4,'SegEnds_NonXtal_Prot#'!A:AL,10,FALSE)</f>
        <v>15</v>
      </c>
      <c r="AE4" s="4">
        <f>VLOOKUP(A4,'SegEnds_NonXtal_Prot#'!A:AL,16,FALSE)-VLOOKUP(A4,'SegEnds_NonXtal_Prot#'!A:AL,10,FALSE)</f>
        <v>48</v>
      </c>
      <c r="AF4" s="1">
        <f>VLOOKUP(A4,'SegEnds_NonXtal_Prot#'!A:AL,22,FALSE)-VLOOKUP(A4,'SegEnds_NonXtal_Prot#'!A:AL,19,FALSE)</f>
        <v>20</v>
      </c>
      <c r="AG4" s="4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44</v>
      </c>
      <c r="AI4" s="4">
        <f>VLOOKUP(A4,'SegEnds_NonXtal_Prot#'!A:AL,31,FALSE)-VLOOKUP(A4,'SegEnds_NonXtal_Prot#'!A:AL,28,FALSE)</f>
        <v>57</v>
      </c>
      <c r="AJ4" s="4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249</v>
      </c>
      <c r="B5" s="1" t="str">
        <f>VLOOKUP(A5,Xtal_Templ!B:C,2,FALSE)</f>
        <v>lpar1_human</v>
      </c>
      <c r="C5" s="5">
        <f>VLOOKUP($B5&amp;"__wt",'SegEnds_Xtal_BW#'!$A:$Z,3,FALSE)</f>
        <v>30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INDEX(ICL3_classA!$G$2:$G$37,MATCH(MIN(ABS(AI5-ICL3_classA!$F$2:$F$37)),ABS(AI5-ICL3_classA!$F$2:$F$37),0))</f>
        <v>73</v>
      </c>
      <c r="U5" s="1">
        <f t="array" ref="U5">INDEX(ICL3_classA!$H$2:$H$37,MATCH(MIN(ABS(AI5-ICL3_classA!$F$2:$F$37)),ABS(AI5-ICL3_classA!$F$2:$F$37),0))</f>
        <v>22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>
        <f>VLOOKUP(A5,'SegEnds_NonXtal_Prot#'!A:AL,13,FALSE)-VLOOKUP(A5,'SegEnds_NonXtal_Prot#'!A:AL,10,FALSE)</f>
        <v>15</v>
      </c>
      <c r="AE5" s="1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1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1">
        <f>VLOOKUP(A5,'SegEnds_NonXtal_Prot#'!A:AL,31,FALSE)-VLOOKUP(A5,'SegEnds_NonXtal_Prot#'!A:AL,28,FALSE)</f>
        <v>57</v>
      </c>
      <c r="AJ5" s="1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262</v>
      </c>
      <c r="B6" s="1" t="str">
        <f>VLOOKUP(A6,Xtal_Templ!B:C,2,FALSE)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INDEX(ICL3_classA!$G$2:$G$37,MATCH(MIN(ABS(AI6-ICL3_classA!$F$2:$F$37)),ABS(AI6-ICL3_classA!$F$2:$F$37),0))</f>
        <v>73</v>
      </c>
      <c r="U6" s="1">
        <f t="array" ref="U6">INDEX(ICL3_classA!$H$2:$H$37,MATCH(MIN(ABS(AI6-ICL3_classA!$F$2:$F$37)),ABS(AI6-ICL3_classA!$F$2:$F$37),0))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295</v>
      </c>
      <c r="B7" s="1" t="str">
        <f>VLOOKUP(A7,Xtal_Templ!B:C,2,FALSE)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26</v>
      </c>
      <c r="AC7" s="1" t="e">
        <f>VLOOKUP(A7,'SegEnds_NonXtal_Prot#'!A:AL,10,FALSE)-VLOOKUP(A7,'SegEnds_NonXtal_Prot#'!A:AL,7,FALSE)</f>
        <v>#VALUE!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52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39</v>
      </c>
      <c r="AI7" s="1">
        <f>VLOOKUP(A7,'SegEnds_NonXtal_Prot#'!A:AL,31,FALSE)-VLOOKUP(A7,'SegEnds_NonXtal_Prot#'!A:AL,28,FALSE)</f>
        <v>42</v>
      </c>
      <c r="AJ7" s="1">
        <f>VLOOKUP(A7,'SegEnds_NonXtal_Prot#'!A:AL,34,FALSE)-VLOOKUP(A7,'SegEnds_NonXtal_Prot#'!A:AL,31,FALSE)</f>
        <v>32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198</v>
      </c>
      <c r="B8" s="1" t="str">
        <f>VLOOKUP(A8,Xtal_Templ!B:C,2,FALSE)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INDEX(ICL3_classA!$G$2:$G$37,MATCH(MIN(ABS(AI8-ICL3_classA!$F$2:$F$37)),ABS(AI8-ICL3_classA!$F$2:$F$37),0))</f>
        <v>67</v>
      </c>
      <c r="U8" s="1">
        <f t="array" ref="U8">INDEX(ICL3_classA!$H$2:$H$37,MATCH(MIN(ABS(AI8-ICL3_classA!$F$2:$F$37)),ABS(AI8-ICL3_classA!$F$2:$F$37),0))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30</v>
      </c>
      <c r="AC8" s="1" t="e">
        <f>VLOOKUP(A8,'SegEnds_NonXtal_Prot#'!A:AL,10,FALSE)-VLOOKUP(A8,'SegEnds_NonXtal_Prot#'!A:AL,7,FALSE)</f>
        <v>#VALUE!</v>
      </c>
      <c r="AD8" s="1">
        <f>VLOOKUP(A8,'SegEnds_NonXtal_Prot#'!A:AL,13,FALSE)-VLOOKUP(A8,'SegEnds_NonXtal_Prot#'!A:AL,10,FALSE)</f>
        <v>20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>
        <f>VLOOKUP(A8,'SegEnds_NonXtal_Prot#'!A:AL,28,FALSE)-VLOOKUP(A8,'SegEnds_NonXtal_Prot#'!A:AL,25,FALSE)</f>
        <v>27</v>
      </c>
      <c r="AH8" s="1">
        <f>VLOOKUP(A8,'SegEnds_NonXtal_Prot#'!A:AL,28,FALSE)-VLOOKUP(A8,'SegEnds_NonXtal_Prot#'!A:AL,22,FALSE)</f>
        <v>57</v>
      </c>
      <c r="AI8" s="1">
        <f>VLOOKUP(A8,'SegEnds_NonXtal_Prot#'!A:AL,31,FALSE)-VLOOKUP(A8,'SegEnds_NonXtal_Prot#'!A:AL,28,FALSE)</f>
        <v>46</v>
      </c>
      <c r="AJ8" s="1">
        <f>VLOOKUP(A8,'SegEnds_NonXtal_Prot#'!A:AL,34,FALSE)-VLOOKUP(A8,'SegEnds_NonXtal_Prot#'!A:AL,31,FALSE)</f>
        <v>33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199</v>
      </c>
      <c r="B9" s="1" t="str">
        <f>VLOOKUP(A9,Xtal_Templ!B:C,2,FALSE)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29</v>
      </c>
      <c r="AC9" s="1" t="e">
        <f>VLOOKUP(A9,'SegEnds_NonXtal_Prot#'!A:AL,10,FALSE)-VLOOKUP(A9,'SegEnds_NonXtal_Prot#'!A:AL,7,FALSE)</f>
        <v>#VALUE!</v>
      </c>
      <c r="AD9" s="1">
        <f>VLOOKUP(A9,'SegEnds_NonXtal_Prot#'!A:AL,13,FALSE)-VLOOKUP(A9,'SegEnds_NonXtal_Prot#'!A:AL,10,FALSE)</f>
        <v>20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>
        <f>VLOOKUP(A9,'SegEnds_NonXtal_Prot#'!A:AL,28,FALSE)-VLOOKUP(A9,'SegEnds_NonXtal_Prot#'!A:AL,25,FALSE)</f>
        <v>27</v>
      </c>
      <c r="AH9" s="1">
        <f>VLOOKUP(A9,'SegEnds_NonXtal_Prot#'!A:AL,28,FALSE)-VLOOKUP(A9,'SegEnds_NonXtal_Prot#'!A:AL,22,FALSE)</f>
        <v>56</v>
      </c>
      <c r="AI9" s="1">
        <f>VLOOKUP(A9,'SegEnds_NonXtal_Prot#'!A:AL,31,FALSE)-VLOOKUP(A9,'SegEnds_NonXtal_Prot#'!A:AL,28,FALSE)</f>
        <v>44</v>
      </c>
      <c r="AJ9" s="1">
        <f>VLOOKUP(A9,'SegEnds_NonXtal_Prot#'!A:AL,34,FALSE)-VLOOKUP(A9,'SegEnds_NonXtal_Prot#'!A:AL,31,FALSE)</f>
        <v>33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258</v>
      </c>
      <c r="B10" s="1" t="str">
        <f>VLOOKUP(A10,Xtal_Templ!B:C,2,FALSE)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29</v>
      </c>
      <c r="AC10" s="1" t="e">
        <f>VLOOKUP(A10,'SegEnds_NonXtal_Prot#'!A:AL,10,FALSE)-VLOOKUP(A10,'SegEnds_NonXtal_Prot#'!A:AL,7,FALSE)</f>
        <v>#VALUE!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>
        <f>VLOOKUP(A10,'SegEnds_NonXtal_Prot#'!A:AL,28,FALSE)-VLOOKUP(A10,'SegEnds_NonXtal_Prot#'!A:AL,25,FALSE)</f>
        <v>27</v>
      </c>
      <c r="AH10" s="1">
        <f>VLOOKUP(A10,'SegEnds_NonXtal_Prot#'!A:AL,28,FALSE)-VLOOKUP(A10,'SegEnds_NonXtal_Prot#'!A:AL,22,FALSE)</f>
        <v>56</v>
      </c>
      <c r="AI10" s="1">
        <f>VLOOKUP(A10,'SegEnds_NonXtal_Prot#'!A:AL,31,FALSE)-VLOOKUP(A10,'SegEnds_NonXtal_Prot#'!A:AL,28,FALSE)</f>
        <v>44</v>
      </c>
      <c r="AJ10" s="1">
        <f>VLOOKUP(A10,'SegEnds_NonXtal_Prot#'!A:AL,34,FALSE)-VLOOKUP(A10,'SegEnds_NonXtal_Prot#'!A:AL,31,FALSE)</f>
        <v>33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270</v>
      </c>
      <c r="B11" s="1" t="str">
        <f>VLOOKUP(A11,Xtal_Templ!B:C,2,FALSE)</f>
        <v>ednrb_human</v>
      </c>
      <c r="C11" s="5">
        <f>VLOOKUP($B11&amp;"__wt",'SegEnds_Xtal_BW#'!$A:$Z,3,FALSE)</f>
        <v>22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52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28</v>
      </c>
      <c r="T11" s="1">
        <f t="array" ref="T11">INDEX(ICL3_classA!$G$2:$G$37,MATCH(MIN(ABS(AI11-ICL3_classA!$F$2:$F$37)),ABS(AI11-ICL3_classA!$F$2:$F$37),0))</f>
        <v>74</v>
      </c>
      <c r="U11" s="1">
        <f t="array" ref="U11">INDEX(ICL3_classA!$H$2:$H$37,MATCH(MIN(ABS(AI11-ICL3_classA!$F$2:$F$37)),ABS(AI11-ICL3_classA!$F$2:$F$37),0))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>
        <f>VLOOKUP(A11,'SegEnds_NonXtal_Prot#'!A:AL,28,FALSE)-VLOOKUP(A11,'SegEnds_NonXtal_Prot#'!A:AL,25,FALSE)</f>
        <v>67</v>
      </c>
      <c r="AH11" s="1">
        <f>VLOOKUP(A11,'SegEnds_NonXtal_Prot#'!A:AL,28,FALSE)-VLOOKUP(A11,'SegEnds_NonXtal_Prot#'!A:AL,22,FALSE)</f>
        <v>90</v>
      </c>
      <c r="AI11" s="1">
        <f>VLOOKUP(A11,'SegEnds_NonXtal_Prot#'!A:AL,31,FALSE)-VLOOKUP(A11,'SegEnds_NonXtal_Prot#'!A:AL,28,FALSE)</f>
        <v>99</v>
      </c>
      <c r="AJ11" s="1">
        <f>VLOOKUP(A11,'SegEnds_NonXtal_Prot#'!A:AL,34,FALSE)-VLOOKUP(A11,'SegEnds_NonXtal_Prot#'!A:AL,31,FALSE)</f>
        <v>33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362</v>
      </c>
      <c r="B12" s="1" t="str">
        <f>VLOOKUP(A12,Xtal_Templ!B:C,2,FALSE)</f>
        <v>ntr1_rat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f>VLOOKUP($B12&amp;"__wt",'SegEnds_Xtal_BW#'!$A:$Z,15,FALSE)</f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INDEX(ICL3_classA!$G$2:$G$37,MATCH(MIN(ABS(AI12-ICL3_classA!$F$2:$F$37)),ABS(AI12-ICL3_classA!$F$2:$F$37),0))</f>
        <v>76</v>
      </c>
      <c r="U12" s="1">
        <f t="array" ref="U12">INDEX(ICL3_classA!$H$2:$H$37,MATCH(MIN(ABS(AI12-ICL3_classA!$F$2:$F$37)),ABS(AI12-ICL3_classA!$F$2:$F$37),0))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39</v>
      </c>
      <c r="AC12" s="1">
        <f>VLOOKUP(A12,'SegEnds_NonXtal_Prot#'!A:AL,10,FALSE)-VLOOKUP(A12,'SegEnds_NonXtal_Prot#'!A:AL,7,FALSE)</f>
        <v>20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56</v>
      </c>
      <c r="AF12" s="1">
        <f>VLOOKUP(A12,'SegEnds_NonXtal_Prot#'!A:AL,22,FALSE)-VLOOKUP(A12,'SegEnds_NonXtal_Prot#'!A:AL,19,FALSE)</f>
        <v>20</v>
      </c>
      <c r="AG12" s="1">
        <f>VLOOKUP(A12,'SegEnds_NonXtal_Prot#'!A:AL,28,FALSE)-VLOOKUP(A12,'SegEnds_NonXtal_Prot#'!A:AL,25,FALSE)</f>
        <v>22</v>
      </c>
      <c r="AH12" s="1">
        <f>VLOOKUP(A12,'SegEnds_NonXtal_Prot#'!A:AL,28,FALSE)-VLOOKUP(A12,'SegEnds_NonXtal_Prot#'!A:AL,22,FALSE)</f>
        <v>48</v>
      </c>
      <c r="AI12" s="1">
        <f>VLOOKUP(A12,'SegEnds_NonXtal_Prot#'!A:AL,31,FALSE)-VLOOKUP(A12,'SegEnds_NonXtal_Prot#'!A:AL,28,FALSE)</f>
        <v>70</v>
      </c>
      <c r="AJ12" s="1">
        <f>VLOOKUP(A12,'SegEnds_NonXtal_Prot#'!A:AL,34,FALSE)-VLOOKUP(A12,'SegEnds_NonXtal_Prot#'!A:AL,31,FALSE)</f>
        <v>33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136</v>
      </c>
      <c r="B13" s="1" t="str">
        <f>VLOOKUP(A13,Xtal_Templ!B:C,2,FALSE)</f>
        <v>5ht2c_human</v>
      </c>
      <c r="C13" s="5">
        <f>VLOOKUP($B13&amp;"__wt",'SegEnds_Xtal_BW#'!$A:$Z,3,FALSE)</f>
        <v>33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68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67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INDEX(ICL3_classA!$G$2:$G$37,MATCH(MIN(ABS(AI13-ICL3_classA!$F$2:$F$37)),ABS(AI13-ICL3_classA!$F$2:$F$37),0))</f>
        <v>76</v>
      </c>
      <c r="U13" s="1">
        <f t="array" ref="U13">INDEX(ICL3_classA!$H$2:$H$37,MATCH(MIN(ABS(AI13-ICL3_classA!$F$2:$F$37)),ABS(AI13-ICL3_classA!$F$2:$F$37),0))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60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>
        <f>VLOOKUP(A13,'SegEnds_NonXtal_Prot#'!A:AL,13,FALSE)-VLOOKUP(A13,'SegEnds_NonXtal_Prot#'!A:AL,10,FALSE)</f>
        <v>20</v>
      </c>
      <c r="AE13" s="1">
        <f>VLOOKUP(A13,'SegEnds_NonXtal_Prot#'!A:AL,16,FALSE)-VLOOKUP(A13,'SegEnds_NonXtal_Prot#'!A:AL,10,FALSE)</f>
        <v>52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20</v>
      </c>
      <c r="AH13" s="1">
        <f>VLOOKUP(A13,'SegEnds_NonXtal_Prot#'!A:AL,28,FALSE)-VLOOKUP(A13,'SegEnds_NonXtal_Prot#'!A:AL,22,FALSE)</f>
        <v>49</v>
      </c>
      <c r="AI13" s="1">
        <f>VLOOKUP(A13,'SegEnds_NonXtal_Prot#'!A:AL,31,FALSE)-VLOOKUP(A13,'SegEnds_NonXtal_Prot#'!A:AL,28,FALSE)</f>
        <v>83</v>
      </c>
      <c r="AJ13" s="1">
        <f>VLOOKUP(A13,'SegEnds_NonXtal_Prot#'!A:AL,34,FALSE)-VLOOKUP(A13,'SegEnds_NonXtal_Prot#'!A:AL,31,FALSE)</f>
        <v>34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141</v>
      </c>
      <c r="B14" s="1" t="str">
        <f>VLOOKUP(A14,Xtal_Templ!B:C,2,FALSE)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08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INDEX(ICL3_classA!$G$2:$G$37,MATCH(MIN(ABS(AI14-ICL3_classA!$F$2:$F$37)),ABS(AI14-ICL3_classA!$F$2:$F$37),0))</f>
        <v>73</v>
      </c>
      <c r="U14" s="1">
        <f t="array" ref="U14">INDEX(ICL3_classA!$H$2:$H$37,MATCH(MIN(ABS(AI14-ICL3_classA!$F$2:$F$37)),ABS(AI14-ICL3_classA!$F$2:$F$37),0))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>
        <f>VLOOKUP(A14,'SegEnds_NonXtal_Prot#'!A:AL,13,FALSE)-VLOOKUP(A14,'SegEnds_NonXtal_Prot#'!A:AL,10,FALSE)</f>
        <v>18</v>
      </c>
      <c r="AE14" s="1">
        <f>VLOOKUP(A14,'SegEnds_NonXtal_Prot#'!A:AL,16,FALSE)-VLOOKUP(A14,'SegEnds_NonXtal_Prot#'!A:AL,10,FALSE)</f>
        <v>50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23</v>
      </c>
      <c r="AH14" s="1">
        <f>VLOOKUP(A14,'SegEnds_NonXtal_Prot#'!A:AL,28,FALSE)-VLOOKUP(A14,'SegEnds_NonXtal_Prot#'!A:AL,22,FALSE)</f>
        <v>54</v>
      </c>
      <c r="AI14" s="1">
        <f>VLOOKUP(A14,'SegEnds_NonXtal_Prot#'!A:AL,31,FALSE)-VLOOKUP(A14,'SegEnds_NonXtal_Prot#'!A:AL,28,FALSE)</f>
        <v>56</v>
      </c>
      <c r="AJ14" s="1">
        <f>VLOOKUP(A14,'SegEnds_NonXtal_Prot#'!A:AL,34,FALSE)-VLOOKUP(A14,'SegEnds_NonXtal_Prot#'!A:AL,31,FALSE)</f>
        <v>34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155</v>
      </c>
      <c r="B15" s="1" t="str">
        <f>VLOOKUP(A15,Xtal_Templ!B:C,2,FALSE)</f>
        <v>drd2_human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62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INDEX(ICL3_classA!$G$2:$G$37,MATCH(MIN(ABS(AI15-ICL3_classA!$F$2:$F$37)),ABS(AI15-ICL3_classA!$F$2:$F$37),0))</f>
        <v>75</v>
      </c>
      <c r="U15" s="1">
        <f t="array" ref="U15">INDEX(ICL3_classA!$H$2:$H$37,MATCH(MIN(ABS(AI15-ICL3_classA!$F$2:$F$37)),ABS(AI15-ICL3_classA!$F$2:$F$37),0))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28</v>
      </c>
      <c r="AC15" s="1">
        <f>VLOOKUP(A15,'SegEnds_NonXtal_Prot#'!A:AL,10,FALSE)-VLOOKUP(A15,'SegEnds_NonXtal_Prot#'!A:AL,7,FALSE)</f>
        <v>15</v>
      </c>
      <c r="AD15" s="1">
        <f>VLOOKUP(A15,'SegEnds_NonXtal_Prot#'!A:AL,13,FALSE)-VLOOKUP(A15,'SegEnds_NonXtal_Prot#'!A:AL,10,FALSE)</f>
        <v>20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20</v>
      </c>
      <c r="AH15" s="1">
        <f>VLOOKUP(A15,'SegEnds_NonXtal_Prot#'!A:AL,28,FALSE)-VLOOKUP(A15,'SegEnds_NonXtal_Prot#'!A:AL,22,FALSE)</f>
        <v>50</v>
      </c>
      <c r="AI15" s="1">
        <f>VLOOKUP(A15,'SegEnds_NonXtal_Prot#'!A:AL,31,FALSE)-VLOOKUP(A15,'SegEnds_NonXtal_Prot#'!A:AL,28,FALSE)</f>
        <v>181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1173</v>
      </c>
      <c r="B16" s="1" t="str">
        <f>VLOOKUP(A16,Xtal_Templ!B:C,2,FALSE)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7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INDEX(ICL3_classA!$G$2:$G$37,MATCH(MIN(ABS(AI16-ICL3_classA!$F$2:$F$37)),ABS(AI16-ICL3_classA!$F$2:$F$37),0))</f>
        <v>67</v>
      </c>
      <c r="U16" s="1">
        <f t="array" ref="U16">INDEX(ICL3_classA!$H$2:$H$37,MATCH(MIN(ABS(AI16-ICL3_classA!$F$2:$F$37)),ABS(AI16-ICL3_classA!$F$2:$F$37),0))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29</v>
      </c>
      <c r="AC16" s="1" t="e">
        <f>VLOOKUP(A16,'SegEnds_NonXtal_Prot#'!A:AL,10,FALSE)-VLOOKUP(A16,'SegEnds_NonXtal_Prot#'!A:AL,7,FALSE)</f>
        <v>#VALUE!</v>
      </c>
      <c r="AD16" s="1">
        <f>VLOOKUP(A16,'SegEnds_NonXtal_Prot#'!A:AL,13,FALSE)-VLOOKUP(A16,'SegEnds_NonXtal_Prot#'!A:AL,10,FALSE)</f>
        <v>20</v>
      </c>
      <c r="AE16" s="1">
        <f>VLOOKUP(A16,'SegEnds_NonXtal_Prot#'!A:AL,16,FALSE)-VLOOKUP(A16,'SegEnds_NonXtal_Prot#'!A:AL,10,FALSE)</f>
        <v>52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24</v>
      </c>
      <c r="AH16" s="1">
        <f>VLOOKUP(A16,'SegEnds_NonXtal_Prot#'!A:AL,28,FALSE)-VLOOKUP(A16,'SegEnds_NonXtal_Prot#'!A:AL,22,FALSE)</f>
        <v>63</v>
      </c>
      <c r="AI16" s="1">
        <f>VLOOKUP(A16,'SegEnds_NonXtal_Prot#'!A:AL,31,FALSE)-VLOOKUP(A16,'SegEnds_NonXtal_Prot#'!A:AL,28,FALSE)</f>
        <v>45</v>
      </c>
      <c r="AJ16" s="1">
        <f>VLOOKUP(A16,'SegEnds_NonXtal_Prot#'!A:AL,34,FALSE)-VLOOKUP(A16,'SegEnds_NonXtal_Prot#'!A:AL,31,FALSE)</f>
        <v>34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221</v>
      </c>
      <c r="B17" s="1" t="str">
        <f>VLOOKUP(A17,Xtal_Templ!B:C,2,FALSE)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08" t="s">
        <v>23</v>
      </c>
      <c r="N17" s="12" t="s">
        <v>23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INDEX(ICL3_classA!$G$2:$G$37,MATCH(MIN(ABS(AI17-ICL3_classA!$F$2:$F$37)),ABS(AI17-ICL3_classA!$F$2:$F$37),0))</f>
        <v>76</v>
      </c>
      <c r="U17" s="1">
        <f t="array" ref="U17">INDEX(ICL3_classA!$H$2:$H$37,MATCH(MIN(ABS(AI17-ICL3_classA!$F$2:$F$37)),ABS(AI17-ICL3_classA!$F$2:$F$37),0))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29</v>
      </c>
      <c r="AC17" s="1" t="e">
        <f>VLOOKUP(A17,'SegEnds_NonXtal_Prot#'!A:AL,10,FALSE)-VLOOKUP(A17,'SegEnds_NonXtal_Prot#'!A:AL,7,FALSE)</f>
        <v>#VALUE!</v>
      </c>
      <c r="AD17" s="1">
        <f>VLOOKUP(A17,'SegEnds_NonXtal_Prot#'!A:AL,13,FALSE)-VLOOKUP(A17,'SegEnds_NonXtal_Prot#'!A:AL,10,FALSE)</f>
        <v>26</v>
      </c>
      <c r="AE17" s="1">
        <f>VLOOKUP(A17,'SegEnds_NonXtal_Prot#'!A:AL,16,FALSE)-VLOOKUP(A17,'SegEnds_NonXtal_Prot#'!A:AL,10,FALSE)</f>
        <v>69</v>
      </c>
      <c r="AF17" s="1" t="e">
        <f>VLOOKUP(A17,'SegEnds_NonXtal_Prot#'!A:AL,22,FALSE)-VLOOKUP(A17,'SegEnds_NonXtal_Prot#'!A:AL,19,FALSE)</f>
        <v>#VALUE!</v>
      </c>
      <c r="AG17" s="1" t="e">
        <f>VLOOKUP(A17,'SegEnds_NonXtal_Prot#'!A:AL,28,FALSE)-VLOOKUP(A17,'SegEnds_NonXtal_Prot#'!A:AL,25,FALSE)</f>
        <v>#VALUE!</v>
      </c>
      <c r="AH17" s="1">
        <f>VLOOKUP(A17,'SegEnds_NonXtal_Prot#'!A:AL,28,FALSE)-VLOOKUP(A17,'SegEnds_NonXtal_Prot#'!A:AL,22,FALSE)</f>
        <v>53</v>
      </c>
      <c r="AI17" s="1">
        <f>VLOOKUP(A17,'SegEnds_NonXtal_Prot#'!A:AL,31,FALSE)-VLOOKUP(A17,'SegEnds_NonXtal_Prot#'!A:AL,28,FALSE)</f>
        <v>114</v>
      </c>
      <c r="AJ17" s="1">
        <f>VLOOKUP(A17,'SegEnds_NonXtal_Prot#'!A:AL,34,FALSE)-VLOOKUP(A17,'SegEnds_NonXtal_Prot#'!A:AL,31,FALSE)</f>
        <v>34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225</v>
      </c>
      <c r="B18" s="1" t="str">
        <f>VLOOKUP(A18,Xtal_Templ!B:C,2,FALSE)</f>
        <v>drd4_human</v>
      </c>
      <c r="C18" s="5">
        <f>VLOOKUP($B18&amp;"__wt",'SegEnds_Xtal_BW#'!$A:$Z,3,FALSE)</f>
        <v>29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INDEX(ICL3_classA!$G$2:$G$37,MATCH(MIN(ABS(AI18-ICL3_classA!$F$2:$F$37)),ABS(AI18-ICL3_classA!$F$2:$F$37),0))</f>
        <v>76</v>
      </c>
      <c r="U18" s="1">
        <f t="array" ref="U18">INDEX(ICL3_classA!$H$2:$H$37,MATCH(MIN(ABS(AI18-ICL3_classA!$F$2:$F$37)),ABS(AI18-ICL3_classA!$F$2:$F$37),0))</f>
        <v>24</v>
      </c>
      <c r="V18" s="1">
        <v>61</v>
      </c>
      <c r="W18" s="1">
        <v>32</v>
      </c>
      <c r="X18" s="108">
        <v>55</v>
      </c>
      <c r="Y18" s="1">
        <f>VLOOKUP($B18&amp;"__wt",'SegEnds_Xtal_BW#'!$A:$Z,25,FALSE)</f>
        <v>47</v>
      </c>
      <c r="Z18" s="1">
        <f>VLOOKUP($B18&amp;"__wt",'SegEnds_Xtal_BW#'!$A:$Z,26,FALSE)</f>
        <v>59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>
        <f>VLOOKUP(A18,'SegEnds_NonXtal_Prot#'!A:AL,10,FALSE)-VLOOKUP(A18,'SegEnds_NonXtal_Prot#'!A:AL,7,FALSE)</f>
        <v>14</v>
      </c>
      <c r="AD18" s="1">
        <f>VLOOKUP(A18,'SegEnds_NonXtal_Prot#'!A:AL,13,FALSE)-VLOOKUP(A18,'SegEnds_NonXtal_Prot#'!A:AL,10,FALSE)</f>
        <v>24</v>
      </c>
      <c r="AE18" s="1">
        <f>VLOOKUP(A18,'SegEnds_NonXtal_Prot#'!A:AL,16,FALSE)-VLOOKUP(A18,'SegEnds_NonXtal_Prot#'!A:AL,10,FALSE)</f>
        <v>56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49</v>
      </c>
      <c r="AI18" s="1">
        <f>VLOOKUP(A18,'SegEnds_NonXtal_Prot#'!A:AL,31,FALSE)-VLOOKUP(A18,'SegEnds_NonXtal_Prot#'!A:AL,28,FALSE)</f>
        <v>76</v>
      </c>
      <c r="AJ18" s="1">
        <f>VLOOKUP(A18,'SegEnds_NonXtal_Prot#'!A:AL,34,FALSE)-VLOOKUP(A18,'SegEnds_NonXtal_Prot#'!A:AL,31,FALSE)</f>
        <v>34</v>
      </c>
      <c r="AK18" s="1">
        <f>VLOOKUP(A18,'SegEnds_NonXtal_Prot#'!A:AL,37,FALSE)-VLOOKUP(A18,'SegEnds_NonXtal_Prot#'!A:AL,34,FALSE)</f>
        <v>9</v>
      </c>
      <c r="AL18" s="1" t="str">
        <f>IF(ISERROR(MATCH(A18,'SegEnds_Xtal_Prot#'!B:B, 0)), "NoXtal", "Xtal")</f>
        <v>NoXtal</v>
      </c>
    </row>
    <row r="19" spans="1:38" x14ac:dyDescent="0.2">
      <c r="A19" s="1" t="s">
        <v>228</v>
      </c>
      <c r="B19" s="1" t="str">
        <f>VLOOKUP(A19,Xtal_Templ!B:C,2,FALSE)</f>
        <v>npy1r_human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68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08">
        <v>50</v>
      </c>
      <c r="N19" s="12">
        <v>57</v>
      </c>
      <c r="O19" s="87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INDEX(ICL3_classA!$G$2:$G$37,MATCH(MIN(ABS(AI19-ICL3_classA!$F$2:$F$37)),ABS(AI19-ICL3_classA!$F$2:$F$37),0))</f>
        <v>74</v>
      </c>
      <c r="U19" s="1">
        <f t="array" ref="U19">INDEX(ICL3_classA!$H$2:$H$37,MATCH(MIN(ABS(AI19-ICL3_classA!$F$2:$F$37)),ABS(AI19-ICL3_classA!$F$2:$F$37),0))</f>
        <v>24</v>
      </c>
      <c r="V19" s="1">
        <v>61</v>
      </c>
      <c r="W19" s="1">
        <v>32</v>
      </c>
      <c r="X19" s="108">
        <v>55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>
        <f>VLOOKUP(A19,'SegEnds_NonXtal_Prot#'!A:AL,10,FALSE)-VLOOKUP(A19,'SegEnds_NonXtal_Prot#'!A:AL,7,FALSE)</f>
        <v>14</v>
      </c>
      <c r="AD19" s="1">
        <f>VLOOKUP(A19,'SegEnds_NonXtal_Prot#'!A:AL,13,FALSE)-VLOOKUP(A19,'SegEnds_NonXtal_Prot#'!A:AL,10,FALSE)</f>
        <v>25</v>
      </c>
      <c r="AE19" s="1">
        <f>VLOOKUP(A19,'SegEnds_NonXtal_Prot#'!A:AL,16,FALSE)-VLOOKUP(A19,'SegEnds_NonXtal_Prot#'!A:AL,10,FALSE)</f>
        <v>57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49</v>
      </c>
      <c r="AI19" s="1">
        <f>VLOOKUP(A19,'SegEnds_NonXtal_Prot#'!A:AL,31,FALSE)-VLOOKUP(A19,'SegEnds_NonXtal_Prot#'!A:AL,28,FALSE)</f>
        <v>96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9</v>
      </c>
      <c r="AL19" s="1" t="str">
        <f>IF(ISERROR(MATCH(A19,'SegEnds_Xtal_Prot#'!B:B, 0)), "NoXtal", "Xtal")</f>
        <v>NoXtal</v>
      </c>
    </row>
    <row r="20" spans="1:38" x14ac:dyDescent="0.2">
      <c r="A20" s="1" t="s">
        <v>244</v>
      </c>
      <c r="B20" s="1" t="str">
        <f>VLOOKUP(A20,Xtal_Templ!B:C,2,FALSE)</f>
        <v>5ht2b_human</v>
      </c>
      <c r="C20" s="5">
        <f>VLOOKUP($B20&amp;"__wt",'SegEnds_Xtal_BW#'!$A:$Z,3,FALSE)</f>
        <v>31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08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INDEX(ICL3_classA!$G$2:$G$37,MATCH(MIN(ABS(AI20-ICL3_classA!$F$2:$F$37)),ABS(AI20-ICL3_classA!$F$2:$F$37),0))</f>
        <v>74</v>
      </c>
      <c r="U20" s="1">
        <f t="array" ref="U20">INDEX(ICL3_classA!$H$2:$H$37,MATCH(MIN(ABS(AI20-ICL3_classA!$F$2:$F$37)),ABS(AI20-ICL3_classA!$F$2:$F$37),0))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29</v>
      </c>
      <c r="AC20" s="1">
        <f>VLOOKUP(A20,'SegEnds_NonXtal_Prot#'!A:AL,10,FALSE)-VLOOKUP(A20,'SegEnds_NonXtal_Prot#'!A:AL,7,FALSE)</f>
        <v>16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52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21</v>
      </c>
      <c r="AH20" s="1">
        <f>VLOOKUP(A20,'SegEnds_NonXtal_Prot#'!A:AL,28,FALSE)-VLOOKUP(A20,'SegEnds_NonXtal_Prot#'!A:AL,22,FALSE)</f>
        <v>48</v>
      </c>
      <c r="AI20" s="1">
        <f>VLOOKUP(A20,'SegEnds_NonXtal_Prot#'!A:AL,31,FALSE)-VLOOKUP(A20,'SegEnds_NonXtal_Prot#'!A:AL,28,FALSE)</f>
        <v>65</v>
      </c>
      <c r="AJ20" s="1">
        <f>VLOOKUP(A20,'SegEnds_NonXtal_Prot#'!A:AL,34,FALSE)-VLOOKUP(A20,'SegEnds_NonXtal_Prot#'!A:AL,31,FALSE)</f>
        <v>34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260</v>
      </c>
      <c r="B21" s="1" t="str">
        <f>VLOOKUP(A21,Xtal_Templ!B:C,2,FALSE)</f>
        <v>5ht2b_human</v>
      </c>
      <c r="C21" s="5">
        <f>VLOOKUP($B21&amp;"__wt",'SegEnds_Xtal_BW#'!$A:$Z,3,FALSE)</f>
        <v>31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08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INDEX(ICL3_classA!$G$2:$G$37,MATCH(MIN(ABS(AI21-ICL3_classA!$F$2:$F$37)),ABS(AI21-ICL3_classA!$F$2:$F$37),0))</f>
        <v>74</v>
      </c>
      <c r="U21" s="1">
        <f t="array" ref="U21">INDEX(ICL3_classA!$H$2:$H$37,MATCH(MIN(ABS(AI21-ICL3_classA!$F$2:$F$37)),ABS(AI21-ICL3_classA!$F$2:$F$37),0))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 t="e">
        <f>VLOOKUP(A21,'SegEnds_NonXtal_Prot#'!A:AL,13,FALSE)-VLOOKUP(A21,'SegEnds_NonXtal_Prot#'!A:AL,10,FALSE)</f>
        <v>#VALUE!</v>
      </c>
      <c r="AE21" s="1">
        <f>VLOOKUP(A21,'SegEnds_NonXtal_Prot#'!A:AL,16,FALSE)-VLOOKUP(A21,'SegEnds_NonXtal_Prot#'!A:AL,10,FALSE)</f>
        <v>52</v>
      </c>
      <c r="AF21" s="1">
        <f>VLOOKUP(A21,'SegEnds_NonXtal_Prot#'!A:AL,22,FALSE)-VLOOKUP(A21,'SegEnds_NonXtal_Prot#'!A:AL,19,FALSE)</f>
        <v>20</v>
      </c>
      <c r="AG21" s="1">
        <f>VLOOKUP(A21,'SegEnds_NonXtal_Prot#'!A:AL,28,FALSE)-VLOOKUP(A21,'SegEnds_NonXtal_Prot#'!A:AL,25,FALSE)</f>
        <v>21</v>
      </c>
      <c r="AH21" s="1">
        <f>VLOOKUP(A21,'SegEnds_NonXtal_Prot#'!A:AL,28,FALSE)-VLOOKUP(A21,'SegEnds_NonXtal_Prot#'!A:AL,22,FALSE)</f>
        <v>48</v>
      </c>
      <c r="AI21" s="1">
        <f>VLOOKUP(A21,'SegEnds_NonXtal_Prot#'!A:AL,31,FALSE)-VLOOKUP(A21,'SegEnds_NonXtal_Prot#'!A:AL,28,FALSE)</f>
        <v>66</v>
      </c>
      <c r="AJ21" s="1">
        <f>VLOOKUP(A21,'SegEnds_NonXtal_Prot#'!A:AL,34,FALSE)-VLOOKUP(A21,'SegEnds_NonXtal_Prot#'!A:AL,31,FALSE)</f>
        <v>34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273</v>
      </c>
      <c r="B22" s="1" t="str">
        <f>VLOOKUP(A22,Xtal_Templ!B:C,2,FALSE)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INDEX(ICL3_classA!$G$2:$G$37,MATCH(MIN(ABS(AI22-ICL3_classA!$F$2:$F$37)),ABS(AI22-ICL3_classA!$F$2:$F$37),0))</f>
        <v>74</v>
      </c>
      <c r="U22" s="1">
        <f t="array" ref="U22">INDEX(ICL3_classA!$H$2:$H$37,MATCH(MIN(ABS(AI22-ICL3_classA!$F$2:$F$37)),ABS(AI22-ICL3_classA!$F$2:$F$37),0))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61</v>
      </c>
      <c r="AF22" s="1">
        <f>VLOOKUP(A22,'SegEnds_NonXtal_Prot#'!A:AL,22,FALSE)-VLOOKUP(A22,'SegEnds_NonXtal_Prot#'!A:AL,19,FALSE)</f>
        <v>20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72</v>
      </c>
      <c r="AI22" s="1">
        <f>VLOOKUP(A22,'SegEnds_NonXtal_Prot#'!A:AL,31,FALSE)-VLOOKUP(A22,'SegEnds_NonXtal_Prot#'!A:AL,28,FALSE)</f>
        <v>61</v>
      </c>
      <c r="AJ22" s="1">
        <f>VLOOKUP(A22,'SegEnds_NonXtal_Prot#'!A:AL,34,FALSE)-VLOOKUP(A22,'SegEnds_NonXtal_Prot#'!A:AL,31,FALSE)</f>
        <v>34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294</v>
      </c>
      <c r="B23" s="1" t="str">
        <f>VLOOKUP(A23,Xtal_Templ!B:C,2,FALSE)</f>
        <v>agtr1_human</v>
      </c>
      <c r="C23" s="5">
        <f>VLOOKUP($B23&amp;"__wt",'SegEnds_Xtal_BW#'!$A:$Z,3,FALSE)</f>
        <v>30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27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53</v>
      </c>
      <c r="AF23" s="1">
        <f>VLOOKUP(A23,'SegEnds_NonXtal_Prot#'!A:AL,22,FALSE)-VLOOKUP(A23,'SegEnds_NonXtal_Prot#'!A:AL,19,FALSE)</f>
        <v>20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44</v>
      </c>
      <c r="AI23" s="1">
        <f>VLOOKUP(A23,'SegEnds_NonXtal_Prot#'!A:AL,31,FALSE)-VLOOKUP(A23,'SegEnds_NonXtal_Prot#'!A:AL,28,FALSE)</f>
        <v>42</v>
      </c>
      <c r="AJ23" s="1">
        <f>VLOOKUP(A23,'SegEnds_NonXtal_Prot#'!A:AL,34,FALSE)-VLOOKUP(A23,'SegEnds_NonXtal_Prot#'!A:AL,31,FALSE)</f>
        <v>34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302</v>
      </c>
      <c r="B24" s="1" t="str">
        <f>VLOOKUP(A24,Xtal_Templ!B:C,2,FALSE)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INDEX(ICL3_classA!$G$2:$G$37,MATCH(MIN(ABS(AI24-ICL3_classA!$F$2:$F$37)),ABS(AI24-ICL3_classA!$F$2:$F$37),0))</f>
        <v>68</v>
      </c>
      <c r="U24" s="1">
        <f t="array" ref="U24">INDEX(ICL3_classA!$H$2:$H$37,MATCH(MIN(ABS(AI24-ICL3_classA!$F$2:$F$37)),ABS(AI24-ICL3_classA!$F$2:$F$37),0))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42</v>
      </c>
      <c r="AI24" s="1">
        <f>VLOOKUP(A24,'SegEnds_NonXtal_Prot#'!A:AL,31,FALSE)-VLOOKUP(A24,'SegEnds_NonXtal_Prot#'!A:AL,28,FALSE)</f>
        <v>42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303</v>
      </c>
      <c r="B25" s="1" t="str">
        <f>VLOOKUP(A25,Xtal_Templ!B:C,2,FALSE)</f>
        <v>c5ar1_human</v>
      </c>
      <c r="C25" s="5">
        <f>VLOOKUP($B25&amp;"__wt",'SegEnds_Xtal_BW#'!$A:$Z,3,FALSE)</f>
        <v>29</v>
      </c>
      <c r="D25" s="1">
        <f>VLOOKUP($B25&amp;"__wt",'SegEnds_Xtal_BW#'!$A:$Z,4,FALSE)</f>
        <v>60</v>
      </c>
      <c r="E25" s="1" t="str">
        <f>VLOOKUP($B25&amp;"__wt",'SegEnds_Xtal_BW#'!$A:$Z,5,FALSE)</f>
        <v>-</v>
      </c>
      <c r="F25" s="1" t="str">
        <f>VLOOKUP($B25&amp;"__wt",'SegEnds_Xtal_BW#'!$A:$Z,6,FALSE)</f>
        <v>-</v>
      </c>
      <c r="G25" s="1">
        <v>37</v>
      </c>
      <c r="H25" s="12">
        <f>VLOOKUP($B25&amp;"__wt",'SegEnds_Xtal_BW#'!$A:$Z,8,FALSE)</f>
        <v>67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31</v>
      </c>
      <c r="T25" s="1">
        <f t="array" ref="T25">INDEX(ICL3_classA!$G$2:$G$37,MATCH(MIN(ABS(AI25-ICL3_classA!$F$2:$F$37)),ABS(AI25-ICL3_classA!$F$2:$F$37),0))</f>
        <v>68</v>
      </c>
      <c r="U25" s="1">
        <f t="array" ref="U25">INDEX(ICL3_classA!$H$2:$H$37,MATCH(MIN(ABS(AI25-ICL3_classA!$F$2:$F$37)),ABS(AI25-ICL3_classA!$F$2:$F$37),0))</f>
        <v>30</v>
      </c>
      <c r="V25" s="1">
        <v>61</v>
      </c>
      <c r="W25" s="1">
        <v>32</v>
      </c>
      <c r="X25" s="108">
        <v>56</v>
      </c>
      <c r="Y25" s="1">
        <f>VLOOKUP($B25&amp;"__wt",'SegEnds_Xtal_BW#'!$A:$Z,25,FALSE)</f>
        <v>47</v>
      </c>
      <c r="Z25" s="1">
        <f>VLOOKUP($B25&amp;"__wt",'SegEnds_Xtal_BW#'!$A:$Z,26,FALSE)</f>
        <v>56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27</v>
      </c>
      <c r="AC25" s="1" t="e">
        <f>VLOOKUP(A25,'SegEnds_NonXtal_Prot#'!A:AL,10,FALSE)-VLOOKUP(A25,'SegEnds_NonXtal_Prot#'!A:AL,7,FALSE)</f>
        <v>#VALUE!</v>
      </c>
      <c r="AD25" s="1" t="e">
        <f>VLOOKUP(A25,'SegEnds_NonXtal_Prot#'!A:AL,13,FALSE)-VLOOKUP(A25,'SegEnds_NonXtal_Prot#'!A:AL,10,FALSE)</f>
        <v>#VALUE!</v>
      </c>
      <c r="AE25" s="1">
        <f>VLOOKUP(A25,'SegEnds_NonXtal_Prot#'!A:AL,16,FALSE)-VLOOKUP(A25,'SegEnds_NonXtal_Prot#'!A:AL,10,FALSE)</f>
        <v>52</v>
      </c>
      <c r="AF25" s="1">
        <f>VLOOKUP(A25,'SegEnds_NonXtal_Prot#'!A:AL,22,FALSE)-VLOOKUP(A25,'SegEnds_NonXtal_Prot#'!A:AL,19,FALSE)</f>
        <v>20</v>
      </c>
      <c r="AG25" s="1" t="e">
        <f>VLOOKUP(A25,'SegEnds_NonXtal_Prot#'!A:AL,28,FALSE)-VLOOKUP(A25,'SegEnds_NonXtal_Prot#'!A:AL,25,FALSE)</f>
        <v>#VALUE!</v>
      </c>
      <c r="AH25" s="1">
        <f>VLOOKUP(A25,'SegEnds_NonXtal_Prot#'!A:AL,28,FALSE)-VLOOKUP(A25,'SegEnds_NonXtal_Prot#'!A:AL,22,FALSE)</f>
        <v>43</v>
      </c>
      <c r="AI25" s="1">
        <f>VLOOKUP(A25,'SegEnds_NonXtal_Prot#'!A:AL,31,FALSE)-VLOOKUP(A25,'SegEnds_NonXtal_Prot#'!A:AL,28,FALSE)</f>
        <v>43</v>
      </c>
      <c r="AJ25" s="1">
        <f>VLOOKUP(A25,'SegEnds_NonXtal_Prot#'!A:AL,34,FALSE)-VLOOKUP(A25,'SegEnds_NonXtal_Prot#'!A:AL,31,FALSE)</f>
        <v>34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304</v>
      </c>
      <c r="B26" s="1" t="str">
        <f>VLOOKUP(A26,Xtal_Templ!B:C,2,FALSE)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08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INDEX(ICL3_classA!$G$2:$G$37,MATCH(MIN(ABS(AI26-ICL3_classA!$F$2:$F$37)),ABS(AI26-ICL3_classA!$F$2:$F$37),0))</f>
        <v>67</v>
      </c>
      <c r="U26" s="1">
        <f t="array" ref="U26">INDEX(ICL3_classA!$H$2:$H$37,MATCH(MIN(ABS(AI26-ICL3_classA!$F$2:$F$37)),ABS(AI26-ICL3_classA!$F$2:$F$37),0))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27</v>
      </c>
      <c r="AC26" s="1" t="e">
        <f>VLOOKUP(A26,'SegEnds_NonXtal_Prot#'!A:AL,10,FALSE)-VLOOKUP(A26,'SegEnds_NonXtal_Prot#'!A:AL,7,FALSE)</f>
        <v>#VALUE!</v>
      </c>
      <c r="AD26" s="1" t="e">
        <f>VLOOKUP(A26,'SegEnds_NonXtal_Prot#'!A:AL,13,FALSE)-VLOOKUP(A26,'SegEnds_NonXtal_Prot#'!A:AL,10,FALSE)</f>
        <v>#VALUE!</v>
      </c>
      <c r="AE26" s="1">
        <f>VLOOKUP(A26,'SegEnds_NonXtal_Prot#'!A:AL,16,FALSE)-VLOOKUP(A26,'SegEnds_NonXtal_Prot#'!A:AL,10,FALSE)</f>
        <v>46</v>
      </c>
      <c r="AF26" s="1">
        <f>VLOOKUP(A26,'SegEnds_NonXtal_Prot#'!A:AL,22,FALSE)-VLOOKUP(A26,'SegEnds_NonXtal_Prot#'!A:AL,19,FALSE)</f>
        <v>20</v>
      </c>
      <c r="AG26" s="1" t="e">
        <f>VLOOKUP(A26,'SegEnds_NonXtal_Prot#'!A:AL,28,FALSE)-VLOOKUP(A26,'SegEnds_NonXtal_Prot#'!A:AL,25,FALSE)</f>
        <v>#VALUE!</v>
      </c>
      <c r="AH26" s="1">
        <f>VLOOKUP(A26,'SegEnds_NonXtal_Prot#'!A:AL,28,FALSE)-VLOOKUP(A26,'SegEnds_NonXtal_Prot#'!A:AL,22,FALSE)</f>
        <v>42</v>
      </c>
      <c r="AI26" s="1">
        <f>VLOOKUP(A26,'SegEnds_NonXtal_Prot#'!A:AL,31,FALSE)-VLOOKUP(A26,'SegEnds_NonXtal_Prot#'!A:AL,28,FALSE)</f>
        <v>41</v>
      </c>
      <c r="AJ26" s="1">
        <f>VLOOKUP(A26,'SegEnds_NonXtal_Prot#'!A:AL,34,FALSE)-VLOOKUP(A26,'SegEnds_NonXtal_Prot#'!A:AL,31,FALSE)</f>
        <v>34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381</v>
      </c>
      <c r="B27" s="1" t="str">
        <f>VLOOKUP(A27,Xtal_Templ!B:C,2,FALSE)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19</v>
      </c>
      <c r="AE27" s="1">
        <f>VLOOKUP(A27,'SegEnds_NonXtal_Prot#'!A:AL,16,FALSE)-VLOOKUP(A27,'SegEnds_NonXtal_Prot#'!A:AL,10,FALSE)</f>
        <v>51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53</v>
      </c>
      <c r="AI27" s="1">
        <f>VLOOKUP(A27,'SegEnds_NonXtal_Prot#'!A:AL,31,FALSE)-VLOOKUP(A27,'SegEnds_NonXtal_Prot#'!A:AL,28,FALSE)</f>
        <v>51</v>
      </c>
      <c r="AJ27" s="1">
        <f>VLOOKUP(A27,'SegEnds_NonXtal_Prot#'!A:AL,34,FALSE)-VLOOKUP(A27,'SegEnds_NonXtal_Prot#'!A:AL,31,FALSE)</f>
        <v>34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384</v>
      </c>
      <c r="B28" s="1" t="str">
        <f>VLOOKUP(A28,Xtal_Templ!B:C,2,FALSE)</f>
        <v>oprk_human</v>
      </c>
      <c r="C28" s="5">
        <f>VLOOKUP($B28&amp;"__wt",'SegEnds_Xtal_BW#'!$A:$Z,3,FALSE)</f>
        <v>30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30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>
        <f>VLOOKUP(A28,'SegEnds_NonXtal_Prot#'!A:AL,13,FALSE)-VLOOKUP(A28,'SegEnds_NonXtal_Prot#'!A:AL,10,FALSE)</f>
        <v>19</v>
      </c>
      <c r="AE28" s="1">
        <f>VLOOKUP(A28,'SegEnds_NonXtal_Prot#'!A:AL,16,FALSE)-VLOOKUP(A28,'SegEnds_NonXtal_Prot#'!A:AL,10,FALSE)</f>
        <v>51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25</v>
      </c>
      <c r="AH28" s="1">
        <f>VLOOKUP(A28,'SegEnds_NonXtal_Prot#'!A:AL,28,FALSE)-VLOOKUP(A28,'SegEnds_NonXtal_Prot#'!A:AL,22,FALSE)</f>
        <v>52</v>
      </c>
      <c r="AI28" s="1">
        <f>VLOOKUP(A28,'SegEnds_NonXtal_Prot#'!A:AL,31,FALSE)-VLOOKUP(A28,'SegEnds_NonXtal_Prot#'!A:AL,28,FALSE)</f>
        <v>51</v>
      </c>
      <c r="AJ28" s="1">
        <f>VLOOKUP(A28,'SegEnds_NonXtal_Prot#'!A:AL,34,FALSE)-VLOOKUP(A28,'SegEnds_NonXtal_Prot#'!A:AL,31,FALSE)</f>
        <v>34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130</v>
      </c>
      <c r="B29" s="1" t="str">
        <f>VLOOKUP(A29,Xtal_Templ!B:C,2,FALSE)</f>
        <v>5ht1b_human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68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35</v>
      </c>
      <c r="T29" s="1">
        <f t="array" ref="T29">INDEX(ICL3_classA!$G$2:$G$37,MATCH(MIN(ABS(AI29-ICL3_classA!$F$2:$F$37)),ABS(AI29-ICL3_classA!$F$2:$F$37),0))</f>
        <v>76</v>
      </c>
      <c r="U29" s="1">
        <f t="array" ref="U29">INDEX(ICL3_classA!$H$2:$H$37,MATCH(MIN(ABS(AI29-ICL3_classA!$F$2:$F$37)),ABS(AI29-ICL3_classA!$F$2:$F$37),0))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21</v>
      </c>
      <c r="AH29" s="1">
        <f>VLOOKUP(A29,'SegEnds_NonXtal_Prot#'!A:AL,28,FALSE)-VLOOKUP(A29,'SegEnds_NonXtal_Prot#'!A:AL,22,FALSE)</f>
        <v>47</v>
      </c>
      <c r="AI29" s="1">
        <f>VLOOKUP(A29,'SegEnds_NonXtal_Prot#'!A:AL,31,FALSE)-VLOOKUP(A29,'SegEnds_NonXtal_Prot#'!A:AL,28,FALSE)</f>
        <v>112</v>
      </c>
      <c r="AJ29" s="1">
        <f>VLOOKUP(A29,'SegEnds_NonXtal_Prot#'!A:AL,34,FALSE)-VLOOKUP(A29,'SegEnds_NonXtal_Prot#'!A:AL,31,FALSE)</f>
        <v>35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134</v>
      </c>
      <c r="B30" s="1" t="str">
        <f>VLOOKUP(A30,Xtal_Templ!B:C,2,FALSE)</f>
        <v>adrb2_human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7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35</v>
      </c>
      <c r="T30" s="1">
        <f t="array" ref="T30">INDEX(ICL3_classA!$G$2:$G$37,MATCH(MIN(ABS(AI30-ICL3_classA!$F$2:$F$37)),ABS(AI30-ICL3_classA!$F$2:$F$37),0))</f>
        <v>76</v>
      </c>
      <c r="U30" s="1">
        <f t="array" ref="U30">INDEX(ICL3_classA!$H$2:$H$37,MATCH(MIN(ABS(AI30-ICL3_classA!$F$2:$F$37)),ABS(AI30-ICL3_classA!$F$2:$F$37),0))</f>
        <v>24</v>
      </c>
      <c r="V30" s="1">
        <v>61</v>
      </c>
      <c r="W30" s="1">
        <v>31</v>
      </c>
      <c r="X30" s="129"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29</v>
      </c>
      <c r="AC30" s="1">
        <f>VLOOKUP(A30,'SegEnds_NonXtal_Prot#'!A:AL,10,FALSE)-VLOOKUP(A30,'SegEnds_NonXtal_Prot#'!A:AL,7,FALSE)</f>
        <v>16</v>
      </c>
      <c r="AD30" s="1">
        <f>VLOOKUP(A30,'SegEnds_NonXtal_Prot#'!A:AL,13,FALSE)-VLOOKUP(A30,'SegEnds_NonXtal_Prot#'!A:AL,10,FALSE)</f>
        <v>20</v>
      </c>
      <c r="AE30" s="1">
        <f>VLOOKUP(A30,'SegEnds_NonXtal_Prot#'!A:AL,16,FALSE)-VLOOKUP(A30,'SegEnds_NonXtal_Prot#'!A:AL,10,FALSE)</f>
        <v>52</v>
      </c>
      <c r="AF30" s="1">
        <f>VLOOKUP(A30,'SegEnds_NonXtal_Prot#'!A:AL,22,FALSE)-VLOOKUP(A30,'SegEnds_NonXtal_Prot#'!A:AL,19,FALSE)</f>
        <v>20</v>
      </c>
      <c r="AG30" s="1">
        <f>VLOOKUP(A30,'SegEnds_NonXtal_Prot#'!A:AL,28,FALSE)-VLOOKUP(A30,'SegEnds_NonXtal_Prot#'!A:AL,25,FALSE)</f>
        <v>20</v>
      </c>
      <c r="AH30" s="1">
        <f>VLOOKUP(A30,'SegEnds_NonXtal_Prot#'!A:AL,28,FALSE)-VLOOKUP(A30,'SegEnds_NonXtal_Prot#'!A:AL,22,FALSE)</f>
        <v>58</v>
      </c>
      <c r="AI30" s="1">
        <f>VLOOKUP(A30,'SegEnds_NonXtal_Prot#'!A:AL,31,FALSE)-VLOOKUP(A30,'SegEnds_NonXtal_Prot#'!A:AL,28,FALSE)</f>
        <v>70</v>
      </c>
      <c r="AJ30" s="1">
        <f>VLOOKUP(A30,'SegEnds_NonXtal_Prot#'!A:AL,34,FALSE)-VLOOKUP(A30,'SegEnds_NonXtal_Prot#'!A:AL,31,FALSE)</f>
        <v>35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135</v>
      </c>
      <c r="B31" s="1" t="str">
        <f>VLOOKUP(A31,Xtal_Templ!B:C,2,FALSE)</f>
        <v>5ht1b_human</v>
      </c>
      <c r="C31" s="5">
        <f>VLOOKUP($B31&amp;"__wt",'SegEnds_Xtal_BW#'!$A:$Z,3,FALSE)</f>
        <v>28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68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f>VLOOKUP($B31&amp;"__wt",'SegEnds_Xtal_BW#'!$A:$Z,14,FALSE)</f>
        <v>57</v>
      </c>
      <c r="O31" s="87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35</v>
      </c>
      <c r="T31" s="1">
        <f t="array" ref="T31">INDEX(ICL3_classA!$G$2:$G$37,MATCH(MIN(ABS(AI31-ICL3_classA!$F$2:$F$37)),ABS(AI31-ICL3_classA!$F$2:$F$37),0))</f>
        <v>76</v>
      </c>
      <c r="U31" s="1">
        <f t="array" ref="U31">INDEX(ICL3_classA!$H$2:$H$37,MATCH(MIN(ABS(AI31-ICL3_classA!$F$2:$F$37)),ABS(AI31-ICL3_classA!$F$2:$F$37),0))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21</v>
      </c>
      <c r="AE31" s="1">
        <f>VLOOKUP(A31,'SegEnds_NonXtal_Prot#'!A:AL,16,FALSE)-VLOOKUP(A31,'SegEnds_NonXtal_Prot#'!A:AL,10,FALSE)</f>
        <v>53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20</v>
      </c>
      <c r="AH31" s="1">
        <f>VLOOKUP(A31,'SegEnds_NonXtal_Prot#'!A:AL,28,FALSE)-VLOOKUP(A31,'SegEnds_NonXtal_Prot#'!A:AL,22,FALSE)</f>
        <v>46</v>
      </c>
      <c r="AI31" s="1">
        <f>VLOOKUP(A31,'SegEnds_NonXtal_Prot#'!A:AL,31,FALSE)-VLOOKUP(A31,'SegEnds_NonXtal_Prot#'!A:AL,28,FALSE)</f>
        <v>88</v>
      </c>
      <c r="AJ31" s="1">
        <f>VLOOKUP(A31,'SegEnds_NonXtal_Prot#'!A:AL,34,FALSE)-VLOOKUP(A31,'SegEnds_NonXtal_Prot#'!A:AL,31,FALSE)</f>
        <v>35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146</v>
      </c>
      <c r="B32" s="1" t="str">
        <f>VLOOKUP(A32,Xtal_Templ!B:C,2,FALSE)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7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INDEX(ICL3_classA!$G$2:$G$37,MATCH(MIN(ABS(AI32-ICL3_classA!$F$2:$F$37)),ABS(AI32-ICL3_classA!$F$2:$F$37),0))</f>
        <v>75</v>
      </c>
      <c r="U32" s="1">
        <f t="array" ref="U32">INDEX(ICL3_classA!$H$2:$H$37,MATCH(MIN(ABS(AI32-ICL3_classA!$F$2:$F$37)),ABS(AI32-ICL3_classA!$F$2:$F$37),0))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20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22</v>
      </c>
      <c r="AH32" s="1">
        <f>VLOOKUP(A32,'SegEnds_NonXtal_Prot#'!A:AL,28,FALSE)-VLOOKUP(A32,'SegEnds_NonXtal_Prot#'!A:AL,22,FALSE)</f>
        <v>50</v>
      </c>
      <c r="AI32" s="1">
        <f>VLOOKUP(A32,'SegEnds_NonXtal_Prot#'!A:AL,31,FALSE)-VLOOKUP(A32,'SegEnds_NonXtal_Prot#'!A:AL,28,FALSE)</f>
        <v>180</v>
      </c>
      <c r="AJ32" s="1">
        <f>VLOOKUP(A32,'SegEnds_NonXtal_Prot#'!A:AL,34,FALSE)-VLOOKUP(A32,'SegEnds_NonXtal_Prot#'!A:AL,31,FALSE)</f>
        <v>35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Xtal</v>
      </c>
    </row>
    <row r="33" spans="1:38" x14ac:dyDescent="0.2">
      <c r="A33" s="1" t="s">
        <v>147</v>
      </c>
      <c r="B33" s="1" t="str">
        <f>VLOOKUP(A33,Xtal_Templ!B:C,2,FALSE)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INDEX(ICL3_classA!$G$2:$G$37,MATCH(MIN(ABS(AI33-ICL3_classA!$F$2:$F$37)),ABS(AI33-ICL3_classA!$F$2:$F$37),0))</f>
        <v>75</v>
      </c>
      <c r="U33" s="1">
        <f t="array" ref="U33">INDEX(ICL3_classA!$H$2:$H$37,MATCH(MIN(ABS(AI33-ICL3_classA!$F$2:$F$37)),ABS(AI33-ICL3_classA!$F$2:$F$37),0))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20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22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204</v>
      </c>
      <c r="AJ33" s="1">
        <f>VLOOKUP(A33,'SegEnds_NonXtal_Prot#'!A:AL,34,FALSE)-VLOOKUP(A33,'SegEnds_NonXtal_Prot#'!A:AL,31,FALSE)</f>
        <v>35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148</v>
      </c>
      <c r="B34" s="1" t="str">
        <f>VLOOKUP(A34,Xtal_Templ!B:C,2,FALSE)</f>
        <v>acm3_rat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35</v>
      </c>
      <c r="T34" s="1">
        <f t="array" ref="T34">INDEX(ICL3_classA!$G$2:$G$37,MATCH(MIN(ABS(AI34-ICL3_classA!$F$2:$F$37)),ABS(AI34-ICL3_classA!$F$2:$F$37),0))</f>
        <v>75</v>
      </c>
      <c r="U34" s="1">
        <f t="array" ref="U34">INDEX(ICL3_classA!$H$2:$H$37,MATCH(MIN(ABS(AI34-ICL3_classA!$F$2:$F$37)),ABS(AI34-ICL3_classA!$F$2:$F$37),0))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20</v>
      </c>
      <c r="AE34" s="1">
        <f>VLOOKUP(A34,'SegEnds_NonXtal_Prot#'!A:AL,16,FALSE)-VLOOKUP(A34,'SegEnds_NonXtal_Prot#'!A:AL,10,FALSE)</f>
        <v>52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22</v>
      </c>
      <c r="AH34" s="1">
        <f>VLOOKUP(A34,'SegEnds_NonXtal_Prot#'!A:AL,28,FALSE)-VLOOKUP(A34,'SegEnds_NonXtal_Prot#'!A:AL,22,FALSE)</f>
        <v>50</v>
      </c>
      <c r="AI34" s="1">
        <f>VLOOKUP(A34,'SegEnds_NonXtal_Prot#'!A:AL,31,FALSE)-VLOOKUP(A34,'SegEnds_NonXtal_Prot#'!A:AL,28,FALSE)</f>
        <v>263</v>
      </c>
      <c r="AJ34" s="1">
        <f>VLOOKUP(A34,'SegEnds_NonXtal_Prot#'!A:AL,34,FALSE)-VLOOKUP(A34,'SegEnds_NonXtal_Prot#'!A:AL,31,FALSE)</f>
        <v>35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4" t="s">
        <v>910</v>
      </c>
      <c r="B35" s="4" t="str">
        <f>VLOOKUP(A35,Xtal_Templ!B:C,2,FALSE)</f>
        <v>acm3_rat</v>
      </c>
      <c r="C35" s="5">
        <f>VLOOKUP($B35&amp;"__wt",'SegEnds_Xtal_BW#'!$A:$Z,3,FALSE)</f>
        <v>29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7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1">
        <f>VLOOKUP($B35&amp;"__wt",'SegEnds_Xtal_BW#'!$A:$Z,19,FALSE)</f>
        <v>35</v>
      </c>
      <c r="T35" s="4">
        <f t="array" ref="T35">INDEX(ICL3_classA!$G$2:$G$37,MATCH(MIN(ABS(AI35-ICL3_classA!$F$2:$F$37)),ABS(AI35-ICL3_classA!$F$2:$F$37),0))</f>
        <v>75</v>
      </c>
      <c r="U35" s="4">
        <f t="array" ref="U35">INDEX(ICL3_classA!$H$2:$H$37,MATCH(MIN(ABS(AI35-ICL3_classA!$F$2:$F$37)),ABS(AI35-ICL3_classA!$F$2:$F$37),0))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58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4">
        <f>VLOOKUP(A35,'SegEnds_NonXtal_Prot#'!A:AL,10,FALSE)-VLOOKUP(A35,'SegEnds_NonXtal_Prot#'!A:AL,7,FALSE)</f>
        <v>15</v>
      </c>
      <c r="AD35" s="4">
        <f>VLOOKUP(A35,'SegEnds_NonXtal_Prot#'!A:AL,13,FALSE)-VLOOKUP(A35,'SegEnds_NonXtal_Prot#'!A:AL,10,FALSE)</f>
        <v>20</v>
      </c>
      <c r="AE35" s="4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4">
        <f>VLOOKUP(A35,'SegEnds_NonXtal_Prot#'!A:AL,28,FALSE)-VLOOKUP(A35,'SegEnds_NonXtal_Prot#'!A:AL,25,FALSE)</f>
        <v>22</v>
      </c>
      <c r="AH35" s="1">
        <f>VLOOKUP(A35,'SegEnds_NonXtal_Prot#'!A:AL,28,FALSE)-VLOOKUP(A35,'SegEnds_NonXtal_Prot#'!A:AL,22,FALSE)</f>
        <v>50</v>
      </c>
      <c r="AI35" s="4">
        <f>VLOOKUP(A35,'SegEnds_NonXtal_Prot#'!A:AL,31,FALSE)-VLOOKUP(A35,'SegEnds_NonXtal_Prot#'!A:AL,28,FALSE)</f>
        <v>263</v>
      </c>
      <c r="AJ35" s="4">
        <f>VLOOKUP(A35,'SegEnds_NonXtal_Prot#'!A:AL,34,FALSE)-VLOOKUP(A35,'SegEnds_NonXtal_Prot#'!A:AL,31,FALSE)</f>
        <v>35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Xtal</v>
      </c>
    </row>
    <row r="36" spans="1:38" x14ac:dyDescent="0.2">
      <c r="A36" s="1" t="s">
        <v>149</v>
      </c>
      <c r="B36" s="1" t="str">
        <f>VLOOKUP(A36,Xtal_Templ!B:C,2,FALSE)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35</v>
      </c>
      <c r="T36" s="1">
        <f t="array" ref="T36">INDEX(ICL3_classA!$G$2:$G$37,MATCH(MIN(ABS(AI36-ICL3_classA!$F$2:$F$37)),ABS(AI36-ICL3_classA!$F$2:$F$37),0))</f>
        <v>75</v>
      </c>
      <c r="U36" s="1">
        <f t="array" ref="U36">INDEX(ICL3_classA!$H$2:$H$37,MATCH(MIN(ABS(AI36-ICL3_classA!$F$2:$F$37)),ABS(AI36-ICL3_classA!$F$2:$F$37),0))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22</v>
      </c>
      <c r="AH36" s="1">
        <f>VLOOKUP(A36,'SegEnds_NonXtal_Prot#'!A:AL,28,FALSE)-VLOOKUP(A36,'SegEnds_NonXtal_Prot#'!A:AL,22,FALSE)</f>
        <v>50</v>
      </c>
      <c r="AI36" s="1">
        <f>VLOOKUP(A36,'SegEnds_NonXtal_Prot#'!A:AL,31,FALSE)-VLOOKUP(A36,'SegEnds_NonXtal_Prot#'!A:AL,28,FALSE)</f>
        <v>208</v>
      </c>
      <c r="AJ36" s="1">
        <f>VLOOKUP(A36,'SegEnds_NonXtal_Prot#'!A:AL,34,FALSE)-VLOOKUP(A36,'SegEnds_NonXtal_Prot#'!A:AL,31,FALSE)</f>
        <v>35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Xtal</v>
      </c>
    </row>
    <row r="37" spans="1:38" x14ac:dyDescent="0.2">
      <c r="A37" s="1" t="s">
        <v>150</v>
      </c>
      <c r="B37" s="1" t="str">
        <f>VLOOKUP(A37,Xtal_Templ!B:C,2,FALSE)</f>
        <v>acm3_rat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35</v>
      </c>
      <c r="T37" s="1">
        <f t="array" ref="T37">INDEX(ICL3_classA!$G$2:$G$37,MATCH(MIN(ABS(AI37-ICL3_classA!$F$2:$F$37)),ABS(AI37-ICL3_classA!$F$2:$F$37),0))</f>
        <v>75</v>
      </c>
      <c r="U37" s="1">
        <f t="array" ref="U37">INDEX(ICL3_classA!$H$2:$H$37,MATCH(MIN(ABS(AI37-ICL3_classA!$F$2:$F$37)),ABS(AI37-ICL3_classA!$F$2:$F$37),0))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22</v>
      </c>
      <c r="AH37" s="1">
        <f>VLOOKUP(A37,'SegEnds_NonXtal_Prot#'!A:AL,28,FALSE)-VLOOKUP(A37,'SegEnds_NonXtal_Prot#'!A:AL,22,FALSE)</f>
        <v>50</v>
      </c>
      <c r="AI37" s="1">
        <f>VLOOKUP(A37,'SegEnds_NonXtal_Prot#'!A:AL,31,FALSE)-VLOOKUP(A37,'SegEnds_NonXtal_Prot#'!A:AL,28,FALSE)</f>
        <v>252</v>
      </c>
      <c r="AJ37" s="1">
        <f>VLOOKUP(A37,'SegEnds_NonXtal_Prot#'!A:AL,34,FALSE)-VLOOKUP(A37,'SegEnds_NonXtal_Prot#'!A:AL,31,FALSE)</f>
        <v>35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125</v>
      </c>
      <c r="B38" s="1" t="str">
        <f>VLOOKUP(A38,Xtal_Templ!B:C,2,FALSE)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35</v>
      </c>
      <c r="T38" s="1">
        <f t="array" ref="T38">INDEX(ICL3_classA!$G$2:$G$37,MATCH(MIN(ABS(AI38-ICL3_classA!$F$2:$F$37)),ABS(AI38-ICL3_classA!$F$2:$F$37),0))</f>
        <v>74</v>
      </c>
      <c r="U38" s="1">
        <f t="array" ref="U38">INDEX(ICL3_classA!$H$2:$H$37,MATCH(MIN(ABS(AI38-ICL3_classA!$F$2:$F$37)),ABS(AI38-ICL3_classA!$F$2:$F$37),0))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20</v>
      </c>
      <c r="AH38" s="1">
        <f>VLOOKUP(A38,'SegEnds_NonXtal_Prot#'!A:AL,28,FALSE)-VLOOKUP(A38,'SegEnds_NonXtal_Prot#'!A:AL,22,FALSE)</f>
        <v>53</v>
      </c>
      <c r="AI38" s="1">
        <f>VLOOKUP(A38,'SegEnds_NonXtal_Prot#'!A:AL,31,FALSE)-VLOOKUP(A38,'SegEnds_NonXtal_Prot#'!A:AL,28,FALSE)</f>
        <v>103</v>
      </c>
      <c r="AJ38" s="1">
        <f>VLOOKUP(A38,'SegEnds_NonXtal_Prot#'!A:AL,34,FALSE)-VLOOKUP(A38,'SegEnds_NonXtal_Prot#'!A:AL,31,FALSE)</f>
        <v>35</v>
      </c>
      <c r="AK38" s="1">
        <f>VLOOKUP(A38,'SegEnds_NonXtal_Prot#'!A:AL,37,FALSE)-VLOOKUP(A38,'SegEnds_NonXtal_Prot#'!A:AL,34,FALSE)</f>
        <v>9</v>
      </c>
      <c r="AL38" s="1" t="str">
        <f>IF(ISERROR(MATCH(A38,'SegEnds_Xtal_Prot#'!B:B, 0)), "NoXtal", "Xtal")</f>
        <v>NoXtal</v>
      </c>
    </row>
    <row r="39" spans="1:38" x14ac:dyDescent="0.2">
      <c r="A39" s="1" t="s">
        <v>912</v>
      </c>
      <c r="B39" s="1" t="str">
        <f>VLOOKUP(A39,Xtal_Templ!B:C,2,FALSE)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7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35</v>
      </c>
      <c r="T39" s="1">
        <f t="array" ref="T39">INDEX(ICL3_classA!$G$2:$G$37,MATCH(MIN(ABS(AI39-ICL3_classA!$F$2:$F$37)),ABS(AI39-ICL3_classA!$F$2:$F$37),0))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20</v>
      </c>
      <c r="AH39" s="1">
        <f>VLOOKUP(A39,'SegEnds_NonXtal_Prot#'!A:AL,28,FALSE)-VLOOKUP(A39,'SegEnds_NonXtal_Prot#'!A:AL,22,FALSE)</f>
        <v>53</v>
      </c>
      <c r="AI39" s="1">
        <f>VLOOKUP(A39,'SegEnds_NonXtal_Prot#'!A:AL,31,FALSE)-VLOOKUP(A39,'SegEnds_NonXtal_Prot#'!A:AL,28,FALSE)</f>
        <v>86</v>
      </c>
      <c r="AJ39" s="1">
        <f>VLOOKUP(A39,'SegEnds_NonXtal_Prot#'!A:AL,34,FALSE)-VLOOKUP(A39,'SegEnds_NonXtal_Prot#'!A:AL,31,FALSE)</f>
        <v>35</v>
      </c>
      <c r="AK39" s="1">
        <f>VLOOKUP(A39,'SegEnds_NonXtal_Prot#'!A:AL,37,FALSE)-VLOOKUP(A39,'SegEnds_NonXtal_Prot#'!A:AL,34,FALSE)</f>
        <v>9</v>
      </c>
      <c r="AL39" s="1" t="str">
        <f>IF(ISERROR(MATCH(A39,'SegEnds_Xtal_Prot#'!B:B, 0)), "NoXtal", "Xtal")</f>
        <v>Xtal</v>
      </c>
    </row>
    <row r="40" spans="1:38" x14ac:dyDescent="0.2">
      <c r="A40" s="1" t="s">
        <v>126</v>
      </c>
      <c r="B40" s="1" t="str">
        <f>VLOOKUP(A40,Xtal_Templ!B:C,2,FALSE)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7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35</v>
      </c>
      <c r="T40" s="1">
        <f t="array" ref="T40">INDEX(ICL3_classA!$G$2:$G$37,MATCH(MIN(ABS(AI40-ICL3_classA!$F$2:$F$37)),ABS(AI40-ICL3_classA!$F$2:$F$37),0))</f>
        <v>76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20</v>
      </c>
      <c r="AH40" s="1">
        <f>VLOOKUP(A40,'SegEnds_NonXtal_Prot#'!A:AL,28,FALSE)-VLOOKUP(A40,'SegEnds_NonXtal_Prot#'!A:AL,22,FALSE)</f>
        <v>53</v>
      </c>
      <c r="AI40" s="1">
        <f>VLOOKUP(A40,'SegEnds_NonXtal_Prot#'!A:AL,31,FALSE)-VLOOKUP(A40,'SegEnds_NonXtal_Prot#'!A:AL,28,FALSE)</f>
        <v>77</v>
      </c>
      <c r="AJ40" s="1">
        <f>VLOOKUP(A40,'SegEnds_NonXtal_Prot#'!A:AL,34,FALSE)-VLOOKUP(A40,'SegEnds_NonXtal_Prot#'!A:AL,31,FALSE)</f>
        <v>35</v>
      </c>
      <c r="AK40" s="1">
        <f>VLOOKUP(A40,'SegEnds_NonXtal_Prot#'!A:AL,37,FALSE)-VLOOKUP(A40,'SegEnds_NonXtal_Prot#'!A:AL,34,FALSE)</f>
        <v>9</v>
      </c>
      <c r="AL40" s="1" t="str">
        <f>IF(ISERROR(MATCH(A40,'SegEnds_Xtal_Prot#'!B:B, 0)), "NoXtal", "Xtal")</f>
        <v>Xtal</v>
      </c>
    </row>
    <row r="41" spans="1:38" x14ac:dyDescent="0.2">
      <c r="A41" s="1" t="s">
        <v>191</v>
      </c>
      <c r="B41" s="1" t="str">
        <f>VLOOKUP(A41,Xtal_Templ!B:C,2,FALSE)</f>
        <v>drd2_human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68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58</v>
      </c>
      <c r="O41" s="87">
        <v>38</v>
      </c>
      <c r="P41" s="1">
        <f>VLOOKUP($B41&amp;"__wt",'SegEnds_Xtal_BW#'!$A:$Z,16,FALSE)</f>
        <v>62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INDEX(ICL3_classA!$G$2:$G$37,MATCH(MIN(ABS(AI41-ICL3_classA!$F$2:$F$37)),ABS(AI41-ICL3_classA!$F$2:$F$37),0))</f>
        <v>75</v>
      </c>
      <c r="U41" s="1">
        <f t="array" ref="U41">INDEX(ICL3_classA!$H$2:$H$37,MATCH(MIN(ABS(AI41-ICL3_classA!$F$2:$F$37)),ABS(AI41-ICL3_classA!$F$2:$F$37),0))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21</v>
      </c>
      <c r="AG41" s="1">
        <f>VLOOKUP(A41,'SegEnds_NonXtal_Prot#'!A:AL,28,FALSE)-VLOOKUP(A41,'SegEnds_NonXtal_Prot#'!A:AL,25,FALSE)</f>
        <v>19</v>
      </c>
      <c r="AH41" s="1">
        <f>VLOOKUP(A41,'SegEnds_NonXtal_Prot#'!A:AL,28,FALSE)-VLOOKUP(A41,'SegEnds_NonXtal_Prot#'!A:AL,22,FALSE)</f>
        <v>41</v>
      </c>
      <c r="AI41" s="1">
        <f>VLOOKUP(A41,'SegEnds_NonXtal_Prot#'!A:AL,31,FALSE)-VLOOKUP(A41,'SegEnds_NonXtal_Prot#'!A:AL,28,FALSE)</f>
        <v>187</v>
      </c>
      <c r="AJ41" s="1">
        <f>VLOOKUP(A41,'SegEnds_NonXtal_Prot#'!A:AL,34,FALSE)-VLOOKUP(A41,'SegEnds_NonXtal_Prot#'!A:AL,31,FALSE)</f>
        <v>35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Xtal</v>
      </c>
    </row>
    <row r="42" spans="1:38" x14ac:dyDescent="0.2">
      <c r="A42" s="1" t="s">
        <v>226</v>
      </c>
      <c r="B42" s="1" t="str">
        <f>VLOOKUP(A42,Xtal_Templ!B:C,2,FALSE)</f>
        <v>p2y12_human</v>
      </c>
      <c r="C42" s="5">
        <f>VLOOKUP($B42&amp;"__wt",'SegEnds_Xtal_BW#'!$A:$Z,3,FALSE)</f>
        <v>28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">
        <v>37</v>
      </c>
      <c r="H42" s="12">
        <f>VLOOKUP($B42&amp;"__wt",'SegEnds_Xtal_BW#'!$A:$Z,8,FALSE)</f>
        <v>66</v>
      </c>
      <c r="I42" s="1" t="str">
        <f>VLOOKUP($B42&amp;"__wt",'SegEnds_Xtal_BW#'!$A:$Z,9,FALSE)</f>
        <v>-</v>
      </c>
      <c r="J42" s="1" t="str">
        <f>VLOOKUP($B42&amp;"__wt",'SegEnds_Xtal_BW#'!$A:$Z,10,FALSE)</f>
        <v>-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INDEX(ICL3_classA!$G$2:$G$37,MATCH(MIN(ABS(AI42-ICL3_classA!$F$2:$F$37)),ABS(AI42-ICL3_classA!$F$2:$F$37),0))</f>
        <v>73</v>
      </c>
      <c r="U42" s="1">
        <f t="array" ref="U42">INDEX(ICL3_classA!$H$2:$H$37,MATCH(MIN(ABS(AI42-ICL3_classA!$F$2:$F$37)),ABS(AI42-ICL3_classA!$F$2:$F$37),0))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57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27</v>
      </c>
      <c r="AC42" s="1" t="e">
        <f>VLOOKUP(A42,'SegEnds_NonXtal_Prot#'!A:AL,10,FALSE)-VLOOKUP(A42,'SegEnds_NonXtal_Prot#'!A:AL,7,FALSE)</f>
        <v>#VALUE!</v>
      </c>
      <c r="AD42" s="1" t="e">
        <f>VLOOKUP(A42,'SegEnds_NonXtal_Prot#'!A:AL,13,FALSE)-VLOOKUP(A42,'SegEnds_NonXtal_Prot#'!A:AL,10,FALSE)</f>
        <v>#VALUE!</v>
      </c>
      <c r="AE42" s="1">
        <f>VLOOKUP(A42,'SegEnds_NonXtal_Prot#'!A:AL,16,FALSE)-VLOOKUP(A42,'SegEnds_NonXtal_Prot#'!A:AL,10,FALSE)</f>
        <v>54</v>
      </c>
      <c r="AF42" s="1" t="e">
        <f>VLOOKUP(A42,'SegEnds_NonXtal_Prot#'!A:AL,22,FALSE)-VLOOKUP(A42,'SegEnds_NonXtal_Prot#'!A:AL,19,FALSE)</f>
        <v>#VALUE!</v>
      </c>
      <c r="AG42" s="1">
        <f>VLOOKUP(A42,'SegEnds_NonXtal_Prot#'!A:AL,28,FALSE)-VLOOKUP(A42,'SegEnds_NonXtal_Prot#'!A:AL,25,FALSE)</f>
        <v>22</v>
      </c>
      <c r="AH42" s="1">
        <f>VLOOKUP(A42,'SegEnds_NonXtal_Prot#'!A:AL,28,FALSE)-VLOOKUP(A42,'SegEnds_NonXtal_Prot#'!A:AL,22,FALSE)</f>
        <v>49</v>
      </c>
      <c r="AI42" s="1">
        <f>VLOOKUP(A42,'SegEnds_NonXtal_Prot#'!A:AL,31,FALSE)-VLOOKUP(A42,'SegEnds_NonXtal_Prot#'!A:AL,28,FALSE)</f>
        <v>58</v>
      </c>
      <c r="AJ42" s="1">
        <f>VLOOKUP(A42,'SegEnds_NonXtal_Prot#'!A:AL,34,FALSE)-VLOOKUP(A42,'SegEnds_NonXtal_Prot#'!A:AL,31,FALSE)</f>
        <v>35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247</v>
      </c>
      <c r="B43" s="1" t="str">
        <f>VLOOKUP(A43,Xtal_Templ!B:C,2,FALSE)</f>
        <v>drd2_human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68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v>38</v>
      </c>
      <c r="P43" s="1">
        <f>VLOOKUP($B43&amp;"__wt",'SegEnds_Xtal_BW#'!$A:$Z,16,FALSE)</f>
        <v>62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INDEX(ICL3_classA!$G$2:$G$37,MATCH(MIN(ABS(AI43-ICL3_classA!$F$2:$F$37)),ABS(AI43-ICL3_classA!$F$2:$F$37),0))</f>
        <v>76</v>
      </c>
      <c r="U43" s="1">
        <f t="array" ref="U43">INDEX(ICL3_classA!$H$2:$H$37,MATCH(MIN(ABS(AI43-ICL3_classA!$F$2:$F$37)),ABS(AI43-ICL3_classA!$F$2:$F$37),0))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29</v>
      </c>
      <c r="AC43" s="1">
        <f>VLOOKUP(A43,'SegEnds_NonXtal_Prot#'!A:AL,10,FALSE)-VLOOKUP(A43,'SegEnds_NonXtal_Prot#'!A:AL,7,FALSE)</f>
        <v>16</v>
      </c>
      <c r="AD43" s="1" t="e">
        <f>VLOOKUP(A43,'SegEnds_NonXtal_Prot#'!A:AL,13,FALSE)-VLOOKUP(A43,'SegEnds_NonXtal_Prot#'!A:AL,10,FALSE)</f>
        <v>#VALUE!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25</v>
      </c>
      <c r="AH43" s="1">
        <f>VLOOKUP(A43,'SegEnds_NonXtal_Prot#'!A:AL,28,FALSE)-VLOOKUP(A43,'SegEnds_NonXtal_Prot#'!A:AL,22,FALSE)</f>
        <v>53</v>
      </c>
      <c r="AI43" s="1">
        <f>VLOOKUP(A43,'SegEnds_NonXtal_Prot#'!A:AL,31,FALSE)-VLOOKUP(A43,'SegEnds_NonXtal_Prot#'!A:AL,28,FALSE)</f>
        <v>72</v>
      </c>
      <c r="AJ43" s="1">
        <f>VLOOKUP(A43,'SegEnds_NonXtal_Prot#'!A:AL,34,FALSE)-VLOOKUP(A43,'SegEnds_NonXtal_Prot#'!A:AL,31,FALSE)</f>
        <v>35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267</v>
      </c>
      <c r="B44" s="1" t="str">
        <f>VLOOKUP(A44,Xtal_Templ!B:C,2,FALSE)</f>
        <v>drd2_human</v>
      </c>
      <c r="C44" s="5">
        <f>VLOOKUP($B44&amp;"__wt",'SegEnds_Xtal_BW#'!$A:$Z,3,FALSE)</f>
        <v>29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v>38</v>
      </c>
      <c r="P44" s="1">
        <f>VLOOKUP($B44&amp;"__wt",'SegEnds_Xtal_BW#'!$A:$Z,16,FALSE)</f>
        <v>62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35</v>
      </c>
      <c r="T44" s="1">
        <f t="array" ref="T44">INDEX(ICL3_classA!$G$2:$G$37,MATCH(MIN(ABS(AI44-ICL3_classA!$F$2:$F$37)),ABS(AI44-ICL3_classA!$F$2:$F$37),0))</f>
        <v>76</v>
      </c>
      <c r="U44" s="1">
        <f t="array" ref="U44">INDEX(ICL3_classA!$H$2:$H$37,MATCH(MIN(ABS(AI44-ICL3_classA!$F$2:$F$37)),ABS(AI44-ICL3_classA!$F$2:$F$37),0))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28</v>
      </c>
      <c r="AH44" s="1">
        <f>VLOOKUP(A44,'SegEnds_NonXtal_Prot#'!A:AL,28,FALSE)-VLOOKUP(A44,'SegEnds_NonXtal_Prot#'!A:AL,22,FALSE)</f>
        <v>53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35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1" t="s">
        <v>269</v>
      </c>
      <c r="B45" s="1" t="str">
        <f>VLOOKUP(A45,Xtal_Templ!B:C,2,FALSE)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68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7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33</v>
      </c>
      <c r="T45" s="1">
        <f t="array" ref="T45">INDEX(ICL3_classA!$G$2:$G$37,MATCH(MIN(ABS(AI45-ICL3_classA!$F$2:$F$37)),ABS(AI45-ICL3_classA!$F$2:$F$37),0))</f>
        <v>73</v>
      </c>
      <c r="U45" s="1">
        <f t="array" ref="U45">INDEX(ICL3_classA!$H$2:$H$37,MATCH(MIN(ABS(AI45-ICL3_classA!$F$2:$F$37)),ABS(AI45-ICL3_classA!$F$2:$F$37),0))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>
        <f>VLOOKUP(A45,'SegEnds_NonXtal_Prot#'!A:AL,13,FALSE)-VLOOKUP(A45,'SegEnds_NonXtal_Prot#'!A:AL,10,FALSE)</f>
        <v>20</v>
      </c>
      <c r="AE45" s="1">
        <f>VLOOKUP(A45,'SegEnds_NonXtal_Prot#'!A:AL,16,FALSE)-VLOOKUP(A45,'SegEnds_NonXtal_Prot#'!A:AL,10,FALSE)</f>
        <v>52</v>
      </c>
      <c r="AF45" s="1" t="e">
        <f>VLOOKUP(A45,'SegEnds_NonXtal_Prot#'!A:AL,22,FALSE)-VLOOKUP(A45,'SegEnds_NonXtal_Prot#'!A:AL,19,FALSE)</f>
        <v>#VALUE!</v>
      </c>
      <c r="AG45" s="1">
        <f>VLOOKUP(A45,'SegEnds_NonXtal_Prot#'!A:AL,28,FALSE)-VLOOKUP(A45,'SegEnds_NonXtal_Prot#'!A:AL,25,FALSE)</f>
        <v>27</v>
      </c>
      <c r="AH45" s="1">
        <f>VLOOKUP(A45,'SegEnds_NonXtal_Prot#'!A:AL,28,FALSE)-VLOOKUP(A45,'SegEnds_NonXtal_Prot#'!A:AL,22,FALSE)</f>
        <v>57</v>
      </c>
      <c r="AI45" s="1">
        <f>VLOOKUP(A45,'SegEnds_NonXtal_Prot#'!A:AL,31,FALSE)-VLOOKUP(A45,'SegEnds_NonXtal_Prot#'!A:AL,28,FALSE)</f>
        <v>56</v>
      </c>
      <c r="AJ45" s="1">
        <f>VLOOKUP(A45,'SegEnds_NonXtal_Prot#'!A:AL,34,FALSE)-VLOOKUP(A45,'SegEnds_NonXtal_Prot#'!A:AL,31,FALSE)</f>
        <v>35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278</v>
      </c>
      <c r="B46" s="1" t="str">
        <f>VLOOKUP(A46,Xtal_Templ!B:C,2,FALSE)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7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76</v>
      </c>
      <c r="U46" s="1">
        <f t="array" ref="U46">INDEX(ICL3_classA!$H$2:$H$37,MATCH(MIN(ABS(AI46-ICL3_classA!$F$2:$F$37)),ABS(AI46-ICL3_classA!$F$2:$F$37),0))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22</v>
      </c>
      <c r="AH46" s="1">
        <f>VLOOKUP(A46,'SegEnds_NonXtal_Prot#'!A:AL,28,FALSE)-VLOOKUP(A46,'SegEnds_NonXtal_Prot#'!A:AL,22,FALSE)</f>
        <v>50</v>
      </c>
      <c r="AI46" s="1">
        <f>VLOOKUP(A46,'SegEnds_NonXtal_Prot#'!A:AL,31,FALSE)-VLOOKUP(A46,'SegEnds_NonXtal_Prot#'!A:AL,28,FALSE)</f>
        <v>228</v>
      </c>
      <c r="AJ46" s="1">
        <f>VLOOKUP(A46,'SegEnds_NonXtal_Prot#'!A:AL,34,FALSE)-VLOOKUP(A46,'SegEnds_NonXtal_Prot#'!A:AL,31,FALSE)</f>
        <v>35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Xtal</v>
      </c>
    </row>
    <row r="47" spans="1:38" x14ac:dyDescent="0.2">
      <c r="A47" s="1" t="s">
        <v>103</v>
      </c>
      <c r="B47" s="1" t="str">
        <f>VLOOKUP(A47,Xtal_Templ!B:C,2,FALSE)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f>VLOOKUP($B47&amp;"__wt",'SegEnds_Xtal_BW#'!$A:$Z,14,FALSE)</f>
        <v>56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INDEX(ICL3_classA!$G$2:$G$37,MATCH(MIN(ABS(AI47-ICL3_classA!$F$2:$F$37)),ABS(AI47-ICL3_classA!$F$2:$F$37),0))</f>
        <v>73</v>
      </c>
      <c r="U47" s="1">
        <f t="array" ref="U47">INDEX(ICL3_classA!$H$2:$H$37,MATCH(MIN(ABS(AI47-ICL3_classA!$F$2:$F$37)),ABS(AI47-ICL3_classA!$F$2:$F$37),0))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18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19</v>
      </c>
      <c r="AG47" s="1" t="e">
        <f>VLOOKUP(A47,'SegEnds_NonXtal_Prot#'!A:AL,28,FALSE)-VLOOKUP(A47,'SegEnds_NonXtal_Prot#'!A:AL,25,FALSE)</f>
        <v>#VALUE!</v>
      </c>
      <c r="AH47" s="1">
        <f>VLOOKUP(A47,'SegEnds_NonXtal_Prot#'!A:AL,28,FALSE)-VLOOKUP(A47,'SegEnds_NonXtal_Prot#'!A:AL,22,FALSE)</f>
        <v>45</v>
      </c>
      <c r="AI47" s="1">
        <f>VLOOKUP(A47,'SegEnds_NonXtal_Prot#'!A:AL,31,FALSE)-VLOOKUP(A47,'SegEnds_NonXtal_Prot#'!A:AL,28,FALSE)</f>
        <v>56</v>
      </c>
      <c r="AJ47" s="1">
        <f>VLOOKUP(A47,'SegEnds_NonXtal_Prot#'!A:AL,34,FALSE)-VLOOKUP(A47,'SegEnds_NonXtal_Prot#'!A:AL,31,FALSE)</f>
        <v>35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Xtal</v>
      </c>
    </row>
    <row r="48" spans="1:38" x14ac:dyDescent="0.2">
      <c r="A48" s="1" t="s">
        <v>366</v>
      </c>
      <c r="B48" s="1" t="str">
        <f>VLOOKUP(A48,Xtal_Templ!B:C,2,FALSE)</f>
        <v>agtr2_human</v>
      </c>
      <c r="C48" s="5">
        <f>VLOOKUP($B48&amp;"__wt",'SegEnds_Xtal_BW#'!$A:$Z,3,FALSE)</f>
        <v>33</v>
      </c>
      <c r="D48" s="1">
        <f>VLOOKUP($B48&amp;"__wt",'SegEnds_Xtal_BW#'!$A:$Z,4,FALSE)</f>
        <v>60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47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30</v>
      </c>
      <c r="T48" s="1">
        <f t="array" ref="T48">INDEX(ICL3_classA!$G$2:$G$37,MATCH(MIN(ABS(AI48-ICL3_classA!$F$2:$F$37)),ABS(AI48-ICL3_classA!$F$2:$F$37),0))</f>
        <v>73</v>
      </c>
      <c r="U48" s="1">
        <f t="array" ref="U48">INDEX(ICL3_classA!$H$2:$H$37,MATCH(MIN(ABS(AI48-ICL3_classA!$F$2:$F$37)),ABS(AI48-ICL3_classA!$F$2:$F$37),0))</f>
        <v>22</v>
      </c>
      <c r="V48" s="1">
        <v>61</v>
      </c>
      <c r="W48" s="1">
        <v>31</v>
      </c>
      <c r="X48" s="108">
        <v>56</v>
      </c>
      <c r="Y48" s="1">
        <f>VLOOKUP($B48&amp;"__wt",'SegEnds_Xtal_BW#'!$A:$Z,25,FALSE)</f>
        <v>47</v>
      </c>
      <c r="Z48" s="1">
        <f>VLOOKUP($B48&amp;"__wt",'SegEnds_Xtal_BW#'!$A:$Z,26,FALSE)</f>
        <v>61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29</v>
      </c>
      <c r="AC48" s="1" t="e">
        <f>VLOOKUP(A48,'SegEnds_NonXtal_Prot#'!A:AL,10,FALSE)-VLOOKUP(A48,'SegEnds_NonXtal_Prot#'!A:AL,7,FALSE)</f>
        <v>#VALUE!</v>
      </c>
      <c r="AD48" s="1" t="e">
        <f>VLOOKUP(A48,'SegEnds_NonXtal_Prot#'!A:AL,13,FALSE)-VLOOKUP(A48,'SegEnds_NonXtal_Prot#'!A:AL,10,FALSE)</f>
        <v>#VALUE!</v>
      </c>
      <c r="AE48" s="1">
        <f>VLOOKUP(A48,'SegEnds_NonXtal_Prot#'!A:AL,16,FALSE)-VLOOKUP(A48,'SegEnds_NonXtal_Prot#'!A:AL,10,FALSE)</f>
        <v>57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27</v>
      </c>
      <c r="AH48" s="1">
        <f>VLOOKUP(A48,'SegEnds_NonXtal_Prot#'!A:AL,28,FALSE)-VLOOKUP(A48,'SegEnds_NonXtal_Prot#'!A:AL,22,FALSE)</f>
        <v>53</v>
      </c>
      <c r="AI48" s="1">
        <f>VLOOKUP(A48,'SegEnds_NonXtal_Prot#'!A:AL,31,FALSE)-VLOOKUP(A48,'SegEnds_NonXtal_Prot#'!A:AL,28,FALSE)</f>
        <v>57</v>
      </c>
      <c r="AJ48" s="1">
        <f>VLOOKUP(A48,'SegEnds_NonXtal_Prot#'!A:AL,34,FALSE)-VLOOKUP(A48,'SegEnds_NonXtal_Prot#'!A:AL,31,FALSE)</f>
        <v>35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375</v>
      </c>
      <c r="B49" s="1" t="str">
        <f>VLOOKUP(A49,Xtal_Templ!B:C,2,FALSE)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08">
        <v>56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INDEX(ICL3_classA!$G$2:$G$37,MATCH(MIN(ABS(AI49-ICL3_classA!$F$2:$F$37)),ABS(AI49-ICL3_classA!$F$2:$F$37),0))</f>
        <v>72</v>
      </c>
      <c r="U49" s="1">
        <f t="array" ref="U49">INDEX(ICL3_classA!$H$2:$H$37,MATCH(MIN(ABS(AI49-ICL3_classA!$F$2:$F$37)),ABS(AI49-ICL3_classA!$F$2:$F$37),0))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 t="e">
        <f>VLOOKUP(A49,'SegEnds_NonXtal_Prot#'!A:AL,13,FALSE)-VLOOKUP(A49,'SegEnds_NonXtal_Prot#'!A:AL,10,FALSE)</f>
        <v>#VALUE!</v>
      </c>
      <c r="AE49" s="1">
        <f>VLOOKUP(A49,'SegEnds_NonXtal_Prot#'!A:AL,16,FALSE)-VLOOKUP(A49,'SegEnds_NonXtal_Prot#'!A:AL,10,FALSE)</f>
        <v>59</v>
      </c>
      <c r="AF49" s="1">
        <f>VLOOKUP(A49,'SegEnds_NonXtal_Prot#'!A:AL,22,FALSE)-VLOOKUP(A49,'SegEnds_NonXtal_Prot#'!A:AL,19,FALSE)</f>
        <v>19</v>
      </c>
      <c r="AG49" s="1">
        <f>VLOOKUP(A49,'SegEnds_NonXtal_Prot#'!A:AL,28,FALSE)-VLOOKUP(A49,'SegEnds_NonXtal_Prot#'!A:AL,25,FALSE)</f>
        <v>28</v>
      </c>
      <c r="AH49" s="1">
        <f>VLOOKUP(A49,'SegEnds_NonXtal_Prot#'!A:AL,28,FALSE)-VLOOKUP(A49,'SegEnds_NonXtal_Prot#'!A:AL,22,FALSE)</f>
        <v>55</v>
      </c>
      <c r="AI49" s="1">
        <f>VLOOKUP(A49,'SegEnds_NonXtal_Prot#'!A:AL,31,FALSE)-VLOOKUP(A49,'SegEnds_NonXtal_Prot#'!A:AL,28,FALSE)</f>
        <v>52</v>
      </c>
      <c r="AJ49" s="1">
        <f>VLOOKUP(A49,'SegEnds_NonXtal_Prot#'!A:AL,34,FALSE)-VLOOKUP(A49,'SegEnds_NonXtal_Prot#'!A:AL,31,FALSE)</f>
        <v>35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376</v>
      </c>
      <c r="B50" s="1" t="str">
        <f>VLOOKUP(A50,Xtal_Templ!B:C,2,FALSE)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INDEX(ICL3_classA!$G$2:$G$37,MATCH(MIN(ABS(AI50-ICL3_classA!$F$2:$F$37)),ABS(AI50-ICL3_classA!$F$2:$F$37),0))</f>
        <v>72</v>
      </c>
      <c r="U50" s="1">
        <f t="array" ref="U50">INDEX(ICL3_classA!$H$2:$H$37,MATCH(MIN(ABS(AI50-ICL3_classA!$F$2:$F$37)),ABS(AI50-ICL3_classA!$F$2:$F$37),0))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24</v>
      </c>
      <c r="AE50" s="1">
        <f>VLOOKUP(A50,'SegEnds_NonXtal_Prot#'!A:AL,16,FALSE)-VLOOKUP(A50,'SegEnds_NonXtal_Prot#'!A:AL,10,FALSE)</f>
        <v>59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28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52</v>
      </c>
      <c r="AJ50" s="1">
        <f>VLOOKUP(A50,'SegEnds_NonXtal_Prot#'!A:AL,34,FALSE)-VLOOKUP(A50,'SegEnds_NonXtal_Prot#'!A:AL,31,FALSE)</f>
        <v>35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387</v>
      </c>
      <c r="B51" s="1" t="str">
        <f>VLOOKUP(A51,Xtal_Templ!B:C,2,FALSE)</f>
        <v>drd2_human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68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62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INDEX(ICL3_classA!$G$2:$G$37,MATCH(MIN(ABS(AI51-ICL3_classA!$F$2:$F$37)),ABS(AI51-ICL3_classA!$F$2:$F$37),0))</f>
        <v>74</v>
      </c>
      <c r="U51" s="1">
        <f t="array" ref="U51">INDEX(ICL3_classA!$H$2:$H$37,MATCH(MIN(ABS(AI51-ICL3_classA!$F$2:$F$37)),ABS(AI51-ICL3_classA!$F$2:$F$37),0))</f>
        <v>21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20</v>
      </c>
      <c r="AE51" s="1">
        <f>VLOOKUP(A51,'SegEnds_NonXtal_Prot#'!A:AL,16,FALSE)-VLOOKUP(A51,'SegEnds_NonXtal_Prot#'!A:AL,10,FALSE)</f>
        <v>52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20</v>
      </c>
      <c r="AH51" s="1">
        <f>VLOOKUP(A51,'SegEnds_NonXtal_Prot#'!A:AL,28,FALSE)-VLOOKUP(A51,'SegEnds_NonXtal_Prot#'!A:AL,22,FALSE)</f>
        <v>54</v>
      </c>
      <c r="AI51" s="1">
        <f>VLOOKUP(A51,'SegEnds_NonXtal_Prot#'!A:AL,31,FALSE)-VLOOKUP(A51,'SegEnds_NonXtal_Prot#'!A:AL,28,FALSE)</f>
        <v>64</v>
      </c>
      <c r="AJ51" s="1">
        <f>VLOOKUP(A51,'SegEnds_NonXtal_Prot#'!A:AL,34,FALSE)-VLOOKUP(A51,'SegEnds_NonXtal_Prot#'!A:AL,31,FALSE)</f>
        <v>35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388</v>
      </c>
      <c r="B52" s="1" t="str">
        <f>VLOOKUP(A52,Xtal_Templ!B:C,2,FALSE)</f>
        <v>adrb2_human</v>
      </c>
      <c r="C52" s="5">
        <f>VLOOKUP($B52&amp;"__wt",'SegEnds_Xtal_BW#'!$A:$Z,3,FALSE)</f>
        <v>25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INDEX(ICL3_classA!$G$2:$G$37,MATCH(MIN(ABS(AI52-ICL3_classA!$F$2:$F$37)),ABS(AI52-ICL3_classA!$F$2:$F$37),0))</f>
        <v>73</v>
      </c>
      <c r="U52" s="1">
        <f t="array" ref="U52">INDEX(ICL3_classA!$H$2:$H$37,MATCH(MIN(ABS(AI52-ICL3_classA!$F$2:$F$37)),ABS(AI52-ICL3_classA!$F$2:$F$37),0))</f>
        <v>22</v>
      </c>
      <c r="V52" s="1">
        <v>61</v>
      </c>
      <c r="W52" s="1">
        <v>31</v>
      </c>
      <c r="X52" s="108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20</v>
      </c>
      <c r="AE52" s="1">
        <f>VLOOKUP(A52,'SegEnds_NonXtal_Prot#'!A:AL,16,FALSE)-VLOOKUP(A52,'SegEnds_NonXtal_Prot#'!A:AL,10,FALSE)</f>
        <v>52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20</v>
      </c>
      <c r="AH52" s="1">
        <f>VLOOKUP(A52,'SegEnds_NonXtal_Prot#'!A:AL,28,FALSE)-VLOOKUP(A52,'SegEnds_NonXtal_Prot#'!A:AL,22,FALSE)</f>
        <v>53</v>
      </c>
      <c r="AI52" s="1">
        <f>VLOOKUP(A52,'SegEnds_NonXtal_Prot#'!A:AL,31,FALSE)-VLOOKUP(A52,'SegEnds_NonXtal_Prot#'!A:AL,28,FALSE)</f>
        <v>56</v>
      </c>
      <c r="AJ52" s="1">
        <f>VLOOKUP(A52,'SegEnds_NonXtal_Prot#'!A:AL,34,FALSE)-VLOOKUP(A52,'SegEnds_NonXtal_Prot#'!A:AL,31,FALSE)</f>
        <v>35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389</v>
      </c>
      <c r="B53" s="1" t="str">
        <f>VLOOKUP(A53,Xtal_Templ!B:C,2,FALSE)</f>
        <v>drd2_human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68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62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INDEX(ICL3_classA!$G$2:$G$37,MATCH(MIN(ABS(AI53-ICL3_classA!$F$2:$F$37)),ABS(AI53-ICL3_classA!$F$2:$F$37),0))</f>
        <v>74</v>
      </c>
      <c r="U53" s="1">
        <f t="array" ref="U53">INDEX(ICL3_classA!$H$2:$H$37,MATCH(MIN(ABS(AI53-ICL3_classA!$F$2:$F$37)),ABS(AI53-ICL3_classA!$F$2:$F$37),0))</f>
        <v>21</v>
      </c>
      <c r="V53" s="1">
        <v>61</v>
      </c>
      <c r="W53" s="1">
        <v>31</v>
      </c>
      <c r="X53" s="108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20</v>
      </c>
      <c r="AH53" s="1">
        <f>VLOOKUP(A53,'SegEnds_NonXtal_Prot#'!A:AL,28,FALSE)-VLOOKUP(A53,'SegEnds_NonXtal_Prot#'!A:AL,22,FALSE)</f>
        <v>53</v>
      </c>
      <c r="AI53" s="1">
        <f>VLOOKUP(A53,'SegEnds_NonXtal_Prot#'!A:AL,31,FALSE)-VLOOKUP(A53,'SegEnds_NonXtal_Prot#'!A:AL,28,FALSE)</f>
        <v>62</v>
      </c>
      <c r="AJ53" s="1">
        <f>VLOOKUP(A53,'SegEnds_NonXtal_Prot#'!A:AL,34,FALSE)-VLOOKUP(A53,'SegEnds_NonXtal_Prot#'!A:AL,31,FALSE)</f>
        <v>35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390</v>
      </c>
      <c r="B54" s="1" t="str">
        <f>VLOOKUP(A54,Xtal_Templ!B:C,2,FALSE)</f>
        <v>5ht1b_human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INDEX(ICL3_classA!$G$2:$G$37,MATCH(MIN(ABS(AI54-ICL3_classA!$F$2:$F$37)),ABS(AI54-ICL3_classA!$F$2:$F$37),0))</f>
        <v>73</v>
      </c>
      <c r="U54" s="1">
        <f t="array" ref="U54">INDEX(ICL3_classA!$H$2:$H$37,MATCH(MIN(ABS(AI54-ICL3_classA!$F$2:$F$37)),ABS(AI54-ICL3_classA!$F$2:$F$37),0))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20</v>
      </c>
      <c r="AE54" s="1">
        <f>VLOOKUP(A54,'SegEnds_NonXtal_Prot#'!A:AL,16,FALSE)-VLOOKUP(A54,'SegEnds_NonXtal_Prot#'!A:AL,10,FALSE)</f>
        <v>52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19</v>
      </c>
      <c r="AH54" s="1">
        <f>VLOOKUP(A54,'SegEnds_NonXtal_Prot#'!A:AL,28,FALSE)-VLOOKUP(A54,'SegEnds_NonXtal_Prot#'!A:AL,22,FALSE)</f>
        <v>52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391</v>
      </c>
      <c r="B55" s="1" t="str">
        <f>VLOOKUP(A55,Xtal_Templ!B:C,2,FALSE)</f>
        <v>5ht1b_human</v>
      </c>
      <c r="C55" s="5">
        <f>VLOOKUP($B55&amp;"__wt",'SegEnds_Xtal_BW#'!$A:$Z,3,FALSE)</f>
        <v>28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INDEX(ICL3_classA!$G$2:$G$37,MATCH(MIN(ABS(AI55-ICL3_classA!$F$2:$F$37)),ABS(AI55-ICL3_classA!$F$2:$F$37),0))</f>
        <v>74</v>
      </c>
      <c r="U55" s="1">
        <f t="array" ref="U55">INDEX(ICL3_classA!$H$2:$H$37,MATCH(MIN(ABS(AI55-ICL3_classA!$F$2:$F$37)),ABS(AI55-ICL3_classA!$F$2:$F$37),0))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19</v>
      </c>
      <c r="AH55" s="1">
        <f>VLOOKUP(A55,'SegEnds_NonXtal_Prot#'!A:AL,28,FALSE)-VLOOKUP(A55,'SegEnds_NonXtal_Prot#'!A:AL,22,FALSE)</f>
        <v>52</v>
      </c>
      <c r="AI55" s="1">
        <f>VLOOKUP(A55,'SegEnds_NonXtal_Prot#'!A:AL,31,FALSE)-VLOOKUP(A55,'SegEnds_NonXtal_Prot#'!A:AL,28,FALSE)</f>
        <v>64</v>
      </c>
      <c r="AJ55" s="1">
        <f>VLOOKUP(A55,'SegEnds_NonXtal_Prot#'!A:AL,34,FALSE)-VLOOKUP(A55,'SegEnds_NonXtal_Prot#'!A:AL,31,FALSE)</f>
        <v>35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392</v>
      </c>
      <c r="B56" s="1" t="str">
        <f>VLOOKUP(A56,Xtal_Templ!B:C,2,FALSE)</f>
        <v>5ht1b_human</v>
      </c>
      <c r="C56" s="5">
        <f>VLOOKUP($B56&amp;"__wt",'SegEnds_Xtal_BW#'!$A:$Z,3,FALSE)</f>
        <v>28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68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INDEX(ICL3_classA!$G$2:$G$37,MATCH(MIN(ABS(AI56-ICL3_classA!$F$2:$F$37)),ABS(AI56-ICL3_classA!$F$2:$F$37),0))</f>
        <v>74</v>
      </c>
      <c r="U56" s="1">
        <f t="array" ref="U56">INDEX(ICL3_classA!$H$2:$H$37,MATCH(MIN(ABS(AI56-ICL3_classA!$F$2:$F$37)),ABS(AI56-ICL3_classA!$F$2:$F$37),0))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20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19</v>
      </c>
      <c r="AH56" s="1">
        <f>VLOOKUP(A56,'SegEnds_NonXtal_Prot#'!A:AL,28,FALSE)-VLOOKUP(A56,'SegEnds_NonXtal_Prot#'!A:AL,22,FALSE)</f>
        <v>52</v>
      </c>
      <c r="AI56" s="1">
        <f>VLOOKUP(A56,'SegEnds_NonXtal_Prot#'!A:AL,31,FALSE)-VLOOKUP(A56,'SegEnds_NonXtal_Prot#'!A:AL,28,FALSE)</f>
        <v>64</v>
      </c>
      <c r="AJ56" s="1">
        <f>VLOOKUP(A56,'SegEnds_NonXtal_Prot#'!A:AL,34,FALSE)-VLOOKUP(A56,'SegEnds_NonXtal_Prot#'!A:AL,31,FALSE)</f>
        <v>35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393</v>
      </c>
      <c r="B57" s="1" t="str">
        <f>VLOOKUP(A57,Xtal_Templ!B:C,2,FALSE)</f>
        <v>5ht1b_human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68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INDEX(ICL3_classA!$G$2:$G$37,MATCH(MIN(ABS(AI57-ICL3_classA!$F$2:$F$37)),ABS(AI57-ICL3_classA!$F$2:$F$37),0))</f>
        <v>74</v>
      </c>
      <c r="U57" s="1">
        <f t="array" ref="U57">INDEX(ICL3_classA!$H$2:$H$37,MATCH(MIN(ABS(AI57-ICL3_classA!$F$2:$F$37)),ABS(AI57-ICL3_classA!$F$2:$F$37),0))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19</v>
      </c>
      <c r="AH57" s="1">
        <f>VLOOKUP(A57,'SegEnds_NonXtal_Prot#'!A:AL,28,FALSE)-VLOOKUP(A57,'SegEnds_NonXtal_Prot#'!A:AL,22,FALSE)</f>
        <v>52</v>
      </c>
      <c r="AI57" s="1">
        <f>VLOOKUP(A57,'SegEnds_NonXtal_Prot#'!A:AL,31,FALSE)-VLOOKUP(A57,'SegEnds_NonXtal_Prot#'!A:AL,28,FALSE)</f>
        <v>64</v>
      </c>
      <c r="AJ57" s="1">
        <f>VLOOKUP(A57,'SegEnds_NonXtal_Prot#'!A:AL,34,FALSE)-VLOOKUP(A57,'SegEnds_NonXtal_Prot#'!A:AL,31,FALSE)</f>
        <v>35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131</v>
      </c>
      <c r="B58" s="1" t="str">
        <f>VLOOKUP(A58,Xtal_Templ!B:C,2,FALSE)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INDEX(ICL3_classA!$G$2:$G$37,MATCH(MIN(ABS(AI58-ICL3_classA!$F$2:$F$37)),ABS(AI58-ICL3_classA!$F$2:$F$37),0))</f>
        <v>76</v>
      </c>
      <c r="U58" s="1">
        <f t="array" ref="U58">INDEX(ICL3_classA!$H$2:$H$37,MATCH(MIN(ABS(AI58-ICL3_classA!$F$2:$F$37)),ABS(AI58-ICL3_classA!$F$2:$F$37),0))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21</v>
      </c>
      <c r="AH58" s="1">
        <f>VLOOKUP(A58,'SegEnds_NonXtal_Prot#'!A:AL,28,FALSE)-VLOOKUP(A58,'SegEnds_NonXtal_Prot#'!A:AL,22,FALSE)</f>
        <v>45</v>
      </c>
      <c r="AI58" s="1">
        <f>VLOOKUP(A58,'SegEnds_NonXtal_Prot#'!A:AL,31,FALSE)-VLOOKUP(A58,'SegEnds_NonXtal_Prot#'!A:AL,28,FALSE)</f>
        <v>115</v>
      </c>
      <c r="AJ58" s="1">
        <f>VLOOKUP(A58,'SegEnds_NonXtal_Prot#'!A:AL,34,FALSE)-VLOOKUP(A58,'SegEnds_NonXtal_Prot#'!A:AL,31,FALSE)</f>
        <v>36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138</v>
      </c>
      <c r="B59" s="1" t="str">
        <f>VLOOKUP(A59,Xtal_Templ!B:C,2,FALSE)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INDEX(ICL3_classA!$G$2:$G$37,MATCH(MIN(ABS(AI59-ICL3_classA!$F$2:$F$37)),ABS(AI59-ICL3_classA!$F$2:$F$37),0))</f>
        <v>73</v>
      </c>
      <c r="U59" s="1">
        <f t="array" ref="U59">INDEX(ICL3_classA!$H$2:$H$37,MATCH(MIN(ABS(AI59-ICL3_classA!$F$2:$F$37)),ABS(AI59-ICL3_classA!$F$2:$F$37),0))</f>
        <v>22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18</v>
      </c>
      <c r="AE59" s="1">
        <f>VLOOKUP(A59,'SegEnds_NonXtal_Prot#'!A:AL,16,FALSE)-VLOOKUP(A59,'SegEnds_NonXtal_Prot#'!A:AL,10,FALSE)</f>
        <v>50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23</v>
      </c>
      <c r="AH59" s="1">
        <f>VLOOKUP(A59,'SegEnds_NonXtal_Prot#'!A:AL,28,FALSE)-VLOOKUP(A59,'SegEnds_NonXtal_Prot#'!A:AL,22,FALSE)</f>
        <v>60</v>
      </c>
      <c r="AI59" s="1">
        <f>VLOOKUP(A59,'SegEnds_NonXtal_Prot#'!A:AL,31,FALSE)-VLOOKUP(A59,'SegEnds_NonXtal_Prot#'!A:AL,28,FALSE)</f>
        <v>57</v>
      </c>
      <c r="AJ59" s="1">
        <f>VLOOKUP(A59,'SegEnds_NonXtal_Prot#'!A:AL,34,FALSE)-VLOOKUP(A59,'SegEnds_NonXtal_Prot#'!A:AL,31,FALSE)</f>
        <v>36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Xtal</v>
      </c>
    </row>
    <row r="60" spans="1:38" x14ac:dyDescent="0.2">
      <c r="A60" s="1" t="s">
        <v>152</v>
      </c>
      <c r="B60" s="1" t="str">
        <f>VLOOKUP(A60,Xtal_Templ!B:C,2,FALSE)</f>
        <v>adrb2_human</v>
      </c>
      <c r="C60" s="5">
        <f>VLOOKUP($B60&amp;"__wt",'SegEnds_Xtal_BW#'!$A:$Z,3,FALSE)</f>
        <v>25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INDEX(ICL3_classA!$G$2:$G$37,MATCH(MIN(ABS(AI60-ICL3_classA!$F$2:$F$37)),ABS(AI60-ICL3_classA!$F$2:$F$37),0))</f>
        <v>76</v>
      </c>
      <c r="U60" s="1">
        <f t="array" ref="U60">INDEX(ICL3_classA!$H$2:$H$37,MATCH(MIN(ABS(AI60-ICL3_classA!$F$2:$F$37)),ABS(AI60-ICL3_classA!$F$2:$F$37),0))</f>
        <v>24</v>
      </c>
      <c r="V60" s="1">
        <v>61</v>
      </c>
      <c r="W60" s="1">
        <v>31</v>
      </c>
      <c r="X60" s="108"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20</v>
      </c>
      <c r="AH60" s="1">
        <f>VLOOKUP(A60,'SegEnds_NonXtal_Prot#'!A:AL,28,FALSE)-VLOOKUP(A60,'SegEnds_NonXtal_Prot#'!A:AL,22,FALSE)</f>
        <v>45</v>
      </c>
      <c r="AI60" s="1">
        <f>VLOOKUP(A60,'SegEnds_NonXtal_Prot#'!A:AL,31,FALSE)-VLOOKUP(A60,'SegEnds_NonXtal_Prot#'!A:AL,28,FALSE)</f>
        <v>91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153</v>
      </c>
      <c r="B61" s="1" t="str">
        <f>VLOOKUP(A61,Xtal_Templ!B:C,2,FALSE)</f>
        <v>drd2_human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62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74</v>
      </c>
      <c r="U61" s="1">
        <f t="array" ref="U61">INDEX(ICL3_classA!$H$2:$H$37,MATCH(MIN(ABS(AI61-ICL3_classA!$F$2:$F$37)),ABS(AI61-ICL3_classA!$F$2:$F$37),0))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>
        <f>VLOOKUP(A61,'SegEnds_NonXtal_Prot#'!A:AL,13,FALSE)-VLOOKUP(A61,'SegEnds_NonXtal_Prot#'!A:AL,10,FALSE)</f>
        <v>20</v>
      </c>
      <c r="AE61" s="1">
        <f>VLOOKUP(A61,'SegEnds_NonXtal_Prot#'!A:AL,16,FALSE)-VLOOKUP(A61,'SegEnds_NonXtal_Prot#'!A:AL,10,FALSE)</f>
        <v>52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20</v>
      </c>
      <c r="AH61" s="1">
        <f>VLOOKUP(A61,'SegEnds_NonXtal_Prot#'!A:AL,28,FALSE)-VLOOKUP(A61,'SegEnds_NonXtal_Prot#'!A:AL,22,FALSE)</f>
        <v>45</v>
      </c>
      <c r="AI61" s="1">
        <f>VLOOKUP(A61,'SegEnds_NonXtal_Prot#'!A:AL,31,FALSE)-VLOOKUP(A61,'SegEnds_NonXtal_Prot#'!A:AL,28,FALSE)</f>
        <v>94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154</v>
      </c>
      <c r="B62" s="1" t="str">
        <f>VLOOKUP(A62,Xtal_Templ!B:C,2,FALSE)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INDEX(ICL3_classA!$G$2:$G$37,MATCH(MIN(ABS(AI62-ICL3_classA!$F$2:$F$37)),ABS(AI62-ICL3_classA!$F$2:$F$37),0))</f>
        <v>74</v>
      </c>
      <c r="U62" s="1">
        <f t="array" ref="U62">INDEX(ICL3_classA!$H$2:$H$37,MATCH(MIN(ABS(AI62-ICL3_classA!$F$2:$F$37)),ABS(AI62-ICL3_classA!$F$2:$F$37),0))</f>
        <v>24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20</v>
      </c>
      <c r="AH62" s="1">
        <f>VLOOKUP(A62,'SegEnds_NonXtal_Prot#'!A:AL,28,FALSE)-VLOOKUP(A62,'SegEnds_NonXtal_Prot#'!A:AL,22,FALSE)</f>
        <v>45</v>
      </c>
      <c r="AI62" s="1">
        <f>VLOOKUP(A62,'SegEnds_NonXtal_Prot#'!A:AL,31,FALSE)-VLOOKUP(A62,'SegEnds_NonXtal_Prot#'!A:AL,28,FALSE)</f>
        <v>97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102</v>
      </c>
      <c r="B63" s="1" t="str">
        <f>VLOOKUP(A63,Xtal_Templ!B:C,2,FALSE)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INDEX(ICL3_classA!$G$2:$G$37,MATCH(MIN(ABS(AI63-ICL3_classA!$F$2:$F$37)),ABS(AI63-ICL3_classA!$F$2:$F$37),0))</f>
        <v>76</v>
      </c>
      <c r="U63" s="1">
        <f t="array" ref="U63">INDEX(ICL3_classA!$H$2:$H$37,MATCH(MIN(ABS(AI63-ICL3_classA!$F$2:$F$37)),ABS(AI63-ICL3_classA!$F$2:$F$37),0))</f>
        <v>24</v>
      </c>
      <c r="V63" s="1">
        <v>61</v>
      </c>
      <c r="W63" s="1">
        <v>31</v>
      </c>
      <c r="X63" s="128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20</v>
      </c>
      <c r="AH63" s="1">
        <f>VLOOKUP(A63,'SegEnds_NonXtal_Prot#'!A:AL,28,FALSE)-VLOOKUP(A63,'SegEnds_NonXtal_Prot#'!A:AL,22,FALSE)</f>
        <v>54</v>
      </c>
      <c r="AI63" s="1">
        <f>VLOOKUP(A63,'SegEnds_NonXtal_Prot#'!A:AL,31,FALSE)-VLOOKUP(A63,'SegEnds_NonXtal_Prot#'!A:AL,28,FALSE)</f>
        <v>91</v>
      </c>
      <c r="AJ63" s="1">
        <f>VLOOKUP(A63,'SegEnds_NonXtal_Prot#'!A:AL,34,FALSE)-VLOOKUP(A63,'SegEnds_NonXtal_Prot#'!A:AL,31,FALSE)</f>
        <v>36</v>
      </c>
      <c r="AK63" s="1">
        <f>VLOOKUP(A63,'SegEnds_NonXtal_Prot#'!A:AL,37,FALSE)-VLOOKUP(A63,'SegEnds_NonXtal_Prot#'!A:AL,34,FALSE)</f>
        <v>9</v>
      </c>
      <c r="AL63" s="1" t="str">
        <f>IF(ISERROR(MATCH(A63,'SegEnds_Xtal_Prot#'!B:B, 0)), "NoXtal", "Xtal")</f>
        <v>NoXtal</v>
      </c>
    </row>
    <row r="64" spans="1:38" x14ac:dyDescent="0.2">
      <c r="A64" s="1" t="s">
        <v>182</v>
      </c>
      <c r="B64" s="1" t="str">
        <f>VLOOKUP(A64,Xtal_Templ!B:C,2,FALSE)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INDEX(ICL3_classA!$G$2:$G$37,MATCH(MIN(ABS(AI64-ICL3_classA!$F$2:$F$37)),ABS(AI64-ICL3_classA!$F$2:$F$37),0))</f>
        <v>76</v>
      </c>
      <c r="U64" s="1">
        <f t="array" ref="U64">INDEX(ICL3_classA!$H$2:$H$37,MATCH(MIN(ABS(AI64-ICL3_classA!$F$2:$F$37)),ABS(AI64-ICL3_classA!$F$2:$F$37),0))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29</v>
      </c>
      <c r="AC64" s="1">
        <f>VLOOKUP(A64,'SegEnds_NonXtal_Prot#'!A:AL,10,FALSE)-VLOOKUP(A64,'SegEnds_NonXtal_Prot#'!A:AL,7,FALSE)</f>
        <v>16</v>
      </c>
      <c r="AD64" s="1" t="e">
        <f>VLOOKUP(A64,'SegEnds_NonXtal_Prot#'!A:AL,13,FALSE)-VLOOKUP(A64,'SegEnds_NonXtal_Prot#'!A:AL,10,FALSE)</f>
        <v>#VALUE!</v>
      </c>
      <c r="AE64" s="1">
        <f>VLOOKUP(A64,'SegEnds_NonXtal_Prot#'!A:AL,16,FALSE)-VLOOKUP(A64,'SegEnds_NonXtal_Prot#'!A:AL,10,FALSE)</f>
        <v>51</v>
      </c>
      <c r="AF64" s="1">
        <f>VLOOKUP(A64,'SegEnds_NonXtal_Prot#'!A:AL,22,FALSE)-VLOOKUP(A64,'SegEnds_NonXtal_Prot#'!A:AL,19,FALSE)</f>
        <v>20</v>
      </c>
      <c r="AG64" s="1" t="e">
        <f>VLOOKUP(A64,'SegEnds_NonXtal_Prot#'!A:AL,28,FALSE)-VLOOKUP(A64,'SegEnds_NonXtal_Prot#'!A:AL,25,FALSE)</f>
        <v>#VALUE!</v>
      </c>
      <c r="AH64" s="1">
        <f>VLOOKUP(A64,'SegEnds_NonXtal_Prot#'!A:AL,28,FALSE)-VLOOKUP(A64,'SegEnds_NonXtal_Prot#'!A:AL,22,FALSE)</f>
        <v>45</v>
      </c>
      <c r="AI64" s="1">
        <f>VLOOKUP(A64,'SegEnds_NonXtal_Prot#'!A:AL,31,FALSE)-VLOOKUP(A64,'SegEnds_NonXtal_Prot#'!A:AL,28,FALSE)</f>
        <v>72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Xtal</v>
      </c>
    </row>
    <row r="65" spans="1:38" x14ac:dyDescent="0.2">
      <c r="A65" s="1" t="s">
        <v>183</v>
      </c>
      <c r="B65" s="1" t="str">
        <f>VLOOKUP(A65,Xtal_Templ!B:C,2,FALSE)</f>
        <v>cnr1_human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INDEX(ICL3_classA!$G$2:$G$37,MATCH(MIN(ABS(AI65-ICL3_classA!$F$2:$F$37)),ABS(AI65-ICL3_classA!$F$2:$F$37),0))</f>
        <v>74</v>
      </c>
      <c r="U65" s="1">
        <f t="array" ref="U65">INDEX(ICL3_classA!$H$2:$H$37,MATCH(MIN(ABS(AI65-ICL3_classA!$F$2:$F$37)),ABS(AI65-ICL3_classA!$F$2:$F$37),0))</f>
        <v>21</v>
      </c>
      <c r="V65" s="1">
        <f>VLOOKUP($B65&amp;"__wt",'SegEnds_Xtal_BW#'!$A:$Z,22,FALSE)</f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29</v>
      </c>
      <c r="AC65" s="1">
        <f>VLOOKUP(A65,'SegEnds_NonXtal_Prot#'!A:AL,10,FALSE)-VLOOKUP(A65,'SegEnds_NonXtal_Prot#'!A:AL,7,FALSE)</f>
        <v>16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 t="e">
        <f>VLOOKUP(A65,'SegEnds_NonXtal_Prot#'!A:AL,28,FALSE)-VLOOKUP(A65,'SegEnds_NonXtal_Prot#'!A:AL,25,FALSE)</f>
        <v>#VALUE!</v>
      </c>
      <c r="AH65" s="1">
        <f>VLOOKUP(A65,'SegEnds_NonXtal_Prot#'!A:AL,28,FALSE)-VLOOKUP(A65,'SegEnds_NonXtal_Prot#'!A:AL,22,FALSE)</f>
        <v>43</v>
      </c>
      <c r="AI65" s="1">
        <f>VLOOKUP(A65,'SegEnds_NonXtal_Prot#'!A:AL,31,FALSE)-VLOOKUP(A65,'SegEnds_NonXtal_Prot#'!A:AL,28,FALSE)</f>
        <v>59</v>
      </c>
      <c r="AJ65" s="1">
        <f>VLOOKUP(A65,'SegEnds_NonXtal_Prot#'!A:AL,34,FALSE)-VLOOKUP(A65,'SegEnds_NonXtal_Prot#'!A:AL,31,FALSE)</f>
        <v>36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192</v>
      </c>
      <c r="B66" s="1" t="str">
        <f>VLOOKUP(A66,Xtal_Templ!B:C,2,FALSE)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7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INDEX(ICL3_classA!$G$2:$G$37,MATCH(MIN(ABS(AI66-ICL3_classA!$F$2:$F$37)),ABS(AI66-ICL3_classA!$F$2:$F$37),0))</f>
        <v>76</v>
      </c>
      <c r="U66" s="1">
        <f t="array" ref="U66">INDEX(ICL3_classA!$H$2:$H$37,MATCH(MIN(ABS(AI66-ICL3_classA!$F$2:$F$37)),ABS(AI66-ICL3_classA!$F$2:$F$37),0))</f>
        <v>24</v>
      </c>
      <c r="V66" s="1">
        <f>VLOOKUP($B66&amp;"__wt",'SegEnds_Xtal_BW#'!$A:$Z,22,FALSE)</f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21</v>
      </c>
      <c r="AE66" s="1">
        <f>VLOOKUP(A66,'SegEnds_NonXtal_Prot#'!A:AL,16,FALSE)-VLOOKUP(A66,'SegEnds_NonXtal_Prot#'!A:AL,10,FALSE)</f>
        <v>53</v>
      </c>
      <c r="AF66" s="1">
        <f>VLOOKUP(A66,'SegEnds_NonXtal_Prot#'!A:AL,22,FALSE)-VLOOKUP(A66,'SegEnds_NonXtal_Prot#'!A:AL,19,FALSE)</f>
        <v>23</v>
      </c>
      <c r="AG66" s="1">
        <f>VLOOKUP(A66,'SegEnds_NonXtal_Prot#'!A:AL,28,FALSE)-VLOOKUP(A66,'SegEnds_NonXtal_Prot#'!A:AL,25,FALSE)</f>
        <v>19</v>
      </c>
      <c r="AH66" s="1">
        <f>VLOOKUP(A66,'SegEnds_NonXtal_Prot#'!A:AL,28,FALSE)-VLOOKUP(A66,'SegEnds_NonXtal_Prot#'!A:AL,22,FALSE)</f>
        <v>42</v>
      </c>
      <c r="AI66" s="1">
        <f>VLOOKUP(A66,'SegEnds_NonXtal_Prot#'!A:AL,31,FALSE)-VLOOKUP(A66,'SegEnds_NonXtal_Prot#'!A:AL,28,FALSE)</f>
        <v>144</v>
      </c>
      <c r="AJ66" s="1">
        <f>VLOOKUP(A66,'SegEnds_NonXtal_Prot#'!A:AL,34,FALSE)-VLOOKUP(A66,'SegEnds_NonXtal_Prot#'!A:AL,31,FALSE)</f>
        <v>36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193</v>
      </c>
      <c r="B67" s="1" t="str">
        <f>VLOOKUP(A67,Xtal_Templ!B:C,2,FALSE)</f>
        <v>drd4_human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38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19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INDEX(ICL3_classA!$G$2:$G$37,MATCH(MIN(ABS(AI67-ICL3_classA!$F$2:$F$37)),ABS(AI67-ICL3_classA!$F$2:$F$37),0))</f>
        <v>75</v>
      </c>
      <c r="U67" s="1">
        <f t="array" ref="U67">INDEX(ICL3_classA!$H$2:$H$37,MATCH(MIN(ABS(AI67-ICL3_classA!$F$2:$F$37)),ABS(AI67-ICL3_classA!$F$2:$F$37),0))</f>
        <v>24</v>
      </c>
      <c r="V67" s="1">
        <f>VLOOKUP($B67&amp;"__wt",'SegEnds_Xtal_BW#'!$A:$Z,22,FALSE)</f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21</v>
      </c>
      <c r="AE67" s="1">
        <f>VLOOKUP(A67,'SegEnds_NonXtal_Prot#'!A:AL,16,FALSE)-VLOOKUP(A67,'SegEnds_NonXtal_Prot#'!A:AL,10,FALSE)</f>
        <v>53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19</v>
      </c>
      <c r="AH67" s="1">
        <f>VLOOKUP(A67,'SegEnds_NonXtal_Prot#'!A:AL,28,FALSE)-VLOOKUP(A67,'SegEnds_NonXtal_Prot#'!A:AL,22,FALSE)</f>
        <v>44</v>
      </c>
      <c r="AI67" s="1">
        <f>VLOOKUP(A67,'SegEnds_NonXtal_Prot#'!A:AL,31,FALSE)-VLOOKUP(A67,'SegEnds_NonXtal_Prot#'!A:AL,28,FALSE)</f>
        <v>205</v>
      </c>
      <c r="AJ67" s="1">
        <f>VLOOKUP(A67,'SegEnds_NonXtal_Prot#'!A:AL,34,FALSE)-VLOOKUP(A67,'SegEnds_NonXtal_Prot#'!A:AL,31,FALSE)</f>
        <v>36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204</v>
      </c>
      <c r="B68" s="1" t="str">
        <f>VLOOKUP(A68,Xtal_Templ!B:C,2,FALSE)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INDEX(ICL3_classA!$G$2:$G$37,MATCH(MIN(ABS(AI68-ICL3_classA!$F$2:$F$37)),ABS(AI68-ICL3_classA!$F$2:$F$37),0))</f>
        <v>67</v>
      </c>
      <c r="U68" s="1">
        <f t="array" ref="U68">INDEX(ICL3_classA!$H$2:$H$37,MATCH(MIN(ABS(AI68-ICL3_classA!$F$2:$F$37)),ABS(AI68-ICL3_classA!$F$2:$F$37),0))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14</v>
      </c>
      <c r="AD68" s="1">
        <f>VLOOKUP(A68,'SegEnds_NonXtal_Prot#'!A:AL,13,FALSE)-VLOOKUP(A68,'SegEnds_NonXtal_Prot#'!A:AL,10,FALSE)</f>
        <v>28</v>
      </c>
      <c r="AE68" s="1">
        <f>VLOOKUP(A68,'SegEnds_NonXtal_Prot#'!A:AL,16,FALSE)-VLOOKUP(A68,'SegEnds_NonXtal_Prot#'!A:AL,10,FALSE)</f>
        <v>59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24</v>
      </c>
      <c r="AH68" s="1">
        <f>VLOOKUP(A68,'SegEnds_NonXtal_Prot#'!A:AL,28,FALSE)-VLOOKUP(A68,'SegEnds_NonXtal_Prot#'!A:AL,22,FALSE)</f>
        <v>47</v>
      </c>
      <c r="AI68" s="1">
        <f>VLOOKUP(A68,'SegEnds_NonXtal_Prot#'!A:AL,31,FALSE)-VLOOKUP(A68,'SegEnds_NonXtal_Prot#'!A:AL,28,FALSE)</f>
        <v>46</v>
      </c>
      <c r="AJ68" s="1">
        <f>VLOOKUP(A68,'SegEnds_NonXtal_Prot#'!A:AL,34,FALSE)-VLOOKUP(A68,'SegEnds_NonXtal_Prot#'!A:AL,31,FALSE)</f>
        <v>36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213</v>
      </c>
      <c r="B69" s="1" t="str">
        <f>VLOOKUP(A69,Xtal_Templ!B:C,2,FALSE)</f>
        <v>acm1_human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08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v>38</v>
      </c>
      <c r="P69" s="1">
        <f>VLOOKUP($B69&amp;"__wt",'SegEnds_Xtal_BW#'!$A:$Z,16,FALSE)</f>
        <v>69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INDEX(ICL3_classA!$G$2:$G$37,MATCH(MIN(ABS(AI69-ICL3_classA!$F$2:$F$37)),ABS(AI69-ICL3_classA!$F$2:$F$37),0))</f>
        <v>74</v>
      </c>
      <c r="U69" s="1">
        <f t="array" ref="U69">INDEX(ICL3_classA!$H$2:$H$37,MATCH(MIN(ABS(AI69-ICL3_classA!$F$2:$F$37)),ABS(AI69-ICL3_classA!$F$2:$F$37),0))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29</v>
      </c>
      <c r="AC69" s="1" t="e">
        <f>VLOOKUP(A69,'SegEnds_NonXtal_Prot#'!A:AL,10,FALSE)-VLOOKUP(A69,'SegEnds_NonXtal_Prot#'!A:AL,7,FALSE)</f>
        <v>#VALUE!</v>
      </c>
      <c r="AD69" s="1" t="e">
        <f>VLOOKUP(A69,'SegEnds_NonXtal_Prot#'!A:AL,13,FALSE)-VLOOKUP(A69,'SegEnds_NonXtal_Prot#'!A:AL,10,FALSE)</f>
        <v>#VALUE!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21</v>
      </c>
      <c r="AH69" s="1">
        <f>VLOOKUP(A69,'SegEnds_NonXtal_Prot#'!A:AL,28,FALSE)-VLOOKUP(A69,'SegEnds_NonXtal_Prot#'!A:AL,22,FALSE)</f>
        <v>46</v>
      </c>
      <c r="AI69" s="1">
        <f>VLOOKUP(A69,'SegEnds_NonXtal_Prot#'!A:AL,31,FALSE)-VLOOKUP(A69,'SegEnds_NonXtal_Prot#'!A:AL,28,FALSE)</f>
        <v>64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227</v>
      </c>
      <c r="B70" s="1" t="str">
        <f>VLOOKUP(A70,Xtal_Templ!B:C,2,FALSE)</f>
        <v>5ht1b_human</v>
      </c>
      <c r="C70" s="5">
        <f>VLOOKUP($B70&amp;"__wt",'SegEnds_Xtal_BW#'!$A:$Z,3,FALSE)</f>
        <v>28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68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INDEX(ICL3_classA!$G$2:$G$37,MATCH(MIN(ABS(AI70-ICL3_classA!$F$2:$F$37)),ABS(AI70-ICL3_classA!$F$2:$F$37),0))</f>
        <v>76</v>
      </c>
      <c r="U70" s="1">
        <f t="array" ref="U70">INDEX(ICL3_classA!$H$2:$H$37,MATCH(MIN(ABS(AI70-ICL3_classA!$F$2:$F$37)),ABS(AI70-ICL3_classA!$F$2:$F$37),0))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20</v>
      </c>
      <c r="AE70" s="1">
        <f>VLOOKUP(A70,'SegEnds_NonXtal_Prot#'!A:AL,16,FALSE)-VLOOKUP(A70,'SegEnds_NonXtal_Prot#'!A:AL,10,FALSE)</f>
        <v>52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22</v>
      </c>
      <c r="AH70" s="1">
        <f>VLOOKUP(A70,'SegEnds_NonXtal_Prot#'!A:AL,28,FALSE)-VLOOKUP(A70,'SegEnds_NonXtal_Prot#'!A:AL,22,FALSE)</f>
        <v>48</v>
      </c>
      <c r="AI70" s="1">
        <f>VLOOKUP(A70,'SegEnds_NonXtal_Prot#'!A:AL,31,FALSE)-VLOOKUP(A70,'SegEnds_NonXtal_Prot#'!A:AL,28,FALSE)</f>
        <v>85</v>
      </c>
      <c r="AJ70" s="1">
        <f>VLOOKUP(A70,'SegEnds_NonXtal_Prot#'!A:AL,34,FALSE)-VLOOKUP(A70,'SegEnds_NonXtal_Prot#'!A:AL,31,FALSE)</f>
        <v>36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230</v>
      </c>
      <c r="B71" s="1" t="str">
        <f>VLOOKUP(A71,Xtal_Templ!B:C,2,FALSE)</f>
        <v>ox1r_human</v>
      </c>
      <c r="C71" s="5">
        <f>VLOOKUP($B71&amp;"__wt",'SegEnds_Xtal_BW#'!$A:$Z,3,FALSE)</f>
        <v>32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INDEX(ICL3_classA!$G$2:$G$37,MATCH(MIN(ABS(AI71-ICL3_classA!$F$2:$F$37)),ABS(AI71-ICL3_classA!$F$2:$F$37),0))</f>
        <v>74</v>
      </c>
      <c r="U71" s="1">
        <f t="array" ref="U71">INDEX(ICL3_classA!$H$2:$H$37,MATCH(MIN(ABS(AI71-ICL3_classA!$F$2:$F$37)),ABS(AI71-ICL3_classA!$F$2:$F$37),0))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58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21</v>
      </c>
      <c r="AE71" s="1">
        <f>VLOOKUP(A71,'SegEnds_NonXtal_Prot#'!A:AL,16,FALSE)-VLOOKUP(A71,'SegEnds_NonXtal_Prot#'!A:AL,10,FALSE)</f>
        <v>53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61</v>
      </c>
      <c r="AH71" s="1">
        <f>VLOOKUP(A71,'SegEnds_NonXtal_Prot#'!A:AL,28,FALSE)-VLOOKUP(A71,'SegEnds_NonXtal_Prot#'!A:AL,22,FALSE)</f>
        <v>87</v>
      </c>
      <c r="AI71" s="1">
        <f>VLOOKUP(A71,'SegEnds_NonXtal_Prot#'!A:AL,31,FALSE)-VLOOKUP(A71,'SegEnds_NonXtal_Prot#'!A:AL,28,FALSE)</f>
        <v>66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232</v>
      </c>
      <c r="B72" s="1" t="str">
        <f>VLOOKUP(A72,Xtal_Templ!B:C,2,FALSE)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INDEX(ICL3_classA!$G$2:$G$37,MATCH(MIN(ABS(AI72-ICL3_classA!$F$2:$F$37)),ABS(AI72-ICL3_classA!$F$2:$F$37),0))</f>
        <v>74</v>
      </c>
      <c r="U72" s="1">
        <f t="array" ref="U72">INDEX(ICL3_classA!$H$2:$H$37,MATCH(MIN(ABS(AI72-ICL3_classA!$F$2:$F$37)),ABS(AI72-ICL3_classA!$F$2:$F$37),0))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22</v>
      </c>
      <c r="AE72" s="1">
        <f>VLOOKUP(A72,'SegEnds_NonXtal_Prot#'!A:AL,16,FALSE)-VLOOKUP(A72,'SegEnds_NonXtal_Prot#'!A:AL,10,FALSE)</f>
        <v>55</v>
      </c>
      <c r="AF72" s="1" t="e">
        <f>VLOOKUP(A72,'SegEnds_NonXtal_Prot#'!A:AL,22,FALSE)-VLOOKUP(A72,'SegEnds_NonXtal_Prot#'!A:AL,19,FALSE)</f>
        <v>#VALUE!</v>
      </c>
      <c r="AG72" s="1">
        <f>VLOOKUP(A72,'SegEnds_NonXtal_Prot#'!A:AL,28,FALSE)-VLOOKUP(A72,'SegEnds_NonXtal_Prot#'!A:AL,25,FALSE)</f>
        <v>25</v>
      </c>
      <c r="AH72" s="1">
        <f>VLOOKUP(A72,'SegEnds_NonXtal_Prot#'!A:AL,28,FALSE)-VLOOKUP(A72,'SegEnds_NonXtal_Prot#'!A:AL,22,FALSE)</f>
        <v>50</v>
      </c>
      <c r="AI72" s="1">
        <f>VLOOKUP(A72,'SegEnds_NonXtal_Prot#'!A:AL,31,FALSE)-VLOOKUP(A72,'SegEnds_NonXtal_Prot#'!A:AL,28,FALSE)</f>
        <v>64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241</v>
      </c>
      <c r="B73" s="1" t="str">
        <f>VLOOKUP(A73,Xtal_Templ!B:C,2,FALSE)</f>
        <v>apj_human</v>
      </c>
      <c r="C73" s="5">
        <f>VLOOKUP($B73&amp;"__wt",'SegEnds_Xtal_BW#'!$A:$Z,3,FALSE)</f>
        <v>33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52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30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 t="e">
        <f>VLOOKUP(A73,'SegEnds_NonXtal_Prot#'!A:AL,10,FALSE)-VLOOKUP(A73,'SegEnds_NonXtal_Prot#'!A:AL,7,FALSE)</f>
        <v>#VALUE!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27</v>
      </c>
      <c r="AH73" s="1">
        <f>VLOOKUP(A73,'SegEnds_NonXtal_Prot#'!A:AL,28,FALSE)-VLOOKUP(A73,'SegEnds_NonXtal_Prot#'!A:AL,22,FALSE)</f>
        <v>53</v>
      </c>
      <c r="AI73" s="1">
        <f>VLOOKUP(A73,'SegEnds_NonXtal_Prot#'!A:AL,31,FALSE)-VLOOKUP(A73,'SegEnds_NonXtal_Prot#'!A:AL,28,FALSE)</f>
        <v>48</v>
      </c>
      <c r="AJ73" s="1">
        <f>VLOOKUP(A73,'SegEnds_NonXtal_Prot#'!A:AL,34,FALSE)-VLOOKUP(A73,'SegEnds_NonXtal_Prot#'!A:AL,31,FALSE)</f>
        <v>36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4" t="s">
        <v>242</v>
      </c>
      <c r="B74" s="4" t="str">
        <f>VLOOKUP(A74,Xtal_Templ!B:C,2,FALSE)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68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7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33</v>
      </c>
      <c r="T74" s="4">
        <f t="array" ref="T74">INDEX(ICL3_classA!$G$2:$G$37,MATCH(MIN(ABS(AI74-ICL3_classA!$F$2:$F$37)),ABS(AI74-ICL3_classA!$F$2:$F$37),0))</f>
        <v>73</v>
      </c>
      <c r="U74" s="4">
        <f t="array" ref="U74">INDEX(ICL3_classA!$H$2:$H$37,MATCH(MIN(ABS(AI74-ICL3_classA!$F$2:$F$37)),ABS(AI74-ICL3_classA!$F$2:$F$37),0))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58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4">
        <f>VLOOKUP(A74,'SegEnds_NonXtal_Prot#'!A:AL,10,FALSE)-VLOOKUP(A74,'SegEnds_NonXtal_Prot#'!A:AL,7,FALSE)</f>
        <v>15</v>
      </c>
      <c r="AD74" s="4">
        <f>VLOOKUP(A74,'SegEnds_NonXtal_Prot#'!A:AL,13,FALSE)-VLOOKUP(A74,'SegEnds_NonXtal_Prot#'!A:AL,10,FALSE)</f>
        <v>20</v>
      </c>
      <c r="AE74" s="4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18</v>
      </c>
      <c r="AG74" s="4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47</v>
      </c>
      <c r="AI74" s="4">
        <f>VLOOKUP(A74,'SegEnds_NonXtal_Prot#'!A:AL,31,FALSE)-VLOOKUP(A74,'SegEnds_NonXtal_Prot#'!A:AL,28,FALSE)</f>
        <v>56</v>
      </c>
      <c r="AJ74" s="4">
        <f>VLOOKUP(A74,'SegEnds_NonXtal_Prot#'!A:AL,34,FALSE)-VLOOKUP(A74,'SegEnds_NonXtal_Prot#'!A:AL,31,FALSE)</f>
        <v>36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245</v>
      </c>
      <c r="B75" s="1" t="str">
        <f>VLOOKUP(A75,Xtal_Templ!B:C,2,FALSE)</f>
        <v>5ht2c_human</v>
      </c>
      <c r="C75" s="5">
        <f>VLOOKUP($B75&amp;"__wt",'SegEnds_Xtal_BW#'!$A:$Z,3,FALSE)</f>
        <v>33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68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7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INDEX(ICL3_classA!$G$2:$G$37,MATCH(MIN(ABS(AI75-ICL3_classA!$F$2:$F$37)),ABS(AI75-ICL3_classA!$F$2:$F$37),0))</f>
        <v>74</v>
      </c>
      <c r="U75" s="1">
        <f t="array" ref="U75">INDEX(ICL3_classA!$H$2:$H$37,MATCH(MIN(ABS(AI75-ICL3_classA!$F$2:$F$37)),ABS(AI75-ICL3_classA!$F$2:$F$37),0))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60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29</v>
      </c>
      <c r="AC75" s="1">
        <f>VLOOKUP(A75,'SegEnds_NonXtal_Prot#'!A:AL,10,FALSE)-VLOOKUP(A75,'SegEnds_NonXtal_Prot#'!A:AL,7,FALSE)</f>
        <v>16</v>
      </c>
      <c r="AD75" s="1" t="e">
        <f>VLOOKUP(A75,'SegEnds_NonXtal_Prot#'!A:AL,13,FALSE)-VLOOKUP(A75,'SegEnds_NonXtal_Prot#'!A:AL,10,FALSE)</f>
        <v>#VALUE!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18</v>
      </c>
      <c r="AG75" s="1">
        <f>VLOOKUP(A75,'SegEnds_NonXtal_Prot#'!A:AL,28,FALSE)-VLOOKUP(A75,'SegEnds_NonXtal_Prot#'!A:AL,25,FALSE)</f>
        <v>26</v>
      </c>
      <c r="AH75" s="1">
        <f>VLOOKUP(A75,'SegEnds_NonXtal_Prot#'!A:AL,28,FALSE)-VLOOKUP(A75,'SegEnds_NonXtal_Prot#'!A:AL,22,FALSE)</f>
        <v>58</v>
      </c>
      <c r="AI75" s="1">
        <f>VLOOKUP(A75,'SegEnds_NonXtal_Prot#'!A:AL,31,FALSE)-VLOOKUP(A75,'SegEnds_NonXtal_Prot#'!A:AL,28,FALSE)</f>
        <v>105</v>
      </c>
      <c r="AJ75" s="1">
        <f>VLOOKUP(A75,'SegEnds_NonXtal_Prot#'!A:AL,34,FALSE)-VLOOKUP(A75,'SegEnds_NonXtal_Prot#'!A:AL,31,FALSE)</f>
        <v>36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248</v>
      </c>
      <c r="B76" s="1" t="str">
        <f>VLOOKUP(A76,Xtal_Templ!B:C,2,FALSE)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INDEX(ICL3_classA!$G$2:$G$37,MATCH(MIN(ABS(AI76-ICL3_classA!$F$2:$F$37)),ABS(AI76-ICL3_classA!$F$2:$F$37),0))</f>
        <v>76</v>
      </c>
      <c r="U76" s="1">
        <f t="array" ref="U76">INDEX(ICL3_classA!$H$2:$H$37,MATCH(MIN(ABS(AI76-ICL3_classA!$F$2:$F$37)),ABS(AI76-ICL3_classA!$F$2:$F$37),0))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 t="e">
        <f>VLOOKUP(A76,'SegEnds_NonXtal_Prot#'!A:AL,13,FALSE)-VLOOKUP(A76,'SegEnds_NonXtal_Prot#'!A:AL,10,FALSE)</f>
        <v>#VALUE!</v>
      </c>
      <c r="AE76" s="1">
        <f>VLOOKUP(A76,'SegEnds_NonXtal_Prot#'!A:AL,16,FALSE)-VLOOKUP(A76,'SegEnds_NonXtal_Prot#'!A:AL,10,FALSE)</f>
        <v>56</v>
      </c>
      <c r="AF76" s="1">
        <f>VLOOKUP(A76,'SegEnds_NonXtal_Prot#'!A:AL,22,FALSE)-VLOOKUP(A76,'SegEnds_NonXtal_Prot#'!A:AL,19,FALSE)</f>
        <v>21</v>
      </c>
      <c r="AG76" s="1">
        <f>VLOOKUP(A76,'SegEnds_NonXtal_Prot#'!A:AL,28,FALSE)-VLOOKUP(A76,'SegEnds_NonXtal_Prot#'!A:AL,25,FALSE)</f>
        <v>18</v>
      </c>
      <c r="AH76" s="1">
        <f>VLOOKUP(A76,'SegEnds_NonXtal_Prot#'!A:AL,28,FALSE)-VLOOKUP(A76,'SegEnds_NonXtal_Prot#'!A:AL,22,FALSE)</f>
        <v>41</v>
      </c>
      <c r="AI76" s="1">
        <f>VLOOKUP(A76,'SegEnds_NonXtal_Prot#'!A:AL,31,FALSE)-VLOOKUP(A76,'SegEnds_NonXtal_Prot#'!A:AL,28,FALSE)</f>
        <v>110</v>
      </c>
      <c r="AJ76" s="1">
        <f>VLOOKUP(A76,'SegEnds_NonXtal_Prot#'!A:AL,34,FALSE)-VLOOKUP(A76,'SegEnds_NonXtal_Prot#'!A:AL,31,FALSE)</f>
        <v>36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252</v>
      </c>
      <c r="B77" s="1" t="str">
        <f>VLOOKUP(A77,Xtal_Templ!B:C,2,FALSE)</f>
        <v>agtr1_human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INDEX(ICL3_classA!$G$2:$G$37,MATCH(MIN(ABS(AI77-ICL3_classA!$F$2:$F$37)),ABS(AI77-ICL3_classA!$F$2:$F$37),0))</f>
        <v>68</v>
      </c>
      <c r="U77" s="1">
        <f t="array" ref="U77">INDEX(ICL3_classA!$H$2:$H$37,MATCH(MIN(ABS(AI77-ICL3_classA!$F$2:$F$37)),ABS(AI77-ICL3_classA!$F$2:$F$37),0))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27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38</v>
      </c>
      <c r="AH77" s="1">
        <f>VLOOKUP(A77,'SegEnds_NonXtal_Prot#'!A:AL,28,FALSE)-VLOOKUP(A77,'SegEnds_NonXtal_Prot#'!A:AL,22,FALSE)</f>
        <v>64</v>
      </c>
      <c r="AI77" s="1">
        <f>VLOOKUP(A77,'SegEnds_NonXtal_Prot#'!A:AL,31,FALSE)-VLOOKUP(A77,'SegEnds_NonXtal_Prot#'!A:AL,28,FALSE)</f>
        <v>43</v>
      </c>
      <c r="AJ77" s="1">
        <f>VLOOKUP(A77,'SegEnds_NonXtal_Prot#'!A:AL,34,FALSE)-VLOOKUP(A77,'SegEnds_NonXtal_Prot#'!A:AL,31,FALSE)</f>
        <v>36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263</v>
      </c>
      <c r="B78" s="1" t="str">
        <f>VLOOKUP(A78,Xtal_Templ!B:C,2,FALSE)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68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INDEX(ICL3_classA!$G$2:$G$37,MATCH(MIN(ABS(AI78-ICL3_classA!$F$2:$F$37)),ABS(AI78-ICL3_classA!$F$2:$F$37),0))</f>
        <v>76</v>
      </c>
      <c r="U78" s="1">
        <f t="array" ref="U78">INDEX(ICL3_classA!$H$2:$H$37,MATCH(MIN(ABS(AI78-ICL3_classA!$F$2:$F$37)),ABS(AI78-ICL3_classA!$F$2:$F$37),0))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26</v>
      </c>
      <c r="AC78" s="1" t="e">
        <f>VLOOKUP(A78,'SegEnds_NonXtal_Prot#'!A:AL,10,FALSE)-VLOOKUP(A78,'SegEnds_NonXtal_Prot#'!A:AL,7,FALSE)</f>
        <v>#VALUE!</v>
      </c>
      <c r="AD78" s="1">
        <f>VLOOKUP(A78,'SegEnds_NonXtal_Prot#'!A:AL,13,FALSE)-VLOOKUP(A78,'SegEnds_NonXtal_Prot#'!A:AL,10,FALSE)</f>
        <v>21</v>
      </c>
      <c r="AE78" s="1">
        <f>VLOOKUP(A78,'SegEnds_NonXtal_Prot#'!A:AL,16,FALSE)-VLOOKUP(A78,'SegEnds_NonXtal_Prot#'!A:AL,10,FALSE)</f>
        <v>54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25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82</v>
      </c>
      <c r="AJ78" s="1">
        <f>VLOOKUP(A78,'SegEnds_NonXtal_Prot#'!A:AL,34,FALSE)-VLOOKUP(A78,'SegEnds_NonXtal_Prot#'!A:AL,31,FALSE)</f>
        <v>36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271</v>
      </c>
      <c r="B79" s="1" t="str">
        <f>VLOOKUP(A79,Xtal_Templ!B:C,2,FALSE)</f>
        <v>5ht2c_human</v>
      </c>
      <c r="C79" s="5">
        <f>VLOOKUP($B79&amp;"__wt",'SegEnds_Xtal_BW#'!$A:$Z,3,FALSE)</f>
        <v>33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68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67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INDEX(ICL3_classA!$G$2:$G$37,MATCH(MIN(ABS(AI79-ICL3_classA!$F$2:$F$37)),ABS(AI79-ICL3_classA!$F$2:$F$37),0))</f>
        <v>76</v>
      </c>
      <c r="U79" s="1">
        <f t="array" ref="U79">INDEX(ICL3_classA!$H$2:$H$37,MATCH(MIN(ABS(AI79-ICL3_classA!$F$2:$F$37)),ABS(AI79-ICL3_classA!$F$2:$F$37),0))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21</v>
      </c>
      <c r="AE79" s="1">
        <f>VLOOKUP(A79,'SegEnds_NonXtal_Prot#'!A:AL,16,FALSE)-VLOOKUP(A79,'SegEnds_NonXtal_Prot#'!A:AL,10,FALSE)</f>
        <v>53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61</v>
      </c>
      <c r="AH79" s="1">
        <f>VLOOKUP(A79,'SegEnds_NonXtal_Prot#'!A:AL,28,FALSE)-VLOOKUP(A79,'SegEnds_NonXtal_Prot#'!A:AL,22,FALSE)</f>
        <v>87</v>
      </c>
      <c r="AI79" s="1">
        <f>VLOOKUP(A79,'SegEnds_NonXtal_Prot#'!A:AL,31,FALSE)-VLOOKUP(A79,'SegEnds_NonXtal_Prot#'!A:AL,28,FALSE)</f>
        <v>67</v>
      </c>
      <c r="AJ79" s="1">
        <f>VLOOKUP(A79,'SegEnds_NonXtal_Prot#'!A:AL,34,FALSE)-VLOOKUP(A79,'SegEnds_NonXtal_Prot#'!A:AL,31,FALSE)</f>
        <v>36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279</v>
      </c>
      <c r="B80" s="1" t="str">
        <f>VLOOKUP(A80,Xtal_Templ!B:C,2,FALSE)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INDEX(ICL3_classA!$G$2:$G$37,MATCH(MIN(ABS(AI80-ICL3_classA!$F$2:$F$37)),ABS(AI80-ICL3_classA!$F$2:$F$37),0))</f>
        <v>73</v>
      </c>
      <c r="U80" s="1">
        <f t="array" ref="U80">INDEX(ICL3_classA!$H$2:$H$37,MATCH(MIN(ABS(AI80-ICL3_classA!$F$2:$F$37)),ABS(AI80-ICL3_classA!$F$2:$F$37),0))</f>
        <v>22</v>
      </c>
      <c r="V80" s="1">
        <v>61</v>
      </c>
      <c r="W80" s="1">
        <v>31</v>
      </c>
      <c r="X80" s="108"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20</v>
      </c>
      <c r="AH80" s="1">
        <f>VLOOKUP(A80,'SegEnds_NonXtal_Prot#'!A:AL,28,FALSE)-VLOOKUP(A80,'SegEnds_NonXtal_Prot#'!A:AL,22,FALSE)</f>
        <v>51</v>
      </c>
      <c r="AI80" s="1">
        <f>VLOOKUP(A80,'SegEnds_NonXtal_Prot#'!A:AL,31,FALSE)-VLOOKUP(A80,'SegEnds_NonXtal_Prot#'!A:AL,28,FALSE)</f>
        <v>55</v>
      </c>
      <c r="AJ80" s="1">
        <f>VLOOKUP(A80,'SegEnds_NonXtal_Prot#'!A:AL,34,FALSE)-VLOOKUP(A80,'SegEnds_NonXtal_Prot#'!A:AL,31,FALSE)</f>
        <v>36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280</v>
      </c>
      <c r="B81" s="1" t="str">
        <f>VLOOKUP(A81,Xtal_Templ!B:C,2,FALSE)</f>
        <v>hrh1_human</v>
      </c>
      <c r="C81" s="5">
        <f>VLOOKUP($B81&amp;"__wt",'SegEnds_Xtal_BW#'!$A:$Z,3,FALSE)</f>
        <v>34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7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INDEX(ICL3_classA!$G$2:$G$37,MATCH(MIN(ABS(AI81-ICL3_classA!$F$2:$F$37)),ABS(AI81-ICL3_classA!$F$2:$F$37),0))</f>
        <v>75</v>
      </c>
      <c r="U81" s="1">
        <f t="array" ref="U81">INDEX(ICL3_classA!$H$2:$H$37,MATCH(MIN(ABS(AI81-ICL3_classA!$F$2:$F$37)),ABS(AI81-ICL3_classA!$F$2:$F$37),0))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21</v>
      </c>
      <c r="AG81" s="1">
        <f>VLOOKUP(A81,'SegEnds_NonXtal_Prot#'!A:AL,28,FALSE)-VLOOKUP(A81,'SegEnds_NonXtal_Prot#'!A:AL,25,FALSE)</f>
        <v>22</v>
      </c>
      <c r="AH81" s="1">
        <f>VLOOKUP(A81,'SegEnds_NonXtal_Prot#'!A:AL,28,FALSE)-VLOOKUP(A81,'SegEnds_NonXtal_Prot#'!A:AL,22,FALSE)</f>
        <v>50</v>
      </c>
      <c r="AI81" s="1">
        <f>VLOOKUP(A81,'SegEnds_NonXtal_Prot#'!A:AL,31,FALSE)-VLOOKUP(A81,'SegEnds_NonXtal_Prot#'!A:AL,28,FALSE)</f>
        <v>163</v>
      </c>
      <c r="AJ81" s="1">
        <f>VLOOKUP(A81,'SegEnds_NonXtal_Prot#'!A:AL,34,FALSE)-VLOOKUP(A81,'SegEnds_NonXtal_Prot#'!A:AL,31,FALSE)</f>
        <v>36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283</v>
      </c>
      <c r="B82" s="1" t="str">
        <f>VLOOKUP(A82,Xtal_Templ!B:C,2,FALSE)</f>
        <v>agtr1_human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 t="e">
        <f>VLOOKUP(A82,'SegEnds_NonXtal_Prot#'!A:AL,10,FALSE)-VLOOKUP(A82,'SegEnds_NonXtal_Prot#'!A:AL,7,FALSE)</f>
        <v>#VALUE!</v>
      </c>
      <c r="AD82" s="1" t="e">
        <f>VLOOKUP(A82,'SegEnds_NonXtal_Prot#'!A:AL,13,FALSE)-VLOOKUP(A82,'SegEnds_NonXtal_Prot#'!A:AL,10,FALSE)</f>
        <v>#VALUE!</v>
      </c>
      <c r="AE82" s="1">
        <f>VLOOKUP(A82,'SegEnds_NonXtal_Prot#'!A:AL,16,FALSE)-VLOOKUP(A82,'SegEnds_NonXtal_Prot#'!A:AL,10,FALSE)</f>
        <v>59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24</v>
      </c>
      <c r="AH82" s="1">
        <f>VLOOKUP(A82,'SegEnds_NonXtal_Prot#'!A:AL,28,FALSE)-VLOOKUP(A82,'SegEnds_NonXtal_Prot#'!A:AL,22,FALSE)</f>
        <v>47</v>
      </c>
      <c r="AI82" s="1">
        <f>VLOOKUP(A82,'SegEnds_NonXtal_Prot#'!A:AL,31,FALSE)-VLOOKUP(A82,'SegEnds_NonXtal_Prot#'!A:AL,28,FALSE)</f>
        <v>45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284</v>
      </c>
      <c r="B83" s="1" t="str">
        <f>VLOOKUP(A83,Xtal_Templ!B:C,2,FALSE)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 t="e">
        <f>VLOOKUP(A83,'SegEnds_NonXtal_Prot#'!A:AL,13,FALSE)-VLOOKUP(A83,'SegEnds_NonXtal_Prot#'!A:AL,10,FALSE)</f>
        <v>#VALUE!</v>
      </c>
      <c r="AE83" s="1">
        <f>VLOOKUP(A83,'SegEnds_NonXtal_Prot#'!A:AL,16,FALSE)-VLOOKUP(A83,'SegEnds_NonXtal_Prot#'!A:AL,10,FALSE)</f>
        <v>59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24</v>
      </c>
      <c r="AH83" s="1">
        <f>VLOOKUP(A83,'SegEnds_NonXtal_Prot#'!A:AL,28,FALSE)-VLOOKUP(A83,'SegEnds_NonXtal_Prot#'!A:AL,22,FALSE)</f>
        <v>47</v>
      </c>
      <c r="AI83" s="1">
        <f>VLOOKUP(A83,'SegEnds_NonXtal_Prot#'!A:AL,31,FALSE)-VLOOKUP(A83,'SegEnds_NonXtal_Prot#'!A:AL,28,FALSE)</f>
        <v>45</v>
      </c>
      <c r="AJ83" s="1">
        <f>VLOOKUP(A83,'SegEnds_NonXtal_Prot#'!A:AL,34,FALSE)-VLOOKUP(A83,'SegEnds_NonXtal_Prot#'!A:AL,31,FALSE)</f>
        <v>36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285</v>
      </c>
      <c r="B84" s="1" t="str">
        <f>VLOOKUP(A84,Xtal_Templ!B:C,2,FALSE)</f>
        <v>5ht2c_human</v>
      </c>
      <c r="C84" s="5">
        <f>VLOOKUP($B84&amp;"__wt",'SegEnds_Xtal_BW#'!$A:$Z,3,FALSE)</f>
        <v>33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68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f>VLOOKUP($B84&amp;"__wt",'SegEnds_Xtal_BW#'!$A:$Z,15,FALSE)</f>
        <v>38</v>
      </c>
      <c r="P84" s="1">
        <f>VLOOKUP($B84&amp;"__wt",'SegEnds_Xtal_BW#'!$A:$Z,16,FALSE)</f>
        <v>67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INDEX(ICL3_classA!$G$2:$G$37,MATCH(MIN(ABS(AI84-ICL3_classA!$F$2:$F$37)),ABS(AI84-ICL3_classA!$F$2:$F$37),0))</f>
        <v>67</v>
      </c>
      <c r="U84" s="1">
        <f t="array" ref="U84">INDEX(ICL3_classA!$H$2:$H$37,MATCH(MIN(ABS(AI84-ICL3_classA!$F$2:$F$37)),ABS(AI84-ICL3_classA!$F$2:$F$37),0))</f>
        <v>28</v>
      </c>
      <c r="V84" s="1">
        <v>61</v>
      </c>
      <c r="W84" s="1">
        <v>31</v>
      </c>
      <c r="X84" s="108">
        <v>56</v>
      </c>
      <c r="Y84" s="1">
        <f>VLOOKUP($B84&amp;"__wt",'SegEnds_Xtal_BW#'!$A:$Z,25,FALSE)</f>
        <v>47</v>
      </c>
      <c r="Z84" s="1">
        <f>VLOOKUP($B84&amp;"__wt",'SegEnds_Xtal_BW#'!$A:$Z,26,FALSE)</f>
        <v>60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29</v>
      </c>
      <c r="AC84" s="1" t="e">
        <f>VLOOKUP(A84,'SegEnds_NonXtal_Prot#'!A:AL,10,FALSE)-VLOOKUP(A84,'SegEnds_NonXtal_Prot#'!A:AL,7,FALSE)</f>
        <v>#VALUE!</v>
      </c>
      <c r="AD84" s="1" t="e">
        <f>VLOOKUP(A84,'SegEnds_NonXtal_Prot#'!A:AL,13,FALSE)-VLOOKUP(A84,'SegEnds_NonXtal_Prot#'!A:AL,10,FALSE)</f>
        <v>#VALUE!</v>
      </c>
      <c r="AE84" s="1">
        <f>VLOOKUP(A84,'SegEnds_NonXtal_Prot#'!A:AL,16,FALSE)-VLOOKUP(A84,'SegEnds_NonXtal_Prot#'!A:AL,10,FALSE)</f>
        <v>59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26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45</v>
      </c>
      <c r="AJ84" s="1">
        <f>VLOOKUP(A84,'SegEnds_NonXtal_Prot#'!A:AL,34,FALSE)-VLOOKUP(A84,'SegEnds_NonXtal_Prot#'!A:AL,31,FALSE)</f>
        <v>36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286</v>
      </c>
      <c r="B85" s="1" t="str">
        <f>VLOOKUP(A85,Xtal_Templ!B:C,2,FALSE)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08">
        <v>56</v>
      </c>
      <c r="O85" s="87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INDEX(ICL3_classA!$G$2:$G$37,MATCH(MIN(ABS(AI85-ICL3_classA!$F$2:$F$37)),ABS(AI85-ICL3_classA!$F$2:$F$37),0))</f>
        <v>73</v>
      </c>
      <c r="U85" s="1">
        <f t="array" ref="U85">INDEX(ICL3_classA!$H$2:$H$37,MATCH(MIN(ABS(AI85-ICL3_classA!$F$2:$F$37)),ABS(AI85-ICL3_classA!$F$2:$F$37),0))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>
        <f>VLOOKUP(A85,'SegEnds_NonXtal_Prot#'!A:AL,10,FALSE)-VLOOKUP(A85,'SegEnds_NonXtal_Prot#'!A:AL,7,FALSE)</f>
        <v>15</v>
      </c>
      <c r="AD85" s="1">
        <f>VLOOKUP(A85,'SegEnds_NonXtal_Prot#'!A:AL,13,FALSE)-VLOOKUP(A85,'SegEnds_NonXtal_Prot#'!A:AL,10,FALSE)</f>
        <v>18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19</v>
      </c>
      <c r="AG85" s="1" t="e">
        <f>VLOOKUP(A85,'SegEnds_NonXtal_Prot#'!A:AL,28,FALSE)-VLOOKUP(A85,'SegEnds_NonXtal_Prot#'!A:AL,25,FALSE)</f>
        <v>#VALUE!</v>
      </c>
      <c r="AH85" s="1">
        <f>VLOOKUP(A85,'SegEnds_NonXtal_Prot#'!A:AL,28,FALSE)-VLOOKUP(A85,'SegEnds_NonXtal_Prot#'!A:AL,22,FALSE)</f>
        <v>45</v>
      </c>
      <c r="AI85" s="1">
        <f>VLOOKUP(A85,'SegEnds_NonXtal_Prot#'!A:AL,31,FALSE)-VLOOKUP(A85,'SegEnds_NonXtal_Prot#'!A:AL,28,FALSE)</f>
        <v>56</v>
      </c>
      <c r="AJ85" s="1">
        <f>VLOOKUP(A85,'SegEnds_NonXtal_Prot#'!A:AL,34,FALSE)-VLOOKUP(A85,'SegEnds_NonXtal_Prot#'!A:AL,31,FALSE)</f>
        <v>36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287</v>
      </c>
      <c r="B86" s="1" t="str">
        <f>VLOOKUP(A86,Xtal_Templ!B:C,2,FALSE)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08">
        <v>56</v>
      </c>
      <c r="O86" s="87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INDEX(ICL3_classA!$G$2:$G$37,MATCH(MIN(ABS(AI86-ICL3_classA!$F$2:$F$37)),ABS(AI86-ICL3_classA!$F$2:$F$37),0))</f>
        <v>73</v>
      </c>
      <c r="U86" s="1">
        <f t="array" ref="U86">INDEX(ICL3_classA!$H$2:$H$37,MATCH(MIN(ABS(AI86-ICL3_classA!$F$2:$F$37)),ABS(AI86-ICL3_classA!$F$2:$F$37),0))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>
        <f>VLOOKUP(A86,'SegEnds_NonXtal_Prot#'!A:AL,10,FALSE)-VLOOKUP(A86,'SegEnds_NonXtal_Prot#'!A:AL,7,FALSE)</f>
        <v>15</v>
      </c>
      <c r="AD86" s="1">
        <f>VLOOKUP(A86,'SegEnds_NonXtal_Prot#'!A:AL,13,FALSE)-VLOOKUP(A86,'SegEnds_NonXtal_Prot#'!A:AL,10,FALSE)</f>
        <v>18</v>
      </c>
      <c r="AE86" s="1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19</v>
      </c>
      <c r="AG86" s="1" t="e">
        <f>VLOOKUP(A86,'SegEnds_NonXtal_Prot#'!A:AL,28,FALSE)-VLOOKUP(A86,'SegEnds_NonXtal_Prot#'!A:AL,25,FALSE)</f>
        <v>#VALUE!</v>
      </c>
      <c r="AH86" s="1">
        <f>VLOOKUP(A86,'SegEnds_NonXtal_Prot#'!A:AL,28,FALSE)-VLOOKUP(A86,'SegEnds_NonXtal_Prot#'!A:AL,22,FALSE)</f>
        <v>45</v>
      </c>
      <c r="AI86" s="1">
        <f>VLOOKUP(A86,'SegEnds_NonXtal_Prot#'!A:AL,31,FALSE)-VLOOKUP(A86,'SegEnds_NonXtal_Prot#'!A:AL,28,FALSE)</f>
        <v>56</v>
      </c>
      <c r="AJ86" s="1">
        <f>VLOOKUP(A86,'SegEnds_NonXtal_Prot#'!A:AL,34,FALSE)-VLOOKUP(A86,'SegEnds_NonXtal_Prot#'!A:AL,31,FALSE)</f>
        <v>36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291</v>
      </c>
      <c r="B87" s="1" t="str">
        <f>VLOOKUP(A87,Xtal_Templ!B:C,2,FALSE)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INDEX(ICL3_classA!$G$2:$G$37,MATCH(MIN(ABS(AI87-ICL3_classA!$F$2:$F$37)),ABS(AI87-ICL3_classA!$F$2:$F$37),0))</f>
        <v>67</v>
      </c>
      <c r="U87" s="1">
        <f t="array" ref="U87">INDEX(ICL3_classA!$H$2:$H$37,MATCH(MIN(ABS(AI87-ICL3_classA!$F$2:$F$37)),ABS(AI87-ICL3_classA!$F$2:$F$37),0))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14</v>
      </c>
      <c r="AD87" s="1">
        <f>VLOOKUP(A87,'SegEnds_NonXtal_Prot#'!A:AL,13,FALSE)-VLOOKUP(A87,'SegEnds_NonXtal_Prot#'!A:AL,10,FALSE)</f>
        <v>28</v>
      </c>
      <c r="AE87" s="1">
        <f>VLOOKUP(A87,'SegEnds_NonXtal_Prot#'!A:AL,16,FALSE)-VLOOKUP(A87,'SegEnds_NonXtal_Prot#'!A:AL,10,FALSE)</f>
        <v>59</v>
      </c>
      <c r="AF87" s="1">
        <f>VLOOKUP(A87,'SegEnds_NonXtal_Prot#'!A:AL,22,FALSE)-VLOOKUP(A87,'SegEnds_NonXtal_Prot#'!A:AL,19,FALSE)</f>
        <v>20</v>
      </c>
      <c r="AG87" s="1">
        <f>VLOOKUP(A87,'SegEnds_NonXtal_Prot#'!A:AL,28,FALSE)-VLOOKUP(A87,'SegEnds_NonXtal_Prot#'!A:AL,25,FALSE)</f>
        <v>24</v>
      </c>
      <c r="AH87" s="1">
        <f>VLOOKUP(A87,'SegEnds_NonXtal_Prot#'!A:AL,28,FALSE)-VLOOKUP(A87,'SegEnds_NonXtal_Prot#'!A:AL,22,FALSE)</f>
        <v>47</v>
      </c>
      <c r="AI87" s="1">
        <f>VLOOKUP(A87,'SegEnds_NonXtal_Prot#'!A:AL,31,FALSE)-VLOOKUP(A87,'SegEnds_NonXtal_Prot#'!A:AL,28,FALSE)</f>
        <v>46</v>
      </c>
      <c r="AJ87" s="1">
        <f>VLOOKUP(A87,'SegEnds_NonXtal_Prot#'!A:AL,34,FALSE)-VLOOKUP(A87,'SegEnds_NonXtal_Prot#'!A:AL,31,FALSE)</f>
        <v>36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332</v>
      </c>
      <c r="B88" s="1" t="str">
        <f>VLOOKUP(A88,Xtal_Templ!B:C,2,FALSE)</f>
        <v>opsd_bovin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7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INDEX(ICL3_classA!$G$2:$G$37,MATCH(MIN(ABS(AI88-ICL3_classA!$F$2:$F$37)),ABS(AI88-ICL3_classA!$F$2:$F$37),0))</f>
        <v>73</v>
      </c>
      <c r="U88" s="1">
        <f t="array" ref="U88">INDEX(ICL3_classA!$H$2:$H$37,MATCH(MIN(ABS(AI88-ICL3_classA!$F$2:$F$37)),ABS(AI88-ICL3_classA!$F$2:$F$37),0))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 t="e">
        <f>VLOOKUP(A88,'SegEnds_NonXtal_Prot#'!A:AL,22,FALSE)-VLOOKUP(A88,'SegEnds_NonXtal_Prot#'!A:AL,19,FALSE)</f>
        <v>#VALUE!</v>
      </c>
      <c r="AG88" s="1">
        <f>VLOOKUP(A88,'SegEnds_NonXtal_Prot#'!A:AL,28,FALSE)-VLOOKUP(A88,'SegEnds_NonXtal_Prot#'!A:AL,25,FALSE)</f>
        <v>26</v>
      </c>
      <c r="AH88" s="1">
        <f>VLOOKUP(A88,'SegEnds_NonXtal_Prot#'!A:AL,28,FALSE)-VLOOKUP(A88,'SegEnds_NonXtal_Prot#'!A:AL,22,FALSE)</f>
        <v>52</v>
      </c>
      <c r="AI88" s="1">
        <f>VLOOKUP(A88,'SegEnds_NonXtal_Prot#'!A:AL,31,FALSE)-VLOOKUP(A88,'SegEnds_NonXtal_Prot#'!A:AL,28,FALSE)</f>
        <v>56</v>
      </c>
      <c r="AJ88" s="1">
        <f>VLOOKUP(A88,'SegEnds_NonXtal_Prot#'!A:AL,34,FALSE)-VLOOKUP(A88,'SegEnds_NonXtal_Prot#'!A:AL,31,FALSE)</f>
        <v>36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333</v>
      </c>
      <c r="B89" s="1" t="str">
        <f>VLOOKUP(A89,Xtal_Templ!B:C,2,FALSE)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INDEX(ICL3_classA!$G$2:$G$37,MATCH(MIN(ABS(AI89-ICL3_classA!$F$2:$F$37)),ABS(AI89-ICL3_classA!$F$2:$F$37),0))</f>
        <v>74</v>
      </c>
      <c r="U89" s="1">
        <f t="array" ref="U89">INDEX(ICL3_classA!$H$2:$H$37,MATCH(MIN(ABS(AI89-ICL3_classA!$F$2:$F$37)),ABS(AI89-ICL3_classA!$F$2:$F$37),0))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26</v>
      </c>
      <c r="AH89" s="1">
        <f>VLOOKUP(A89,'SegEnds_NonXtal_Prot#'!A:AL,28,FALSE)-VLOOKUP(A89,'SegEnds_NonXtal_Prot#'!A:AL,22,FALSE)</f>
        <v>52</v>
      </c>
      <c r="AI89" s="1">
        <f>VLOOKUP(A89,'SegEnds_NonXtal_Prot#'!A:AL,31,FALSE)-VLOOKUP(A89,'SegEnds_NonXtal_Prot#'!A:AL,28,FALSE)</f>
        <v>64</v>
      </c>
      <c r="AJ89" s="1">
        <f>VLOOKUP(A89,'SegEnds_NonXtal_Prot#'!A:AL,34,FALSE)-VLOOKUP(A89,'SegEnds_NonXtal_Prot#'!A:AL,31,FALSE)</f>
        <v>36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334</v>
      </c>
      <c r="B90" s="1" t="str">
        <f>VLOOKUP(A90,Xtal_Templ!B:C,2,FALSE)</f>
        <v>opsd_bovin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08">
        <v>56</v>
      </c>
      <c r="O90" s="87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INDEX(ICL3_classA!$G$2:$G$37,MATCH(MIN(ABS(AI90-ICL3_classA!$F$2:$F$37)),ABS(AI90-ICL3_classA!$F$2:$F$37),0))</f>
        <v>73</v>
      </c>
      <c r="U90" s="1">
        <f t="array" ref="U90">INDEX(ICL3_classA!$H$2:$H$37,MATCH(MIN(ABS(AI90-ICL3_classA!$F$2:$F$37)),ABS(AI90-ICL3_classA!$F$2:$F$37),0))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14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19</v>
      </c>
      <c r="AG90" s="1">
        <f>VLOOKUP(A90,'SegEnds_NonXtal_Prot#'!A:AL,28,FALSE)-VLOOKUP(A90,'SegEnds_NonXtal_Prot#'!A:AL,25,FALSE)</f>
        <v>28</v>
      </c>
      <c r="AH90" s="1">
        <f>VLOOKUP(A90,'SegEnds_NonXtal_Prot#'!A:AL,28,FALSE)-VLOOKUP(A90,'SegEnds_NonXtal_Prot#'!A:AL,22,FALSE)</f>
        <v>54</v>
      </c>
      <c r="AI90" s="1">
        <f>VLOOKUP(A90,'SegEnds_NonXtal_Prot#'!A:AL,31,FALSE)-VLOOKUP(A90,'SegEnds_NonXtal_Prot#'!A:AL,28,FALSE)</f>
        <v>56</v>
      </c>
      <c r="AJ90" s="1">
        <f>VLOOKUP(A90,'SegEnds_NonXtal_Prot#'!A:AL,34,FALSE)-VLOOKUP(A90,'SegEnds_NonXtal_Prot#'!A:AL,31,FALSE)</f>
        <v>36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338</v>
      </c>
      <c r="B91" s="1" t="str">
        <f>VLOOKUP(A91,Xtal_Templ!B:C,2,FALSE)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08">
        <v>56</v>
      </c>
      <c r="O91" s="87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INDEX(ICL3_classA!$G$2:$G$37,MATCH(MIN(ABS(AI91-ICL3_classA!$F$2:$F$37)),ABS(AI91-ICL3_classA!$F$2:$F$37),0))</f>
        <v>72</v>
      </c>
      <c r="U91" s="1">
        <f t="array" ref="U91">INDEX(ICL3_classA!$H$2:$H$37,MATCH(MIN(ABS(AI91-ICL3_classA!$F$2:$F$37)),ABS(AI91-ICL3_classA!$F$2:$F$37),0))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54</v>
      </c>
      <c r="AI91" s="1">
        <f>VLOOKUP(A91,'SegEnds_NonXtal_Prot#'!A:AL,31,FALSE)-VLOOKUP(A91,'SegEnds_NonXtal_Prot#'!A:AL,28,FALSE)</f>
        <v>52</v>
      </c>
      <c r="AJ91" s="1">
        <f>VLOOKUP(A91,'SegEnds_NonXtal_Prot#'!A:AL,34,FALSE)-VLOOKUP(A91,'SegEnds_NonXtal_Prot#'!A:AL,31,FALSE)</f>
        <v>36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920</v>
      </c>
      <c r="B92" s="1" t="str">
        <f>VLOOKUP(A92,Xtal_Templ!B:C,2,FALSE)</f>
        <v>opsd_bovin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f>VLOOKUP($B92&amp;"__wt",'SegEnds_Xtal_BW#'!$A:$Z,14,FALSE)</f>
        <v>56</v>
      </c>
      <c r="O92" s="87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INDEX(ICL3_classA!$G$2:$G$37,MATCH(MIN(ABS(AI92-ICL3_classA!$F$2:$F$37)),ABS(AI92-ICL3_classA!$F$2:$F$37),0))</f>
        <v>72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19</v>
      </c>
      <c r="AG92" s="1">
        <f>VLOOKUP(A92,'SegEnds_NonXtal_Prot#'!A:AL,28,FALSE)-VLOOKUP(A92,'SegEnds_NonXtal_Prot#'!A:AL,25,FALSE)</f>
        <v>28</v>
      </c>
      <c r="AH92" s="1">
        <f>VLOOKUP(A92,'SegEnds_NonXtal_Prot#'!A:AL,28,FALSE)-VLOOKUP(A92,'SegEnds_NonXtal_Prot#'!A:AL,22,FALSE)</f>
        <v>54</v>
      </c>
      <c r="AI92" s="1">
        <f>VLOOKUP(A92,'SegEnds_NonXtal_Prot#'!A:AL,31,FALSE)-VLOOKUP(A92,'SegEnds_NonXtal_Prot#'!A:AL,28,FALSE)</f>
        <v>52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Xtal</v>
      </c>
    </row>
    <row r="93" spans="1:38" x14ac:dyDescent="0.2">
      <c r="A93" s="1" t="s">
        <v>339</v>
      </c>
      <c r="B93" s="1" t="str">
        <f>VLOOKUP(A93,Xtal_Templ!B:C,2,FALSE)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08">
        <f>VLOOKUP($B93&amp;"__wt",'SegEnds_Xtal_BW#'!$A:$Z,14,FALSE)</f>
        <v>56</v>
      </c>
      <c r="O93" s="87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INDEX(ICL3_classA!$G$2:$G$37,MATCH(MIN(ABS(AI93-ICL3_classA!$F$2:$F$37)),ABS(AI93-ICL3_classA!$F$2:$F$37),0))</f>
        <v>72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19</v>
      </c>
      <c r="AG93" s="1">
        <f>VLOOKUP(A93,'SegEnds_NonXtal_Prot#'!A:AL,28,FALSE)-VLOOKUP(A93,'SegEnds_NonXtal_Prot#'!A:AL,25,FALSE)</f>
        <v>28</v>
      </c>
      <c r="AH93" s="1">
        <f>VLOOKUP(A93,'SegEnds_NonXtal_Prot#'!A:AL,28,FALSE)-VLOOKUP(A93,'SegEnds_NonXtal_Prot#'!A:AL,22,FALSE)</f>
        <v>54</v>
      </c>
      <c r="AI93" s="1">
        <f>VLOOKUP(A93,'SegEnds_NonXtal_Prot#'!A:AL,31,FALSE)-VLOOKUP(A93,'SegEnds_NonXtal_Prot#'!A:AL,28,FALSE)</f>
        <v>52</v>
      </c>
      <c r="AJ93" s="1">
        <f>VLOOKUP(A93,'SegEnds_NonXtal_Prot#'!A:AL,34,FALSE)-VLOOKUP(A93,'SegEnds_NonXtal_Prot#'!A:AL,31,FALSE)</f>
        <v>36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Xtal</v>
      </c>
    </row>
    <row r="94" spans="1:38" x14ac:dyDescent="0.2">
      <c r="A94" s="1" t="s">
        <v>922</v>
      </c>
      <c r="B94" s="1" t="str">
        <f>VLOOKUP(A94,Xtal_Templ!B:C,2,FALSE)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7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74</v>
      </c>
      <c r="U94" s="1">
        <f t="array" ref="U94">INDEX(ICL3_classA!$H$2:$H$37,MATCH(MIN(ABS(AI94-ICL3_classA!$F$2:$F$37)),ABS(AI94-ICL3_classA!$F$2:$F$37),0))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21</v>
      </c>
      <c r="AE94" s="1">
        <f>VLOOKUP(A94,'SegEnds_NonXtal_Prot#'!A:AL,16,FALSE)-VLOOKUP(A94,'SegEnds_NonXtal_Prot#'!A:AL,10,FALSE)</f>
        <v>53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26</v>
      </c>
      <c r="AH94" s="1">
        <f>VLOOKUP(A94,'SegEnds_NonXtal_Prot#'!A:AL,28,FALSE)-VLOOKUP(A94,'SegEnds_NonXtal_Prot#'!A:AL,22,FALSE)</f>
        <v>52</v>
      </c>
      <c r="AI94" s="1">
        <f>VLOOKUP(A94,'SegEnds_NonXtal_Prot#'!A:AL,31,FALSE)-VLOOKUP(A94,'SegEnds_NonXtal_Prot#'!A:AL,28,FALSE)</f>
        <v>64</v>
      </c>
      <c r="AJ94" s="1">
        <f>VLOOKUP(A94,'SegEnds_NonXtal_Prot#'!A:AL,34,FALSE)-VLOOKUP(A94,'SegEnds_NonXtal_Prot#'!A:AL,31,FALSE)</f>
        <v>36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Xtal</v>
      </c>
    </row>
    <row r="95" spans="1:38" x14ac:dyDescent="0.2">
      <c r="A95" s="1" t="s">
        <v>340</v>
      </c>
      <c r="B95" s="1" t="str">
        <f>VLOOKUP(A95,Xtal_Templ!B:C,2,FALSE)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56</v>
      </c>
      <c r="O95" s="87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INDEX(ICL3_classA!$G$2:$G$37,MATCH(MIN(ABS(AI95-ICL3_classA!$F$2:$F$37)),ABS(AI95-ICL3_classA!$F$2:$F$37),0))</f>
        <v>72</v>
      </c>
      <c r="U95" s="1">
        <f t="array" ref="U95">INDEX(ICL3_classA!$H$2:$H$37,MATCH(MIN(ABS(AI95-ICL3_classA!$F$2:$F$37)),ABS(AI95-ICL3_classA!$F$2:$F$37),0))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>
        <f>VLOOKUP(A95,'SegEnds_NonXtal_Prot#'!A:AL,22,FALSE)-VLOOKUP(A95,'SegEnds_NonXtal_Prot#'!A:AL,19,FALSE)</f>
        <v>19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54</v>
      </c>
      <c r="AI95" s="1">
        <f>VLOOKUP(A95,'SegEnds_NonXtal_Prot#'!A:AL,31,FALSE)-VLOOKUP(A95,'SegEnds_NonXtal_Prot#'!A:AL,28,FALSE)</f>
        <v>52</v>
      </c>
      <c r="AJ95" s="1">
        <f>VLOOKUP(A95,'SegEnds_NonXtal_Prot#'!A:AL,34,FALSE)-VLOOKUP(A95,'SegEnds_NonXtal_Prot#'!A:AL,31,FALSE)</f>
        <v>36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341</v>
      </c>
      <c r="B96" s="1" t="str">
        <f>VLOOKUP(A96,Xtal_Templ!B:C,2,FALSE)</f>
        <v>opsd_bovin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56</v>
      </c>
      <c r="O96" s="87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INDEX(ICL3_classA!$G$2:$G$37,MATCH(MIN(ABS(AI96-ICL3_classA!$F$2:$F$37)),ABS(AI96-ICL3_classA!$F$2:$F$37),0))</f>
        <v>72</v>
      </c>
      <c r="U96" s="1">
        <f t="array" ref="U96">INDEX(ICL3_classA!$H$2:$H$37,MATCH(MIN(ABS(AI96-ICL3_classA!$F$2:$F$37)),ABS(AI96-ICL3_classA!$F$2:$F$37),0))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19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19</v>
      </c>
      <c r="AG96" s="1">
        <f>VLOOKUP(A96,'SegEnds_NonXtal_Prot#'!A:AL,28,FALSE)-VLOOKUP(A96,'SegEnds_NonXtal_Prot#'!A:AL,25,FALSE)</f>
        <v>28</v>
      </c>
      <c r="AH96" s="1">
        <f>VLOOKUP(A96,'SegEnds_NonXtal_Prot#'!A:AL,28,FALSE)-VLOOKUP(A96,'SegEnds_NonXtal_Prot#'!A:AL,22,FALSE)</f>
        <v>54</v>
      </c>
      <c r="AI96" s="1">
        <f>VLOOKUP(A96,'SegEnds_NonXtal_Prot#'!A:AL,31,FALSE)-VLOOKUP(A96,'SegEnds_NonXtal_Prot#'!A:AL,28,FALSE)</f>
        <v>52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4" t="s">
        <v>344</v>
      </c>
      <c r="B97" s="4" t="str">
        <f>VLOOKUP(A97,Xtal_Templ!B:C,2,FALSE)</f>
        <v>ox1r_human</v>
      </c>
      <c r="C97" s="5">
        <f>VLOOKUP($B97&amp;"__wt",'SegEnds_Xtal_BW#'!$A:$Z,3,FALSE)</f>
        <v>32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88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32</v>
      </c>
      <c r="T97" s="4">
        <f t="array" ref="T97">INDEX(ICL3_classA!$G$2:$G$37,MATCH(MIN(ABS(AI97-ICL3_classA!$F$2:$F$37)),ABS(AI97-ICL3_classA!$F$2:$F$37),0))</f>
        <v>76</v>
      </c>
      <c r="U97" s="4">
        <f t="array" ref="U97">INDEX(ICL3_classA!$H$2:$H$37,MATCH(MIN(ABS(AI97-ICL3_classA!$F$2:$F$37)),ABS(AI97-ICL3_classA!$F$2:$F$37),0))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4">
        <f>VLOOKUP(A97,'SegEnds_NonXtal_Prot#'!A:AL,10,FALSE)-VLOOKUP(A97,'SegEnds_NonXtal_Prot#'!A:AL,7,FALSE)</f>
        <v>15</v>
      </c>
      <c r="AD97" s="4">
        <f>VLOOKUP(A97,'SegEnds_NonXtal_Prot#'!A:AL,13,FALSE)-VLOOKUP(A97,'SegEnds_NonXtal_Prot#'!A:AL,10,FALSE)</f>
        <v>18</v>
      </c>
      <c r="AE97" s="4">
        <f>VLOOKUP(A97,'SegEnds_NonXtal_Prot#'!A:AL,16,FALSE)-VLOOKUP(A97,'SegEnds_NonXtal_Prot#'!A:AL,10,FALSE)</f>
        <v>52</v>
      </c>
      <c r="AF97" s="1" t="e">
        <f>VLOOKUP(A97,'SegEnds_NonXtal_Prot#'!A:AL,22,FALSE)-VLOOKUP(A97,'SegEnds_NonXtal_Prot#'!A:AL,19,FALSE)</f>
        <v>#VALUE!</v>
      </c>
      <c r="AG97" s="4">
        <f>VLOOKUP(A97,'SegEnds_NonXtal_Prot#'!A:AL,28,FALSE)-VLOOKUP(A97,'SegEnds_NonXtal_Prot#'!A:AL,25,FALSE)</f>
        <v>25</v>
      </c>
      <c r="AH97" s="1">
        <f>VLOOKUP(A97,'SegEnds_NonXtal_Prot#'!A:AL,28,FALSE)-VLOOKUP(A97,'SegEnds_NonXtal_Prot#'!A:AL,22,FALSE)</f>
        <v>51</v>
      </c>
      <c r="AI97" s="4">
        <f>VLOOKUP(A97,'SegEnds_NonXtal_Prot#'!A:AL,31,FALSE)-VLOOKUP(A97,'SegEnds_NonXtal_Prot#'!A:AL,28,FALSE)</f>
        <v>78</v>
      </c>
      <c r="AJ97" s="4">
        <f>VLOOKUP(A97,'SegEnds_NonXtal_Prot#'!A:AL,34,FALSE)-VLOOKUP(A97,'SegEnds_NonXtal_Prot#'!A:AL,31,FALSE)</f>
        <v>36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361</v>
      </c>
      <c r="B98" s="1" t="str">
        <f>VLOOKUP(A98,Xtal_Templ!B:C,2,FALSE)</f>
        <v>cnr1_human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v>66</v>
      </c>
      <c r="I98" s="1" t="str">
        <f>VLOOKUP($B98&amp;"__wt",'SegEnds_Xtal_BW#'!$A:$Z,9,FALSE)</f>
        <v>-</v>
      </c>
      <c r="J98" s="1" t="str">
        <f>VLOOKUP($B98&amp;"__wt",'SegEnds_Xtal_BW#'!$A:$Z,10,FALSE)</f>
        <v>-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63</v>
      </c>
      <c r="Q98" s="108">
        <v>50</v>
      </c>
      <c r="R98" s="108">
        <v>52</v>
      </c>
      <c r="S98" s="1">
        <f>VLOOKUP($B98&amp;"__wt",'SegEnds_Xtal_BW#'!$A:$Z,19,FALSE)</f>
        <v>36</v>
      </c>
      <c r="T98" s="1">
        <f t="array" ref="T98">INDEX(ICL3_classA!$G$2:$G$37,MATCH(MIN(ABS(AI98-ICL3_classA!$F$2:$F$37)),ABS(AI98-ICL3_classA!$F$2:$F$37),0))</f>
        <v>74</v>
      </c>
      <c r="U98" s="1">
        <f t="array" ref="U98">INDEX(ICL3_classA!$H$2:$H$37,MATCH(MIN(ABS(AI98-ICL3_classA!$F$2:$F$37)),ABS(AI98-ICL3_classA!$F$2:$F$37),0))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34</v>
      </c>
      <c r="AC98" s="1">
        <f>VLOOKUP(A98,'SegEnds_NonXtal_Prot#'!A:AL,10,FALSE)-VLOOKUP(A98,'SegEnds_NonXtal_Prot#'!A:AL,7,FALSE)</f>
        <v>20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51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28</v>
      </c>
      <c r="AH98" s="1">
        <f>VLOOKUP(A98,'SegEnds_NonXtal_Prot#'!A:AL,28,FALSE)-VLOOKUP(A98,'SegEnds_NonXtal_Prot#'!A:AL,22,FALSE)</f>
        <v>54</v>
      </c>
      <c r="AI98" s="1">
        <f>VLOOKUP(A98,'SegEnds_NonXtal_Prot#'!A:AL,31,FALSE)-VLOOKUP(A98,'SegEnds_NonXtal_Prot#'!A:AL,28,FALSE)</f>
        <v>96</v>
      </c>
      <c r="AJ98" s="1">
        <f>VLOOKUP(A98,'SegEnds_NonXtal_Prot#'!A:AL,34,FALSE)-VLOOKUP(A98,'SegEnds_NonXtal_Prot#'!A:AL,31,FALSE)</f>
        <v>36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394</v>
      </c>
      <c r="B99" s="1" t="str">
        <f>VLOOKUP(A99,Xtal_Templ!B:C,2,FALSE)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INDEX(ICL3_classA!$G$2:$G$37,MATCH(MIN(ABS(AI99-ICL3_classA!$F$2:$F$37)),ABS(AI99-ICL3_classA!$F$2:$F$37),0))</f>
        <v>76</v>
      </c>
      <c r="U99" s="1">
        <f t="array" ref="U99">INDEX(ICL3_classA!$H$2:$H$37,MATCH(MIN(ABS(AI99-ICL3_classA!$F$2:$F$37)),ABS(AI99-ICL3_classA!$F$2:$F$37),0))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20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24</v>
      </c>
      <c r="AH99" s="1">
        <f>VLOOKUP(A99,'SegEnds_NonXtal_Prot#'!A:AL,28,FALSE)-VLOOKUP(A99,'SegEnds_NonXtal_Prot#'!A:AL,22,FALSE)</f>
        <v>53</v>
      </c>
      <c r="AI99" s="1">
        <f>VLOOKUP(A99,'SegEnds_NonXtal_Prot#'!A:AL,31,FALSE)-VLOOKUP(A99,'SegEnds_NonXtal_Prot#'!A:AL,28,FALSE)</f>
        <v>78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395</v>
      </c>
      <c r="B100" s="1" t="str">
        <f>VLOOKUP(A100,Xtal_Templ!B:C,2,FALSE)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INDEX(ICL3_classA!$G$2:$G$37,MATCH(MIN(ABS(AI100-ICL3_classA!$F$2:$F$37)),ABS(AI100-ICL3_classA!$F$2:$F$37),0))</f>
        <v>67</v>
      </c>
      <c r="U100" s="1">
        <f t="array" ref="U100">INDEX(ICL3_classA!$H$2:$H$37,MATCH(MIN(ABS(AI100-ICL3_classA!$F$2:$F$37)),ABS(AI100-ICL3_classA!$F$2:$F$37),0))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14</v>
      </c>
      <c r="AD100" s="1">
        <f>VLOOKUP(A100,'SegEnds_NonXtal_Prot#'!A:AL,13,FALSE)-VLOOKUP(A100,'SegEnds_NonXtal_Prot#'!A:AL,10,FALSE)</f>
        <v>28</v>
      </c>
      <c r="AE100" s="1">
        <f>VLOOKUP(A100,'SegEnds_NonXtal_Prot#'!A:AL,16,FALSE)-VLOOKUP(A100,'SegEnds_NonXtal_Prot#'!A:AL,10,FALSE)</f>
        <v>59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24</v>
      </c>
      <c r="AH100" s="1">
        <f>VLOOKUP(A100,'SegEnds_NonXtal_Prot#'!A:AL,28,FALSE)-VLOOKUP(A100,'SegEnds_NonXtal_Prot#'!A:AL,22,FALSE)</f>
        <v>47</v>
      </c>
      <c r="AI100" s="1">
        <f>VLOOKUP(A100,'SegEnds_NonXtal_Prot#'!A:AL,31,FALSE)-VLOOKUP(A100,'SegEnds_NonXtal_Prot#'!A:AL,28,FALSE)</f>
        <v>46</v>
      </c>
      <c r="AJ100" s="1">
        <f>VLOOKUP(A100,'SegEnds_NonXtal_Prot#'!A:AL,34,FALSE)-VLOOKUP(A100,'SegEnds_NonXtal_Prot#'!A:AL,31,FALSE)</f>
        <v>36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399</v>
      </c>
      <c r="B101" s="1" t="str">
        <f>VLOOKUP(A101,Xtal_Templ!B:C,2,FALSE)</f>
        <v>ntr1_rat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08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INDEX(ICL3_classA!$G$2:$G$37,MATCH(MIN(ABS(AI101-ICL3_classA!$F$2:$F$37)),ABS(AI101-ICL3_classA!$F$2:$F$37),0))</f>
        <v>76</v>
      </c>
      <c r="U101" s="1">
        <f t="array" ref="U101">INDEX(ICL3_classA!$H$2:$H$37,MATCH(MIN(ABS(AI101-ICL3_classA!$F$2:$F$37)),ABS(AI101-ICL3_classA!$F$2:$F$37),0))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30</v>
      </c>
      <c r="AC101" s="1">
        <f>VLOOKUP(A101,'SegEnds_NonXtal_Prot#'!A:AL,10,FALSE)-VLOOKUP(A101,'SegEnds_NonXtal_Prot#'!A:AL,7,FALSE)</f>
        <v>16</v>
      </c>
      <c r="AD101" s="1">
        <f>VLOOKUP(A101,'SegEnds_NonXtal_Prot#'!A:AL,13,FALSE)-VLOOKUP(A101,'SegEnds_NonXtal_Prot#'!A:AL,10,FALSE)</f>
        <v>18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25</v>
      </c>
      <c r="AH101" s="1">
        <f>VLOOKUP(A101,'SegEnds_NonXtal_Prot#'!A:AL,28,FALSE)-VLOOKUP(A101,'SegEnds_NonXtal_Prot#'!A:AL,22,FALSE)</f>
        <v>53</v>
      </c>
      <c r="AI101" s="1">
        <f>VLOOKUP(A101,'SegEnds_NonXtal_Prot#'!A:AL,31,FALSE)-VLOOKUP(A101,'SegEnds_NonXtal_Prot#'!A:AL,28,FALSE)</f>
        <v>69</v>
      </c>
      <c r="AJ101" s="1">
        <f>VLOOKUP(A101,'SegEnds_NonXtal_Prot#'!A:AL,34,FALSE)-VLOOKUP(A101,'SegEnds_NonXtal_Prot#'!A:AL,31,FALSE)</f>
        <v>36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128</v>
      </c>
      <c r="B102" s="1" t="str">
        <f>VLOOKUP(A102,Xtal_Templ!B:C,2,FALSE)</f>
        <v>5ht1b_human</v>
      </c>
      <c r="C102" s="5">
        <f>VLOOKUP($B102&amp;"__wt",'SegEnds_Xtal_BW#'!$A:$Z,3,FALSE)</f>
        <v>28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INDEX(ICL3_classA!$G$2:$G$37,MATCH(MIN(ABS(AI102-ICL3_classA!$F$2:$F$37)),ABS(AI102-ICL3_classA!$F$2:$F$37),0))</f>
        <v>76</v>
      </c>
      <c r="U102" s="1">
        <f t="array" ref="U102">INDEX(ICL3_classA!$H$2:$H$37,MATCH(MIN(ABS(AI102-ICL3_classA!$F$2:$F$37)),ABS(AI102-ICL3_classA!$F$2:$F$37),0))</f>
        <v>24</v>
      </c>
      <c r="V102" s="1">
        <v>60</v>
      </c>
      <c r="W102" s="1">
        <v>31</v>
      </c>
      <c r="X102" s="128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46</v>
      </c>
      <c r="AI102" s="1">
        <f>VLOOKUP(A102,'SegEnds_NonXtal_Prot#'!A:AL,31,FALSE)-VLOOKUP(A102,'SegEnds_NonXtal_Prot#'!A:AL,28,FALSE)</f>
        <v>153</v>
      </c>
      <c r="AJ102" s="1">
        <f>VLOOKUP(A102,'SegEnds_NonXtal_Prot#'!A:AL,34,FALSE)-VLOOKUP(A102,'SegEnds_NonXtal_Prot#'!A:AL,31,FALSE)</f>
        <v>37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34</v>
      </c>
      <c r="B103" s="1" t="str">
        <f>VLOOKUP(A103,Xtal_Templ!B:C,2,FALSE)</f>
        <v>5ht1b_human</v>
      </c>
      <c r="C103" s="5">
        <f>VLOOKUP($B103&amp;"__wt",'SegEnds_Xtal_BW#'!$A:$Z,3,FALSE)</f>
        <v>28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INDEX(ICL3_classA!$G$2:$G$37,MATCH(MIN(ABS(AI103-ICL3_classA!$F$2:$F$37)),ABS(AI103-ICL3_classA!$F$2:$F$37),0))</f>
        <v>74</v>
      </c>
      <c r="U103" s="1">
        <f t="array" ref="U103">INDEX(ICL3_classA!$H$2:$H$37,MATCH(MIN(ABS(AI103-ICL3_classA!$F$2:$F$37)),ABS(AI103-ICL3_classA!$F$2:$F$37),0))</f>
        <v>24</v>
      </c>
      <c r="V103" s="1">
        <v>60</v>
      </c>
      <c r="W103" s="1">
        <v>31</v>
      </c>
      <c r="X103" s="128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21</v>
      </c>
      <c r="AH103" s="1">
        <f>VLOOKUP(A103,'SegEnds_NonXtal_Prot#'!A:AL,28,FALSE)-VLOOKUP(A103,'SegEnds_NonXtal_Prot#'!A:AL,22,FALSE)</f>
        <v>46</v>
      </c>
      <c r="AI103" s="1">
        <f>VLOOKUP(A103,'SegEnds_NonXtal_Prot#'!A:AL,31,FALSE)-VLOOKUP(A103,'SegEnds_NonXtal_Prot#'!A:AL,28,FALSE)</f>
        <v>109</v>
      </c>
      <c r="AJ103" s="1">
        <f>VLOOKUP(A103,'SegEnds_NonXtal_Prot#'!A:AL,34,FALSE)-VLOOKUP(A103,'SegEnds_NonXtal_Prot#'!A:AL,31,FALSE)</f>
        <v>37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Xtal</v>
      </c>
    </row>
    <row r="104" spans="1:38" x14ac:dyDescent="0.2">
      <c r="A104" s="1" t="s">
        <v>129</v>
      </c>
      <c r="B104" s="1" t="str">
        <f>VLOOKUP(A104,Xtal_Templ!B:C,2,FALSE)</f>
        <v>5ht1b_human</v>
      </c>
      <c r="C104" s="5">
        <f>VLOOKUP($B104&amp;"__wt",'SegEnds_Xtal_BW#'!$A:$Z,3,FALSE)</f>
        <v>28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INDEX(ICL3_classA!$G$2:$G$37,MATCH(MIN(ABS(AI104-ICL3_classA!$F$2:$F$37)),ABS(AI104-ICL3_classA!$F$2:$F$37),0))</f>
        <v>74</v>
      </c>
      <c r="U104" s="1">
        <f t="array" ref="U104">INDEX(ICL3_classA!$H$2:$H$37,MATCH(MIN(ABS(AI104-ICL3_classA!$F$2:$F$37)),ABS(AI104-ICL3_classA!$F$2:$F$37),0))</f>
        <v>24</v>
      </c>
      <c r="V104" s="1">
        <v>60</v>
      </c>
      <c r="W104" s="1">
        <v>31</v>
      </c>
      <c r="X104" s="128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21</v>
      </c>
      <c r="AH104" s="1">
        <f>VLOOKUP(A104,'SegEnds_NonXtal_Prot#'!A:AL,28,FALSE)-VLOOKUP(A104,'SegEnds_NonXtal_Prot#'!A:AL,22,FALSE)</f>
        <v>46</v>
      </c>
      <c r="AI104" s="1">
        <f>VLOOKUP(A104,'SegEnds_NonXtal_Prot#'!A:AL,31,FALSE)-VLOOKUP(A104,'SegEnds_NonXtal_Prot#'!A:AL,28,FALSE)</f>
        <v>107</v>
      </c>
      <c r="AJ104" s="1">
        <f>VLOOKUP(A104,'SegEnds_NonXtal_Prot#'!A:AL,34,FALSE)-VLOOKUP(A104,'SegEnds_NonXtal_Prot#'!A:AL,31,FALSE)</f>
        <v>37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139</v>
      </c>
      <c r="B105" s="1" t="str">
        <f>VLOOKUP(A105,Xtal_Templ!B:C,2,FALSE)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7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INDEX(ICL3_classA!$G$2:$G$37,MATCH(MIN(ABS(AI105-ICL3_classA!$F$2:$F$37)),ABS(AI105-ICL3_classA!$F$2:$F$37),0))</f>
        <v>74</v>
      </c>
      <c r="U105" s="1">
        <f t="array" ref="U105">INDEX(ICL3_classA!$H$2:$H$37,MATCH(MIN(ABS(AI105-ICL3_classA!$F$2:$F$37)),ABS(AI105-ICL3_classA!$F$2:$F$37),0))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18</v>
      </c>
      <c r="AE105" s="1">
        <f>VLOOKUP(A105,'SegEnds_NonXtal_Prot#'!A:AL,16,FALSE)-VLOOKUP(A105,'SegEnds_NonXtal_Prot#'!A:AL,10,FALSE)</f>
        <v>50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23</v>
      </c>
      <c r="AH105" s="1">
        <f>VLOOKUP(A105,'SegEnds_NonXtal_Prot#'!A:AL,28,FALSE)-VLOOKUP(A105,'SegEnds_NonXtal_Prot#'!A:AL,22,FALSE)</f>
        <v>60</v>
      </c>
      <c r="AI105" s="1">
        <f>VLOOKUP(A105,'SegEnds_NonXtal_Prot#'!A:AL,31,FALSE)-VLOOKUP(A105,'SegEnds_NonXtal_Prot#'!A:AL,28,FALSE)</f>
        <v>59</v>
      </c>
      <c r="AJ105" s="1">
        <f>VLOOKUP(A105,'SegEnds_NonXtal_Prot#'!A:AL,34,FALSE)-VLOOKUP(A105,'SegEnds_NonXtal_Prot#'!A:AL,31,FALSE)</f>
        <v>37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156</v>
      </c>
      <c r="B106" s="1" t="str">
        <f>VLOOKUP(A106,Xtal_Templ!B:C,2,FALSE)</f>
        <v>drd2_human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INDEX(ICL3_classA!$G$2:$G$37,MATCH(MIN(ABS(AI106-ICL3_classA!$F$2:$F$37)),ABS(AI106-ICL3_classA!$F$2:$F$37),0))</f>
        <v>75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47</v>
      </c>
      <c r="AI106" s="1">
        <f>VLOOKUP(A106,'SegEnds_NonXtal_Prot#'!A:AL,31,FALSE)-VLOOKUP(A106,'SegEnds_NonXtal_Prot#'!A:AL,28,FALSE)</f>
        <v>199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157</v>
      </c>
      <c r="B107" s="1" t="str">
        <f>VLOOKUP(A107,Xtal_Templ!B:C,2,FALSE)</f>
        <v>drd2_human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INDEX(ICL3_classA!$G$2:$G$37,MATCH(MIN(ABS(AI107-ICL3_classA!$F$2:$F$37)),ABS(AI107-ICL3_classA!$F$2:$F$37),0))</f>
        <v>75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46</v>
      </c>
      <c r="AI107" s="1">
        <f>VLOOKUP(A107,'SegEnds_NonXtal_Prot#'!A:AL,31,FALSE)-VLOOKUP(A107,'SegEnds_NonXtal_Prot#'!A:AL,28,FALSE)</f>
        <v>175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212</v>
      </c>
      <c r="B108" s="1" t="str">
        <f>VLOOKUP(A108,Xtal_Templ!B:C,2,FALSE)</f>
        <v>ccr5_human</v>
      </c>
      <c r="C108" s="5">
        <f>VLOOKUP($B108&amp;"__wt",'SegEnds_Xtal_BW#'!$A:$Z,3,FALSE)</f>
        <v>24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INDEX(ICL3_classA!$G$2:$G$37,MATCH(MIN(ABS(AI108-ICL3_classA!$F$2:$F$37)),ABS(AI108-ICL3_classA!$F$2:$F$37),0))</f>
        <v>75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22</v>
      </c>
      <c r="AH108" s="1">
        <f>VLOOKUP(A108,'SegEnds_NonXtal_Prot#'!A:AL,28,FALSE)-VLOOKUP(A108,'SegEnds_NonXtal_Prot#'!A:AL,22,FALSE)</f>
        <v>48</v>
      </c>
      <c r="AI108" s="1">
        <f>VLOOKUP(A108,'SegEnds_NonXtal_Prot#'!A:AL,31,FALSE)-VLOOKUP(A108,'SegEnds_NonXtal_Prot#'!A:AL,28,FALSE)</f>
        <v>210</v>
      </c>
      <c r="AJ108" s="1">
        <f>VLOOKUP(A108,'SegEnds_NonXtal_Prot#'!A:AL,34,FALSE)-VLOOKUP(A108,'SegEnds_NonXtal_Prot#'!A:AL,31,FALSE)</f>
        <v>37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266</v>
      </c>
      <c r="B109" s="1" t="str">
        <f>VLOOKUP(A109,Xtal_Templ!B:C,2,FALSE)</f>
        <v>acm3_rat</v>
      </c>
      <c r="C109" s="5">
        <f>VLOOKUP($B109&amp;"__wt",'SegEnds_Xtal_BW#'!$A:$Z,3,FALSE)</f>
        <v>29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69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INDEX(ICL3_classA!$G$2:$G$37,MATCH(MIN(ABS(AI109-ICL3_classA!$F$2:$F$37)),ABS(AI109-ICL3_classA!$F$2:$F$37),0))</f>
        <v>76</v>
      </c>
      <c r="U109" s="1">
        <f t="array" ref="U109">INDEX(ICL3_classA!$H$2:$H$37,MATCH(MIN(ABS(AI109-ICL3_classA!$F$2:$F$37)),ABS(AI109-ICL3_classA!$F$2:$F$37),0))</f>
        <v>24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58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30</v>
      </c>
      <c r="AC109" s="1">
        <f>VLOOKUP(A109,'SegEnds_NonXtal_Prot#'!A:AL,10,FALSE)-VLOOKUP(A109,'SegEnds_NonXtal_Prot#'!A:AL,7,FALSE)</f>
        <v>15</v>
      </c>
      <c r="AD109" s="1" t="e">
        <f>VLOOKUP(A109,'SegEnds_NonXtal_Prot#'!A:AL,13,FALSE)-VLOOKUP(A109,'SegEnds_NonXtal_Prot#'!A:AL,10,FALSE)</f>
        <v>#VALUE!</v>
      </c>
      <c r="AE109" s="1">
        <f>VLOOKUP(A109,'SegEnds_NonXtal_Prot#'!A:AL,16,FALSE)-VLOOKUP(A109,'SegEnds_NonXtal_Prot#'!A:AL,10,FALSE)</f>
        <v>53</v>
      </c>
      <c r="AF109" s="1" t="e">
        <f>VLOOKUP(A109,'SegEnds_NonXtal_Prot#'!A:AL,22,FALSE)-VLOOKUP(A109,'SegEnds_NonXtal_Prot#'!A:AL,19,FALSE)</f>
        <v>#VALUE!</v>
      </c>
      <c r="AG109" s="1">
        <f>VLOOKUP(A109,'SegEnds_NonXtal_Prot#'!A:AL,28,FALSE)-VLOOKUP(A109,'SegEnds_NonXtal_Prot#'!A:AL,25,FALSE)</f>
        <v>25</v>
      </c>
      <c r="AH109" s="1">
        <f>VLOOKUP(A109,'SegEnds_NonXtal_Prot#'!A:AL,28,FALSE)-VLOOKUP(A109,'SegEnds_NonXtal_Prot#'!A:AL,22,FALSE)</f>
        <v>45</v>
      </c>
      <c r="AI109" s="1">
        <f>VLOOKUP(A109,'SegEnds_NonXtal_Prot#'!A:AL,31,FALSE)-VLOOKUP(A109,'SegEnds_NonXtal_Prot#'!A:AL,28,FALSE)</f>
        <v>122</v>
      </c>
      <c r="AJ109" s="1">
        <f>VLOOKUP(A109,'SegEnds_NonXtal_Prot#'!A:AL,34,FALSE)-VLOOKUP(A109,'SegEnds_NonXtal_Prot#'!A:AL,31,FALSE)</f>
        <v>37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281</v>
      </c>
      <c r="B110" s="1" t="str">
        <f>VLOOKUP(A110,Xtal_Templ!B:C,2,FALSE)</f>
        <v>acm3_rat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7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INDEX(ICL3_classA!$G$2:$G$37,MATCH(MIN(ABS(AI110-ICL3_classA!$F$2:$F$37)),ABS(AI110-ICL3_classA!$F$2:$F$37),0))</f>
        <v>76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58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19</v>
      </c>
      <c r="AE110" s="1">
        <f>VLOOKUP(A110,'SegEnds_NonXtal_Prot#'!A:AL,16,FALSE)-VLOOKUP(A110,'SegEnds_NonXtal_Prot#'!A:AL,10,FALSE)</f>
        <v>51</v>
      </c>
      <c r="AF110" s="1">
        <f>VLOOKUP(A110,'SegEnds_NonXtal_Prot#'!A:AL,22,FALSE)-VLOOKUP(A110,'SegEnds_NonXtal_Prot#'!A:AL,19,FALSE)</f>
        <v>21</v>
      </c>
      <c r="AG110" s="1">
        <f>VLOOKUP(A110,'SegEnds_NonXtal_Prot#'!A:AL,28,FALSE)-VLOOKUP(A110,'SegEnds_NonXtal_Prot#'!A:AL,25,FALSE)</f>
        <v>22</v>
      </c>
      <c r="AH110" s="1">
        <f>VLOOKUP(A110,'SegEnds_NonXtal_Prot#'!A:AL,28,FALSE)-VLOOKUP(A110,'SegEnds_NonXtal_Prot#'!A:AL,22,FALSE)</f>
        <v>46</v>
      </c>
      <c r="AI110" s="1">
        <f>VLOOKUP(A110,'SegEnds_NonXtal_Prot#'!A:AL,31,FALSE)-VLOOKUP(A110,'SegEnds_NonXtal_Prot#'!A:AL,28,FALSE)</f>
        <v>132</v>
      </c>
      <c r="AJ110" s="1">
        <f>VLOOKUP(A110,'SegEnds_NonXtal_Prot#'!A:AL,34,FALSE)-VLOOKUP(A110,'SegEnds_NonXtal_Prot#'!A:AL,31,FALSE)</f>
        <v>37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299</v>
      </c>
      <c r="B111" s="1" t="str">
        <f>VLOOKUP(A111,Xtal_Templ!B:C,2,FALSE)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30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31</v>
      </c>
      <c r="AC111" s="1">
        <f>VLOOKUP(A111,'SegEnds_NonXtal_Prot#'!A:AL,10,FALSE)-VLOOKUP(A111,'SegEnds_NonXtal_Prot#'!A:AL,7,FALSE)</f>
        <v>18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26</v>
      </c>
      <c r="AH111" s="1">
        <f>VLOOKUP(A111,'SegEnds_NonXtal_Prot#'!A:AL,28,FALSE)-VLOOKUP(A111,'SegEnds_NonXtal_Prot#'!A:AL,22,FALSE)</f>
        <v>52</v>
      </c>
      <c r="AI111" s="1">
        <f>VLOOKUP(A111,'SegEnds_NonXtal_Prot#'!A:AL,31,FALSE)-VLOOKUP(A111,'SegEnds_NonXtal_Prot#'!A:AL,28,FALSE)</f>
        <v>51</v>
      </c>
      <c r="AJ111" s="1">
        <f>VLOOKUP(A111,'SegEnds_NonXtal_Prot#'!A:AL,34,FALSE)-VLOOKUP(A111,'SegEnds_NonXtal_Prot#'!A:AL,31,FALSE)</f>
        <v>37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300</v>
      </c>
      <c r="B112" s="1" t="str">
        <f>VLOOKUP(A112,Xtal_Templ!B:C,2,FALSE)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INDEX(ICL3_classA!$G$2:$G$37,MATCH(MIN(ABS(AI112-ICL3_classA!$F$2:$F$37)),ABS(AI112-ICL3_classA!$F$2:$F$37),0))</f>
        <v>73</v>
      </c>
      <c r="U112" s="1">
        <f t="array" ref="U112">INDEX(ICL3_classA!$H$2:$H$37,MATCH(MIN(ABS(AI112-ICL3_classA!$F$2:$F$37)),ABS(AI112-ICL3_classA!$F$2:$F$37),0))</f>
        <v>22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27</v>
      </c>
      <c r="AC112" s="1" t="e">
        <f>VLOOKUP(A112,'SegEnds_NonXtal_Prot#'!A:AL,10,FALSE)-VLOOKUP(A112,'SegEnds_NonXtal_Prot#'!A:AL,7,FALSE)</f>
        <v>#VALUE!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25</v>
      </c>
      <c r="AH112" s="1">
        <f>VLOOKUP(A112,'SegEnds_NonXtal_Prot#'!A:AL,28,FALSE)-VLOOKUP(A112,'SegEnds_NonXtal_Prot#'!A:AL,22,FALSE)</f>
        <v>51</v>
      </c>
      <c r="AI112" s="1">
        <f>VLOOKUP(A112,'SegEnds_NonXtal_Prot#'!A:AL,31,FALSE)-VLOOKUP(A112,'SegEnds_NonXtal_Prot#'!A:AL,28,FALSE)</f>
        <v>57</v>
      </c>
      <c r="AJ112" s="1">
        <f>VLOOKUP(A112,'SegEnds_NonXtal_Prot#'!A:AL,34,FALSE)-VLOOKUP(A112,'SegEnds_NonXtal_Prot#'!A:AL,31,FALSE)</f>
        <v>37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301</v>
      </c>
      <c r="B113" s="1" t="str">
        <f>VLOOKUP(A113,Xtal_Templ!B:C,2,FALSE)</f>
        <v>c5ar1_human</v>
      </c>
      <c r="C113" s="5">
        <f>VLOOKUP($B113&amp;"__wt",'SegEnds_Xtal_BW#'!$A:$Z,3,FALSE)</f>
        <v>29</v>
      </c>
      <c r="D113" s="1">
        <f>VLOOKUP($B113&amp;"__wt",'SegEnds_Xtal_BW#'!$A:$Z,4,FALSE)</f>
        <v>60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31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28</v>
      </c>
      <c r="V113" s="1">
        <v>61</v>
      </c>
      <c r="W113" s="1">
        <v>31</v>
      </c>
      <c r="X113" s="108">
        <v>56</v>
      </c>
      <c r="Y113" s="1">
        <f>VLOOKUP($B113&amp;"__wt",'SegEnds_Xtal_BW#'!$A:$Z,25,FALSE)</f>
        <v>47</v>
      </c>
      <c r="Z113" s="1">
        <f>VLOOKUP($B113&amp;"__wt",'SegEnds_Xtal_BW#'!$A:$Z,26,FALSE)</f>
        <v>56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27</v>
      </c>
      <c r="AC113" s="1" t="e">
        <f>VLOOKUP(A113,'SegEnds_NonXtal_Prot#'!A:AL,10,FALSE)-VLOOKUP(A113,'SegEnds_NonXtal_Prot#'!A:AL,7,FALSE)</f>
        <v>#VALUE!</v>
      </c>
      <c r="AD113" s="1" t="e">
        <f>VLOOKUP(A113,'SegEnds_NonXtal_Prot#'!A:AL,13,FALSE)-VLOOKUP(A113,'SegEnds_NonXtal_Prot#'!A:AL,10,FALSE)</f>
        <v>#VALUE!</v>
      </c>
      <c r="AE113" s="1">
        <f>VLOOKUP(A113,'SegEnds_NonXtal_Prot#'!A:AL,16,FALSE)-VLOOKUP(A113,'SegEnds_NonXtal_Prot#'!A:AL,10,FALSE)</f>
        <v>51</v>
      </c>
      <c r="AF113" s="1">
        <f>VLOOKUP(A113,'SegEnds_NonXtal_Prot#'!A:AL,22,FALSE)-VLOOKUP(A113,'SegEnds_NonXtal_Prot#'!A:AL,19,FALSE)</f>
        <v>20</v>
      </c>
      <c r="AG113" s="1" t="e">
        <f>VLOOKUP(A113,'SegEnds_NonXtal_Prot#'!A:AL,28,FALSE)-VLOOKUP(A113,'SegEnds_NonXtal_Prot#'!A:AL,25,FALSE)</f>
        <v>#VALUE!</v>
      </c>
      <c r="AH113" s="1">
        <f>VLOOKUP(A113,'SegEnds_NonXtal_Prot#'!A:AL,28,FALSE)-VLOOKUP(A113,'SegEnds_NonXtal_Prot#'!A:AL,22,FALSE)</f>
        <v>42</v>
      </c>
      <c r="AI113" s="1">
        <f>VLOOKUP(A113,'SegEnds_NonXtal_Prot#'!A:AL,31,FALSE)-VLOOKUP(A113,'SegEnds_NonXtal_Prot#'!A:AL,28,FALSE)</f>
        <v>44</v>
      </c>
      <c r="AJ113" s="1">
        <f>VLOOKUP(A113,'SegEnds_NonXtal_Prot#'!A:AL,34,FALSE)-VLOOKUP(A113,'SegEnds_NonXtal_Prot#'!A:AL,31,FALSE)</f>
        <v>37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365</v>
      </c>
      <c r="B114" s="1" t="str">
        <f>VLOOKUP(A114,Xtal_Templ!B:C,2,FALSE)</f>
        <v>c5ar1_human</v>
      </c>
      <c r="C114" s="5">
        <f>VLOOKUP($B114&amp;"__wt",'SegEnds_Xtal_BW#'!$A:$Z,3,FALSE)</f>
        <v>29</v>
      </c>
      <c r="D114" s="1">
        <f>VLOOKUP($B114&amp;"__wt",'SegEnds_Xtal_BW#'!$A:$Z,4,FALSE)</f>
        <v>60</v>
      </c>
      <c r="E114" s="1" t="str">
        <f>VLOOKUP($B114&amp;"__wt",'SegEnds_Xtal_BW#'!$A:$Z,5,FALSE)</f>
        <v>-</v>
      </c>
      <c r="F114" s="1" t="str">
        <f>VLOOKUP($B114&amp;"__wt",'SegEnds_Xtal_BW#'!$A:$Z,6,FALSE)</f>
        <v>-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7">
        <f>VLOOKUP($B114&amp;"__wt",'SegEnds_Xtal_BW#'!$A:$Z,15,FALSE)</f>
        <v>38</v>
      </c>
      <c r="P114" s="1">
        <f>VLOOKUP($B114&amp;"__wt",'SegEnds_Xtal_BW#'!$A:$Z,16,FALSE)</f>
        <v>64</v>
      </c>
      <c r="Q114" s="108">
        <v>50</v>
      </c>
      <c r="R114" s="108">
        <v>52</v>
      </c>
      <c r="S114" s="1">
        <v>35</v>
      </c>
      <c r="T114" s="1">
        <f t="array" ref="T114">INDEX(ICL3_classA!$G$2:$G$37,MATCH(MIN(ABS(AI114-ICL3_classA!$F$2:$F$37)),ABS(AI114-ICL3_classA!$F$2:$F$37),0))</f>
        <v>72</v>
      </c>
      <c r="U114" s="1">
        <f t="array" ref="U114">INDEX(ICL3_classA!$H$2:$H$37,MATCH(MIN(ABS(AI114-ICL3_classA!$F$2:$F$37)),ABS(AI114-ICL3_classA!$F$2:$F$37),0))</f>
        <v>29</v>
      </c>
      <c r="V114" s="1">
        <v>61</v>
      </c>
      <c r="W114" s="1">
        <v>31</v>
      </c>
      <c r="X114" s="108">
        <v>56</v>
      </c>
      <c r="Y114" s="1">
        <f>VLOOKUP($B114&amp;"__wt",'SegEnds_Xtal_BW#'!$A:$Z,25,FALSE)</f>
        <v>47</v>
      </c>
      <c r="Z114" s="1">
        <f>VLOOKUP($B114&amp;"__wt",'SegEnds_Xtal_BW#'!$A:$Z,26,FALSE)</f>
        <v>56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33</v>
      </c>
      <c r="AC114" s="1">
        <f>VLOOKUP(A114,'SegEnds_NonXtal_Prot#'!A:AL,10,FALSE)-VLOOKUP(A114,'SegEnds_NonXtal_Prot#'!A:AL,7,FALSE)</f>
        <v>19</v>
      </c>
      <c r="AD114" s="1">
        <f>VLOOKUP(A114,'SegEnds_NonXtal_Prot#'!A:AL,13,FALSE)-VLOOKUP(A114,'SegEnds_NonXtal_Prot#'!A:AL,10,FALSE)</f>
        <v>21</v>
      </c>
      <c r="AE114" s="1">
        <f>VLOOKUP(A114,'SegEnds_NonXtal_Prot#'!A:AL,16,FALSE)-VLOOKUP(A114,'SegEnds_NonXtal_Prot#'!A:AL,10,FALSE)</f>
        <v>56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28</v>
      </c>
      <c r="AH114" s="1">
        <f>VLOOKUP(A114,'SegEnds_NonXtal_Prot#'!A:AL,28,FALSE)-VLOOKUP(A114,'SegEnds_NonXtal_Prot#'!A:AL,22,FALSE)</f>
        <v>54</v>
      </c>
      <c r="AI114" s="1">
        <f>VLOOKUP(A114,'SegEnds_NonXtal_Prot#'!A:AL,31,FALSE)-VLOOKUP(A114,'SegEnds_NonXtal_Prot#'!A:AL,28,FALSE)</f>
        <v>50</v>
      </c>
      <c r="AJ114" s="1">
        <f>VLOOKUP(A114,'SegEnds_NonXtal_Prot#'!A:AL,34,FALSE)-VLOOKUP(A114,'SegEnds_NonXtal_Prot#'!A:AL,31,FALSE)</f>
        <v>37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4" t="s">
        <v>104</v>
      </c>
      <c r="B115" s="4" t="str">
        <f>VLOOKUP(A115,Xtal_Templ!B:C,2,FALSE)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08">
        <f>VLOOKUP($B115&amp;"__wt",'SegEnds_Xtal_BW#'!$A:$Z,14,FALSE)</f>
        <v>56</v>
      </c>
      <c r="O115" s="87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INDEX(ICL3_classA!$G$2:$G$37,MATCH(MIN(ABS(AI115-ICL3_classA!$F$2:$F$37)),ABS(AI115-ICL3_classA!$F$2:$F$37),0))</f>
        <v>73</v>
      </c>
      <c r="U115" s="4">
        <f t="array" ref="U115">INDEX(ICL3_classA!$H$2:$H$37,MATCH(MIN(ABS(AI115-ICL3_classA!$F$2:$F$37)),ABS(AI115-ICL3_classA!$F$2:$F$37),0))</f>
        <v>24</v>
      </c>
      <c r="V115" s="4">
        <v>61</v>
      </c>
      <c r="W115" s="4">
        <v>30</v>
      </c>
      <c r="X115" s="1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4">
        <f>VLOOKUP(A115,'SegEnds_NonXtal_Prot#'!A:AL,10,FALSE)-VLOOKUP(A115,'SegEnds_NonXtal_Prot#'!A:AL,7,FALSE)</f>
        <v>15</v>
      </c>
      <c r="AD115" s="4">
        <f>VLOOKUP(A115,'SegEnds_NonXtal_Prot#'!A:AL,13,FALSE)-VLOOKUP(A115,'SegEnds_NonXtal_Prot#'!A:AL,10,FALSE)</f>
        <v>18</v>
      </c>
      <c r="AE115" s="4">
        <f>VLOOKUP(A115,'SegEnds_NonXtal_Prot#'!A:AL,16,FALSE)-VLOOKUP(A115,'SegEnds_NonXtal_Prot#'!A:AL,10,FALSE)</f>
        <v>51</v>
      </c>
      <c r="AF115" s="1">
        <f>VLOOKUP(A115,'SegEnds_NonXtal_Prot#'!A:AL,22,FALSE)-VLOOKUP(A115,'SegEnds_NonXtal_Prot#'!A:AL,19,FALSE)</f>
        <v>19</v>
      </c>
      <c r="AG115" s="4" t="e">
        <f>VLOOKUP(A115,'SegEnds_NonXtal_Prot#'!A:AL,28,FALSE)-VLOOKUP(A115,'SegEnds_NonXtal_Prot#'!A:AL,25,FALSE)</f>
        <v>#VALUE!</v>
      </c>
      <c r="AH115" s="1">
        <f>VLOOKUP(A115,'SegEnds_NonXtal_Prot#'!A:AL,28,FALSE)-VLOOKUP(A115,'SegEnds_NonXtal_Prot#'!A:AL,22,FALSE)</f>
        <v>45</v>
      </c>
      <c r="AI115" s="4">
        <f>VLOOKUP(A115,'SegEnds_NonXtal_Prot#'!A:AL,31,FALSE)-VLOOKUP(A115,'SegEnds_NonXtal_Prot#'!A:AL,28,FALSE)</f>
        <v>58</v>
      </c>
      <c r="AJ115" s="4">
        <f>VLOOKUP(A115,'SegEnds_NonXtal_Prot#'!A:AL,34,FALSE)-VLOOKUP(A115,'SegEnds_NonXtal_Prot#'!A:AL,31,FALSE)</f>
        <v>37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377</v>
      </c>
      <c r="B116" s="1" t="str">
        <f>VLOOKUP(A116,Xtal_Templ!B:C,2,FALSE)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08">
        <v>56</v>
      </c>
      <c r="O116" s="87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INDEX(ICL3_classA!$G$2:$G$37,MATCH(MIN(ABS(AI116-ICL3_classA!$F$2:$F$37)),ABS(AI116-ICL3_classA!$F$2:$F$37),0))</f>
        <v>67</v>
      </c>
      <c r="U116" s="1">
        <f t="array" ref="U116">INDEX(ICL3_classA!$H$2:$H$37,MATCH(MIN(ABS(AI116-ICL3_classA!$F$2:$F$37)),ABS(AI116-ICL3_classA!$F$2:$F$37),0))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18</v>
      </c>
      <c r="AE116" s="1">
        <f>VLOOKUP(A116,'SegEnds_NonXtal_Prot#'!A:AL,16,FALSE)-VLOOKUP(A116,'SegEnds_NonXtal_Prot#'!A:AL,10,FALSE)</f>
        <v>51</v>
      </c>
      <c r="AF116" s="1">
        <f>VLOOKUP(A116,'SegEnds_NonXtal_Prot#'!A:AL,22,FALSE)-VLOOKUP(A116,'SegEnds_NonXtal_Prot#'!A:AL,19,FALSE)</f>
        <v>19</v>
      </c>
      <c r="AG116" s="1" t="e">
        <f>VLOOKUP(A116,'SegEnds_NonXtal_Prot#'!A:AL,28,FALSE)-VLOOKUP(A116,'SegEnds_NonXtal_Prot#'!A:AL,25,FALSE)</f>
        <v>#VALUE!</v>
      </c>
      <c r="AH116" s="1">
        <f>VLOOKUP(A116,'SegEnds_NonXtal_Prot#'!A:AL,28,FALSE)-VLOOKUP(A116,'SegEnds_NonXtal_Prot#'!A:AL,22,FALSE)</f>
        <v>45</v>
      </c>
      <c r="AI116" s="1">
        <f>VLOOKUP(A116,'SegEnds_NonXtal_Prot#'!A:AL,31,FALSE)-VLOOKUP(A116,'SegEnds_NonXtal_Prot#'!A:AL,28,FALSE)</f>
        <v>47</v>
      </c>
      <c r="AJ116" s="1">
        <f>VLOOKUP(A116,'SegEnds_NonXtal_Prot#'!A:AL,34,FALSE)-VLOOKUP(A116,'SegEnds_NonXtal_Prot#'!A:AL,31,FALSE)</f>
        <v>37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378</v>
      </c>
      <c r="B117" s="1" t="str">
        <f>VLOOKUP(A117,Xtal_Templ!B:C,2,FALSE)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08">
        <v>56</v>
      </c>
      <c r="O117" s="87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INDEX(ICL3_classA!$G$2:$G$37,MATCH(MIN(ABS(AI117-ICL3_classA!$F$2:$F$37)),ABS(AI117-ICL3_classA!$F$2:$F$37),0))</f>
        <v>68</v>
      </c>
      <c r="U117" s="1">
        <f t="array" ref="U117">INDEX(ICL3_classA!$H$2:$H$37,MATCH(MIN(ABS(AI117-ICL3_classA!$F$2:$F$37)),ABS(AI117-ICL3_classA!$F$2:$F$37),0))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18</v>
      </c>
      <c r="AE117" s="1">
        <f>VLOOKUP(A117,'SegEnds_NonXtal_Prot#'!A:AL,16,FALSE)-VLOOKUP(A117,'SegEnds_NonXtal_Prot#'!A:AL,10,FALSE)</f>
        <v>51</v>
      </c>
      <c r="AF117" s="1">
        <f>VLOOKUP(A117,'SegEnds_NonXtal_Prot#'!A:AL,22,FALSE)-VLOOKUP(A117,'SegEnds_NonXtal_Prot#'!A:AL,19,FALSE)</f>
        <v>19</v>
      </c>
      <c r="AG117" s="1" t="e">
        <f>VLOOKUP(A117,'SegEnds_NonXtal_Prot#'!A:AL,28,FALSE)-VLOOKUP(A117,'SegEnds_NonXtal_Prot#'!A:AL,25,FALSE)</f>
        <v>#VALUE!</v>
      </c>
      <c r="AH117" s="1">
        <f>VLOOKUP(A117,'SegEnds_NonXtal_Prot#'!A:AL,28,FALSE)-VLOOKUP(A117,'SegEnds_NonXtal_Prot#'!A:AL,22,FALSE)</f>
        <v>45</v>
      </c>
      <c r="AI117" s="1">
        <f>VLOOKUP(A117,'SegEnds_NonXtal_Prot#'!A:AL,31,FALSE)-VLOOKUP(A117,'SegEnds_NonXtal_Prot#'!A:AL,28,FALSE)</f>
        <v>51</v>
      </c>
      <c r="AJ117" s="1">
        <f>VLOOKUP(A117,'SegEnds_NonXtal_Prot#'!A:AL,34,FALSE)-VLOOKUP(A117,'SegEnds_NonXtal_Prot#'!A:AL,31,FALSE)</f>
        <v>37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380</v>
      </c>
      <c r="B118" s="1" t="str">
        <f>VLOOKUP(A118,Xtal_Templ!B:C,2,FALSE)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08">
        <v>56</v>
      </c>
      <c r="O118" s="87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INDEX(ICL3_classA!$G$2:$G$37,MATCH(MIN(ABS(AI118-ICL3_classA!$F$2:$F$37)),ABS(AI118-ICL3_classA!$F$2:$F$37),0))</f>
        <v>74</v>
      </c>
      <c r="U118" s="1">
        <f t="array" ref="U118">INDEX(ICL3_classA!$H$2:$H$37,MATCH(MIN(ABS(AI118-ICL3_classA!$F$2:$F$37)),ABS(AI118-ICL3_classA!$F$2:$F$37),0))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18</v>
      </c>
      <c r="AE118" s="1">
        <f>VLOOKUP(A118,'SegEnds_NonXtal_Prot#'!A:AL,16,FALSE)-VLOOKUP(A118,'SegEnds_NonXtal_Prot#'!A:AL,10,FALSE)</f>
        <v>51</v>
      </c>
      <c r="AF118" s="1">
        <f>VLOOKUP(A118,'SegEnds_NonXtal_Prot#'!A:AL,22,FALSE)-VLOOKUP(A118,'SegEnds_NonXtal_Prot#'!A:AL,19,FALSE)</f>
        <v>19</v>
      </c>
      <c r="AG118" s="1" t="e">
        <f>VLOOKUP(A118,'SegEnds_NonXtal_Prot#'!A:AL,28,FALSE)-VLOOKUP(A118,'SegEnds_NonXtal_Prot#'!A:AL,25,FALSE)</f>
        <v>#VALUE!</v>
      </c>
      <c r="AH118" s="1">
        <f>VLOOKUP(A118,'SegEnds_NonXtal_Prot#'!A:AL,28,FALSE)-VLOOKUP(A118,'SegEnds_NonXtal_Prot#'!A:AL,22,FALSE)</f>
        <v>45</v>
      </c>
      <c r="AI118" s="1">
        <f>VLOOKUP(A118,'SegEnds_NonXtal_Prot#'!A:AL,31,FALSE)-VLOOKUP(A118,'SegEnds_NonXtal_Prot#'!A:AL,28,FALSE)</f>
        <v>62</v>
      </c>
      <c r="AJ118" s="1">
        <f>VLOOKUP(A118,'SegEnds_NonXtal_Prot#'!A:AL,34,FALSE)-VLOOKUP(A118,'SegEnds_NonXtal_Prot#'!A:AL,31,FALSE)</f>
        <v>37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35</v>
      </c>
      <c r="B119" s="1" t="str">
        <f>VLOOKUP(A119,Xtal_Templ!B:C,2,FALSE)</f>
        <v>5ht2b_human</v>
      </c>
      <c r="C119" s="5">
        <f>VLOOKUP($B119&amp;"__wt",'SegEnds_Xtal_BW#'!$A:$Z,3,FALSE)</f>
        <v>31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7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INDEX(ICL3_classA!$G$2:$G$37,MATCH(MIN(ABS(AI119-ICL3_classA!$F$2:$F$37)),ABS(AI119-ICL3_classA!$F$2:$F$37),0))</f>
        <v>76</v>
      </c>
      <c r="U119" s="1">
        <f t="array" ref="U119">INDEX(ICL3_classA!$H$2:$H$37,MATCH(MIN(ABS(AI119-ICL3_classA!$F$2:$F$37)),ABS(AI119-ICL3_classA!$F$2:$F$37),0))</f>
        <v>24</v>
      </c>
      <c r="V119" s="1">
        <v>61</v>
      </c>
      <c r="W119" s="108">
        <v>27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1">
        <f>VLOOKUP(A119,'SegEnds_NonXtal_Prot#'!A:AL,10,FALSE)-VLOOKUP(A119,'SegEnds_NonXtal_Prot#'!A:AL,7,FALSE)</f>
        <v>15</v>
      </c>
      <c r="AD119" s="1">
        <f>VLOOKUP(A119,'SegEnds_NonXtal_Prot#'!A:AL,13,FALSE)-VLOOKUP(A119,'SegEnds_NonXtal_Prot#'!A:AL,10,FALSE)</f>
        <v>21</v>
      </c>
      <c r="AE119" s="1">
        <f>VLOOKUP(A119,'SegEnds_NonXtal_Prot#'!A:AL,16,FALSE)-VLOOKUP(A119,'SegEnds_NonXtal_Prot#'!A:AL,10,FALSE)</f>
        <v>53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22</v>
      </c>
      <c r="AH119" s="1">
        <f>VLOOKUP(A119,'SegEnds_NonXtal_Prot#'!A:AL,28,FALSE)-VLOOKUP(A119,'SegEnds_NonXtal_Prot#'!A:AL,22,FALSE)</f>
        <v>49</v>
      </c>
      <c r="AI119" s="1">
        <f>VLOOKUP(A119,'SegEnds_NonXtal_Prot#'!A:AL,31,FALSE)-VLOOKUP(A119,'SegEnds_NonXtal_Prot#'!A:AL,28,FALSE)</f>
        <v>110</v>
      </c>
      <c r="AJ119" s="1">
        <f>VLOOKUP(A119,'SegEnds_NonXtal_Prot#'!A:AL,34,FALSE)-VLOOKUP(A119,'SegEnds_NonXtal_Prot#'!A:AL,31,FALSE)</f>
        <v>38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140</v>
      </c>
      <c r="B120" s="1" t="str">
        <f>VLOOKUP(A120,Xtal_Templ!B:C,2,FALSE)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INDEX(ICL3_classA!$G$2:$G$37,MATCH(MIN(ABS(AI120-ICL3_classA!$F$2:$F$37)),ABS(AI120-ICL3_classA!$F$2:$F$37),0))</f>
        <v>73</v>
      </c>
      <c r="U120" s="1">
        <f t="array" ref="U120">INDEX(ICL3_classA!$H$2:$H$37,MATCH(MIN(ABS(AI120-ICL3_classA!$F$2:$F$37)),ABS(AI120-ICL3_classA!$F$2:$F$37),0))</f>
        <v>22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18</v>
      </c>
      <c r="AE120" s="1">
        <f>VLOOKUP(A120,'SegEnds_NonXtal_Prot#'!A:AL,16,FALSE)-VLOOKUP(A120,'SegEnds_NonXtal_Prot#'!A:AL,10,FALSE)</f>
        <v>50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23</v>
      </c>
      <c r="AH120" s="1">
        <f>VLOOKUP(A120,'SegEnds_NonXtal_Prot#'!A:AL,28,FALSE)-VLOOKUP(A120,'SegEnds_NonXtal_Prot#'!A:AL,22,FALSE)</f>
        <v>64</v>
      </c>
      <c r="AI120" s="1">
        <f>VLOOKUP(A120,'SegEnds_NonXtal_Prot#'!A:AL,31,FALSE)-VLOOKUP(A120,'SegEnds_NonXtal_Prot#'!A:AL,28,FALSE)</f>
        <v>55</v>
      </c>
      <c r="AJ120" s="1">
        <f>VLOOKUP(A120,'SegEnds_NonXtal_Prot#'!A:AL,34,FALSE)-VLOOKUP(A120,'SegEnds_NonXtal_Prot#'!A:AL,31,FALSE)</f>
        <v>38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181</v>
      </c>
      <c r="B121" s="1" t="str">
        <f>VLOOKUP(A121,Xtal_Templ!B:C,2,FALSE)</f>
        <v>agtr1_human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INDEX(ICL3_classA!$G$2:$G$37,MATCH(MIN(ABS(AI121-ICL3_classA!$F$2:$F$37)),ABS(AI121-ICL3_classA!$F$2:$F$37),0))</f>
        <v>68</v>
      </c>
      <c r="U121" s="1">
        <f t="array" ref="U121">INDEX(ICL3_classA!$H$2:$H$37,MATCH(MIN(ABS(AI121-ICL3_classA!$F$2:$F$37)),ABS(AI121-ICL3_classA!$F$2:$F$37),0))</f>
        <v>30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27</v>
      </c>
      <c r="AC121" s="1" t="e">
        <f>VLOOKUP(A121,'SegEnds_NonXtal_Prot#'!A:AL,10,FALSE)-VLOOKUP(A121,'SegEnds_NonXtal_Prot#'!A:AL,7,FALSE)</f>
        <v>#VALUE!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43</v>
      </c>
      <c r="AH121" s="1">
        <f>VLOOKUP(A121,'SegEnds_NonXtal_Prot#'!A:AL,28,FALSE)-VLOOKUP(A121,'SegEnds_NonXtal_Prot#'!A:AL,22,FALSE)</f>
        <v>68</v>
      </c>
      <c r="AI121" s="1">
        <f>VLOOKUP(A121,'SegEnds_NonXtal_Prot#'!A:AL,31,FALSE)-VLOOKUP(A121,'SegEnds_NonXtal_Prot#'!A:AL,28,FALSE)</f>
        <v>43</v>
      </c>
      <c r="AJ121" s="1">
        <f>VLOOKUP(A121,'SegEnds_NonXtal_Prot#'!A:AL,34,FALSE)-VLOOKUP(A121,'SegEnds_NonXtal_Prot#'!A:AL,31,FALSE)</f>
        <v>38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205</v>
      </c>
      <c r="B122" s="1" t="str">
        <f>VLOOKUP(A122,Xtal_Templ!B:C,2,FALSE)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30</v>
      </c>
      <c r="T122" s="1">
        <f t="array" ref="T122">INDEX(ICL3_classA!$G$2:$G$37,MATCH(MIN(ABS(AI122-ICL3_classA!$F$2:$F$37)),ABS(AI122-ICL3_classA!$F$2:$F$37),0))</f>
        <v>72</v>
      </c>
      <c r="U122" s="1">
        <f t="array" ref="U122">INDEX(ICL3_classA!$H$2:$H$37,MATCH(MIN(ABS(AI122-ICL3_classA!$F$2:$F$37)),ABS(AI122-ICL3_classA!$F$2:$F$37),0))</f>
        <v>29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30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25</v>
      </c>
      <c r="AH122" s="1">
        <f>VLOOKUP(A122,'SegEnds_NonXtal_Prot#'!A:AL,28,FALSE)-VLOOKUP(A122,'SegEnds_NonXtal_Prot#'!A:AL,22,FALSE)</f>
        <v>52</v>
      </c>
      <c r="AI122" s="1">
        <f>VLOOKUP(A122,'SegEnds_NonXtal_Prot#'!A:AL,31,FALSE)-VLOOKUP(A122,'SegEnds_NonXtal_Prot#'!A:AL,28,FALSE)</f>
        <v>50</v>
      </c>
      <c r="AJ122" s="1">
        <f>VLOOKUP(A122,'SegEnds_NonXtal_Prot#'!A:AL,34,FALSE)-VLOOKUP(A122,'SegEnds_NonXtal_Prot#'!A:AL,31,FALSE)</f>
        <v>38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206</v>
      </c>
      <c r="B123" s="1" t="str">
        <f>VLOOKUP(A123,Xtal_Templ!B:C,2,FALSE)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72</v>
      </c>
      <c r="U123" s="1">
        <f t="array" ref="U123">INDEX(ICL3_classA!$H$2:$H$37,MATCH(MIN(ABS(AI123-ICL3_classA!$F$2:$F$37)),ABS(AI123-ICL3_classA!$F$2:$F$37),0))</f>
        <v>24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24</v>
      </c>
      <c r="AH123" s="1">
        <f>VLOOKUP(A123,'SegEnds_NonXtal_Prot#'!A:AL,28,FALSE)-VLOOKUP(A123,'SegEnds_NonXtal_Prot#'!A:AL,22,FALSE)</f>
        <v>49</v>
      </c>
      <c r="AI123" s="1">
        <f>VLOOKUP(A123,'SegEnds_NonXtal_Prot#'!A:AL,31,FALSE)-VLOOKUP(A123,'SegEnds_NonXtal_Prot#'!A:AL,28,FALSE)</f>
        <v>52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207</v>
      </c>
      <c r="B124" s="1" t="str">
        <f>VLOOKUP(A124,Xtal_Templ!B:C,2,FALSE)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30</v>
      </c>
      <c r="T124" s="1">
        <f t="array" ref="T124">INDEX(ICL3_classA!$G$2:$G$37,MATCH(MIN(ABS(AI124-ICL3_classA!$F$2:$F$37)),ABS(AI124-ICL3_classA!$F$2:$F$37),0))</f>
        <v>72</v>
      </c>
      <c r="U124" s="1">
        <f t="array" ref="U124">INDEX(ICL3_classA!$H$2:$H$37,MATCH(MIN(ABS(AI124-ICL3_classA!$F$2:$F$37)),ABS(AI124-ICL3_classA!$F$2:$F$37),0))</f>
        <v>24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33</v>
      </c>
      <c r="AC124" s="1">
        <f>VLOOKUP(A124,'SegEnds_NonXtal_Prot#'!A:AL,10,FALSE)-VLOOKUP(A124,'SegEnds_NonXtal_Prot#'!A:AL,7,FALSE)</f>
        <v>19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24</v>
      </c>
      <c r="AH124" s="1">
        <f>VLOOKUP(A124,'SegEnds_NonXtal_Prot#'!A:AL,28,FALSE)-VLOOKUP(A124,'SegEnds_NonXtal_Prot#'!A:AL,22,FALSE)</f>
        <v>49</v>
      </c>
      <c r="AI124" s="1">
        <f>VLOOKUP(A124,'SegEnds_NonXtal_Prot#'!A:AL,31,FALSE)-VLOOKUP(A124,'SegEnds_NonXtal_Prot#'!A:AL,28,FALSE)</f>
        <v>54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210</v>
      </c>
      <c r="B125" s="1" t="str">
        <f>VLOOKUP(A125,Xtal_Templ!B:C,2,FALSE)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INDEX(ICL3_classA!$G$2:$G$37,MATCH(MIN(ABS(AI125-ICL3_classA!$F$2:$F$37)),ABS(AI125-ICL3_classA!$F$2:$F$37),0))</f>
        <v>74</v>
      </c>
      <c r="U125" s="1">
        <f t="array" ref="U125">INDEX(ICL3_classA!$H$2:$H$37,MATCH(MIN(ABS(AI125-ICL3_classA!$F$2:$F$37)),ABS(AI125-ICL3_classA!$F$2:$F$37),0))</f>
        <v>21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34</v>
      </c>
      <c r="AC125" s="1">
        <f>VLOOKUP(A125,'SegEnds_NonXtal_Prot#'!A:AL,10,FALSE)-VLOOKUP(A125,'SegEnds_NonXtal_Prot#'!A:AL,7,FALSE)</f>
        <v>14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18</v>
      </c>
      <c r="AG125" s="1">
        <f>VLOOKUP(A125,'SegEnds_NonXtal_Prot#'!A:AL,28,FALSE)-VLOOKUP(A125,'SegEnds_NonXtal_Prot#'!A:AL,25,FALSE)</f>
        <v>23</v>
      </c>
      <c r="AH125" s="1">
        <f>VLOOKUP(A125,'SegEnds_NonXtal_Prot#'!A:AL,28,FALSE)-VLOOKUP(A125,'SegEnds_NonXtal_Prot#'!A:AL,22,FALSE)</f>
        <v>59</v>
      </c>
      <c r="AI125" s="1">
        <f>VLOOKUP(A125,'SegEnds_NonXtal_Prot#'!A:AL,31,FALSE)-VLOOKUP(A125,'SegEnds_NonXtal_Prot#'!A:AL,28,FALSE)</f>
        <v>59</v>
      </c>
      <c r="AJ125" s="1">
        <f>VLOOKUP(A125,'SegEnds_NonXtal_Prot#'!A:AL,34,FALSE)-VLOOKUP(A125,'SegEnds_NonXtal_Prot#'!A:AL,31,FALSE)</f>
        <v>38</v>
      </c>
      <c r="AK125" s="1" t="e">
        <f>VLOOKUP(A125,'SegEnds_NonXtal_Prot#'!A:AL,37,FALSE)-VLOOKUP(A125,'SegEnds_NonXtal_Prot#'!A:AL,34,FALSE)</f>
        <v>#VALUE!</v>
      </c>
      <c r="AL125" s="1" t="str">
        <f>IF(ISERROR(MATCH(A125,'SegEnds_Xtal_Prot#'!B:B, 0)), "NoXtal", "Xtal")</f>
        <v>NoXtal</v>
      </c>
    </row>
    <row r="126" spans="1:38" x14ac:dyDescent="0.2">
      <c r="A126" s="1" t="s">
        <v>215</v>
      </c>
      <c r="B126" s="1" t="str">
        <f>VLOOKUP(A126,Xtal_Templ!B:C,2,FALSE)</f>
        <v>ox2r_human</v>
      </c>
      <c r="C126" s="5">
        <f>VLOOKUP($B126&amp;"__wt",'SegEnds_Xtal_BW#'!$A:$Z,3,FALSE)</f>
        <v>31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68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33</v>
      </c>
      <c r="T126" s="1">
        <f t="array" ref="T126">INDEX(ICL3_classA!$G$2:$G$37,MATCH(MIN(ABS(AI126-ICL3_classA!$F$2:$F$37)),ABS(AI126-ICL3_classA!$F$2:$F$37),0))</f>
        <v>73</v>
      </c>
      <c r="U126" s="1">
        <f t="array" ref="U126">INDEX(ICL3_classA!$H$2:$H$37,MATCH(MIN(ABS(AI126-ICL3_classA!$F$2:$F$37)),ABS(AI126-ICL3_classA!$F$2:$F$37),0))</f>
        <v>22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 t="e">
        <f>VLOOKUP(A126,'SegEnds_NonXtal_Prot#'!A:AL,13,FALSE)-VLOOKUP(A126,'SegEnds_NonXtal_Prot#'!A:AL,10,FALSE)</f>
        <v>#VALUE!</v>
      </c>
      <c r="AE126" s="1">
        <f>VLOOKUP(A126,'SegEnds_NonXtal_Prot#'!A:AL,16,FALSE)-VLOOKUP(A126,'SegEnds_NonXtal_Prot#'!A:AL,10,FALSE)</f>
        <v>60</v>
      </c>
      <c r="AF126" s="1" t="e">
        <f>VLOOKUP(A126,'SegEnds_NonXtal_Prot#'!A:AL,22,FALSE)-VLOOKUP(A126,'SegEnds_NonXtal_Prot#'!A:AL,19,FALSE)</f>
        <v>#VALUE!</v>
      </c>
      <c r="AG126" s="1">
        <f>VLOOKUP(A126,'SegEnds_NonXtal_Prot#'!A:AL,28,FALSE)-VLOOKUP(A126,'SegEnds_NonXtal_Prot#'!A:AL,25,FALSE)</f>
        <v>27</v>
      </c>
      <c r="AH126" s="1">
        <f>VLOOKUP(A126,'SegEnds_NonXtal_Prot#'!A:AL,28,FALSE)-VLOOKUP(A126,'SegEnds_NonXtal_Prot#'!A:AL,22,FALSE)</f>
        <v>55</v>
      </c>
      <c r="AI126" s="1">
        <f>VLOOKUP(A126,'SegEnds_NonXtal_Prot#'!A:AL,31,FALSE)-VLOOKUP(A126,'SegEnds_NonXtal_Prot#'!A:AL,28,FALSE)</f>
        <v>57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223</v>
      </c>
      <c r="B127" s="1" t="str">
        <f>VLOOKUP(A127,Xtal_Templ!B:C,2,FALSE)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56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INDEX(ICL3_classA!$G$2:$G$37,MATCH(MIN(ABS(AI127-ICL3_classA!$F$2:$F$37)),ABS(AI127-ICL3_classA!$F$2:$F$37),0))</f>
        <v>68</v>
      </c>
      <c r="U127" s="1">
        <f t="array" ref="U127">INDEX(ICL3_classA!$H$2:$H$37,MATCH(MIN(ABS(AI127-ICL3_classA!$F$2:$F$37)),ABS(AI127-ICL3_classA!$F$2:$F$37),0))</f>
        <v>23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30</v>
      </c>
      <c r="AC127" s="1" t="e">
        <f>VLOOKUP(A127,'SegEnds_NonXtal_Prot#'!A:AL,10,FALSE)-VLOOKUP(A127,'SegEnds_NonXtal_Prot#'!A:AL,7,FALSE)</f>
        <v>#VALUE!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19</v>
      </c>
      <c r="AG127" s="1">
        <f>VLOOKUP(A127,'SegEnds_NonXtal_Prot#'!A:AL,28,FALSE)-VLOOKUP(A127,'SegEnds_NonXtal_Prot#'!A:AL,25,FALSE)</f>
        <v>27</v>
      </c>
      <c r="AH127" s="1">
        <f>VLOOKUP(A127,'SegEnds_NonXtal_Prot#'!A:AL,28,FALSE)-VLOOKUP(A127,'SegEnds_NonXtal_Prot#'!A:AL,22,FALSE)</f>
        <v>52</v>
      </c>
      <c r="AI127" s="1">
        <f>VLOOKUP(A127,'SegEnds_NonXtal_Prot#'!A:AL,31,FALSE)-VLOOKUP(A127,'SegEnds_NonXtal_Prot#'!A:AL,28,FALSE)</f>
        <v>51</v>
      </c>
      <c r="AJ127" s="1">
        <f>VLOOKUP(A127,'SegEnds_NonXtal_Prot#'!A:AL,34,FALSE)-VLOOKUP(A127,'SegEnds_NonXtal_Prot#'!A:AL,31,FALSE)</f>
        <v>38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4" t="s">
        <v>235</v>
      </c>
      <c r="B128" s="4" t="str">
        <f>VLOOKUP(A128,Xtal_Templ!B:C,2,FALSE)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88">
        <v>38</v>
      </c>
      <c r="P128" s="4">
        <f>VLOOKUP($B128&amp;"__wt",'SegEnds_Xtal_BW#'!$A:$Z,16,FALSE)</f>
        <v>63</v>
      </c>
      <c r="Q128" s="115">
        <v>50</v>
      </c>
      <c r="R128" s="115">
        <v>52</v>
      </c>
      <c r="S128" s="4">
        <v>35</v>
      </c>
      <c r="T128" s="4">
        <f t="array" ref="T128">INDEX(ICL3_classA!$G$2:$G$37,MATCH(MIN(ABS(AI128-ICL3_classA!$F$2:$F$37)),ABS(AI128-ICL3_classA!$F$2:$F$37),0))</f>
        <v>74</v>
      </c>
      <c r="U128" s="4">
        <f t="array" ref="U128">INDEX(ICL3_classA!$H$2:$H$37,MATCH(MIN(ABS(AI128-ICL3_classA!$F$2:$F$37)),ABS(AI128-ICL3_classA!$F$2:$F$37),0))</f>
        <v>21</v>
      </c>
      <c r="V128" s="4">
        <v>61</v>
      </c>
      <c r="W128" s="4">
        <v>28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29</v>
      </c>
      <c r="AC128" s="4">
        <f>VLOOKUP(A128,'SegEnds_NonXtal_Prot#'!A:AL,10,FALSE)-VLOOKUP(A128,'SegEnds_NonXtal_Prot#'!A:AL,7,FALSE)</f>
        <v>16</v>
      </c>
      <c r="AD128" s="4" t="e">
        <f>VLOOKUP(A128,'SegEnds_NonXtal_Prot#'!A:AL,13,FALSE)-VLOOKUP(A128,'SegEnds_NonXtal_Prot#'!A:AL,10,FALSE)</f>
        <v>#VALUE!</v>
      </c>
      <c r="AE128" s="4">
        <f>VLOOKUP(A128,'SegEnds_NonXtal_Prot#'!A:AL,16,FALSE)-VLOOKUP(A128,'SegEnds_NonXtal_Prot#'!A:AL,10,FALSE)</f>
        <v>49</v>
      </c>
      <c r="AF128" s="1" t="e">
        <f>VLOOKUP(A128,'SegEnds_NonXtal_Prot#'!A:AL,22,FALSE)-VLOOKUP(A128,'SegEnds_NonXtal_Prot#'!A:AL,19,FALSE)</f>
        <v>#VALUE!</v>
      </c>
      <c r="AG128" s="4">
        <f>VLOOKUP(A128,'SegEnds_NonXtal_Prot#'!A:AL,28,FALSE)-VLOOKUP(A128,'SegEnds_NonXtal_Prot#'!A:AL,25,FALSE)</f>
        <v>21</v>
      </c>
      <c r="AH128" s="1">
        <f>VLOOKUP(A128,'SegEnds_NonXtal_Prot#'!A:AL,28,FALSE)-VLOOKUP(A128,'SegEnds_NonXtal_Prot#'!A:AL,22,FALSE)</f>
        <v>44</v>
      </c>
      <c r="AI128" s="4">
        <f>VLOOKUP(A128,'SegEnds_NonXtal_Prot#'!A:AL,31,FALSE)-VLOOKUP(A128,'SegEnds_NonXtal_Prot#'!A:AL,28,FALSE)</f>
        <v>63</v>
      </c>
      <c r="AJ128" s="4">
        <f>VLOOKUP(A128,'SegEnds_NonXtal_Prot#'!A:AL,34,FALSE)-VLOOKUP(A128,'SegEnds_NonXtal_Prot#'!A:AL,31,FALSE)</f>
        <v>38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243</v>
      </c>
      <c r="B129" s="1" t="str">
        <f>VLOOKUP(A129,Xtal_Templ!B:C,2,FALSE)</f>
        <v>par2_human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 t="str">
        <f>VLOOKUP($B129&amp;"__wt",'SegEnds_Xtal_BW#'!$A:$Z,5,FALSE)</f>
        <v>-</v>
      </c>
      <c r="F129" s="1" t="str">
        <f>VLOOKUP($B129&amp;"__wt",'SegEnds_Xtal_BW#'!$A:$Z,6,FALSE)</f>
        <v>-</v>
      </c>
      <c r="G129" s="1">
        <v>37</v>
      </c>
      <c r="H129" s="12">
        <v>66</v>
      </c>
      <c r="I129" s="1">
        <f>VLOOKUP($B129&amp;"__wt",'SegEnds_Xtal_BW#'!$A:$Z,9,FALSE)</f>
        <v>47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v>38</v>
      </c>
      <c r="P129" s="1">
        <f>VLOOKUP($B129&amp;"__wt",'SegEnds_Xtal_BW#'!$A:$Z,16,FALSE)</f>
        <v>62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08">
        <v>38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24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>
        <f>VLOOKUP(A129,'SegEnds_NonXtal_Prot#'!A:AL,10,FALSE)-VLOOKUP(A129,'SegEnds_NonXtal_Prot#'!A:AL,7,FALSE)</f>
        <v>15</v>
      </c>
      <c r="AD129" s="1" t="e">
        <f>VLOOKUP(A129,'SegEnds_NonXtal_Prot#'!A:AL,13,FALSE)-VLOOKUP(A129,'SegEnds_NonXtal_Prot#'!A:AL,10,FALSE)</f>
        <v>#VALUE!</v>
      </c>
      <c r="AE129" s="1">
        <f>VLOOKUP(A129,'SegEnds_NonXtal_Prot#'!A:AL,16,FALSE)-VLOOKUP(A129,'SegEnds_NonXtal_Prot#'!A:AL,10,FALSE)</f>
        <v>49</v>
      </c>
      <c r="AF129" s="1">
        <f>VLOOKUP(A129,'SegEnds_NonXtal_Prot#'!A:AL,22,FALSE)-VLOOKUP(A129,'SegEnds_NonXtal_Prot#'!A:AL,19,FALSE)</f>
        <v>20</v>
      </c>
      <c r="AG129" s="1" t="e">
        <f>VLOOKUP(A129,'SegEnds_NonXtal_Prot#'!A:AL,28,FALSE)-VLOOKUP(A129,'SegEnds_NonXtal_Prot#'!A:AL,25,FALSE)</f>
        <v>#VALUE!</v>
      </c>
      <c r="AH129" s="1">
        <f>VLOOKUP(A129,'SegEnds_NonXtal_Prot#'!A:AL,28,FALSE)-VLOOKUP(A129,'SegEnds_NonXtal_Prot#'!A:AL,22,FALSE)</f>
        <v>33</v>
      </c>
      <c r="AI129" s="1">
        <f>VLOOKUP(A129,'SegEnds_NonXtal_Prot#'!A:AL,31,FALSE)-VLOOKUP(A129,'SegEnds_NonXtal_Prot#'!A:AL,28,FALSE)</f>
        <v>48</v>
      </c>
      <c r="AJ129" s="1">
        <f>VLOOKUP(A129,'SegEnds_NonXtal_Prot#'!A:AL,34,FALSE)-VLOOKUP(A129,'SegEnds_NonXtal_Prot#'!A:AL,31,FALSE)</f>
        <v>38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305</v>
      </c>
      <c r="B130" s="1" t="str">
        <f>VLOOKUP(A130,Xtal_Templ!B:C,2,FALSE)</f>
        <v>agtr1_human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 t="e">
        <f>VLOOKUP(A130,'SegEnds_NonXtal_Prot#'!A:AL,13,FALSE)-VLOOKUP(A130,'SegEnds_NonXtal_Prot#'!A:AL,10,FALSE)</f>
        <v>#VALUE!</v>
      </c>
      <c r="AE130" s="1">
        <f>VLOOKUP(A130,'SegEnds_NonXtal_Prot#'!A:AL,16,FALSE)-VLOOKUP(A130,'SegEnds_NonXtal_Prot#'!A:AL,10,FALSE)</f>
        <v>48</v>
      </c>
      <c r="AF130" s="1">
        <f>VLOOKUP(A130,'SegEnds_NonXtal_Prot#'!A:AL,22,FALSE)-VLOOKUP(A130,'SegEnds_NonXtal_Prot#'!A:AL,19,FALSE)</f>
        <v>20</v>
      </c>
      <c r="AG130" s="1" t="e">
        <f>VLOOKUP(A130,'SegEnds_NonXtal_Prot#'!A:AL,28,FALSE)-VLOOKUP(A130,'SegEnds_NonXtal_Prot#'!A:AL,25,FALSE)</f>
        <v>#VALUE!</v>
      </c>
      <c r="AH130" s="1">
        <f>VLOOKUP(A130,'SegEnds_NonXtal_Prot#'!A:AL,28,FALSE)-VLOOKUP(A130,'SegEnds_NonXtal_Prot#'!A:AL,22,FALSE)</f>
        <v>42</v>
      </c>
      <c r="AI130" s="1">
        <f>VLOOKUP(A130,'SegEnds_NonXtal_Prot#'!A:AL,31,FALSE)-VLOOKUP(A130,'SegEnds_NonXtal_Prot#'!A:AL,28,FALSE)</f>
        <v>42</v>
      </c>
      <c r="AJ130" s="1">
        <f>VLOOKUP(A130,'SegEnds_NonXtal_Prot#'!A:AL,34,FALSE)-VLOOKUP(A130,'SegEnds_NonXtal_Prot#'!A:AL,31,FALSE)</f>
        <v>38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306</v>
      </c>
      <c r="B131" s="1" t="str">
        <f>VLOOKUP(A131,Xtal_Templ!B:C,2,FALSE)</f>
        <v>agtr1_human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34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30</v>
      </c>
      <c r="V131" s="1">
        <v>61</v>
      </c>
      <c r="W131" s="1">
        <v>28</v>
      </c>
      <c r="X131" s="108"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 t="e">
        <f>VLOOKUP(A131,'SegEnds_NonXtal_Prot#'!A:AL,13,FALSE)-VLOOKUP(A131,'SegEnds_NonXtal_Prot#'!A:AL,10,FALSE)</f>
        <v>#VALUE!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 t="e">
        <f>VLOOKUP(A131,'SegEnds_NonXtal_Prot#'!A:AL,28,FALSE)-VLOOKUP(A131,'SegEnds_NonXtal_Prot#'!A:AL,25,FALSE)</f>
        <v>#VALUE!</v>
      </c>
      <c r="AH131" s="1">
        <f>VLOOKUP(A131,'SegEnds_NonXtal_Prot#'!A:AL,28,FALSE)-VLOOKUP(A131,'SegEnds_NonXtal_Prot#'!A:AL,22,FALSE)</f>
        <v>42</v>
      </c>
      <c r="AI131" s="1">
        <f>VLOOKUP(A131,'SegEnds_NonXtal_Prot#'!A:AL,31,FALSE)-VLOOKUP(A131,'SegEnds_NonXtal_Prot#'!A:AL,28,FALSE)</f>
        <v>42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307</v>
      </c>
      <c r="B132" s="1" t="str">
        <f>VLOOKUP(A132,Xtal_Templ!B:C,2,FALSE)</f>
        <v>agtr1_human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34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30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61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 t="e">
        <f>VLOOKUP(A132,'SegEnds_NonXtal_Prot#'!A:AL,13,FALSE)-VLOOKUP(A132,'SegEnds_NonXtal_Prot#'!A:AL,10,FALSE)</f>
        <v>#VALUE!</v>
      </c>
      <c r="AE132" s="1">
        <f>VLOOKUP(A132,'SegEnds_NonXtal_Prot#'!A:AL,16,FALSE)-VLOOKUP(A132,'SegEnds_NonXtal_Prot#'!A:AL,10,FALSE)</f>
        <v>48</v>
      </c>
      <c r="AF132" s="1">
        <f>VLOOKUP(A132,'SegEnds_NonXtal_Prot#'!A:AL,22,FALSE)-VLOOKUP(A132,'SegEnds_NonXtal_Prot#'!A:AL,19,FALSE)</f>
        <v>20</v>
      </c>
      <c r="AG132" s="1" t="e">
        <f>VLOOKUP(A132,'SegEnds_NonXtal_Prot#'!A:AL,28,FALSE)-VLOOKUP(A132,'SegEnds_NonXtal_Prot#'!A:AL,25,FALSE)</f>
        <v>#VALUE!</v>
      </c>
      <c r="AH132" s="1">
        <f>VLOOKUP(A132,'SegEnds_NonXtal_Prot#'!A:AL,28,FALSE)-VLOOKUP(A132,'SegEnds_NonXtal_Prot#'!A:AL,22,FALSE)</f>
        <v>42</v>
      </c>
      <c r="AI132" s="1">
        <f>VLOOKUP(A132,'SegEnds_NonXtal_Prot#'!A:AL,31,FALSE)-VLOOKUP(A132,'SegEnds_NonXtal_Prot#'!A:AL,28,FALSE)</f>
        <v>42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308</v>
      </c>
      <c r="B133" s="1" t="str">
        <f>VLOOKUP(A133,Xtal_Templ!B:C,2,FALSE)</f>
        <v>par2_human</v>
      </c>
      <c r="C133" s="5">
        <f>VLOOKUP($B133&amp;"__wt",'SegEnds_Xtal_BW#'!$A:$Z,3,FALSE)</f>
        <v>28</v>
      </c>
      <c r="D133" s="1">
        <f>VLOOKUP($B133&amp;"__wt",'SegEnds_Xtal_BW#'!$A:$Z,4,FALSE)</f>
        <v>60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v>66</v>
      </c>
      <c r="I133" s="1">
        <f>VLOOKUP($B133&amp;"__wt",'SegEnds_Xtal_BW#'!$A:$Z,9,FALSE)</f>
        <v>47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62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30</v>
      </c>
      <c r="V133" s="1">
        <v>61</v>
      </c>
      <c r="W133" s="1">
        <v>28</v>
      </c>
      <c r="X133" s="108"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27</v>
      </c>
      <c r="AC133" s="1" t="e">
        <f>VLOOKUP(A133,'SegEnds_NonXtal_Prot#'!A:AL,10,FALSE)-VLOOKUP(A133,'SegEnds_NonXtal_Prot#'!A:AL,7,FALSE)</f>
        <v>#VALUE!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48</v>
      </c>
      <c r="AF133" s="1">
        <f>VLOOKUP(A133,'SegEnds_NonXtal_Prot#'!A:AL,22,FALSE)-VLOOKUP(A133,'SegEnds_NonXtal_Prot#'!A:AL,19,FALSE)</f>
        <v>20</v>
      </c>
      <c r="AG133" s="1" t="e">
        <f>VLOOKUP(A133,'SegEnds_NonXtal_Prot#'!A:AL,28,FALSE)-VLOOKUP(A133,'SegEnds_NonXtal_Prot#'!A:AL,25,FALSE)</f>
        <v>#VALUE!</v>
      </c>
      <c r="AH133" s="1">
        <f>VLOOKUP(A133,'SegEnds_NonXtal_Prot#'!A:AL,28,FALSE)-VLOOKUP(A133,'SegEnds_NonXtal_Prot#'!A:AL,22,FALSE)</f>
        <v>42</v>
      </c>
      <c r="AI133" s="1">
        <f>VLOOKUP(A133,'SegEnds_NonXtal_Prot#'!A:AL,31,FALSE)-VLOOKUP(A133,'SegEnds_NonXtal_Prot#'!A:AL,28,FALSE)</f>
        <v>42</v>
      </c>
      <c r="AJ133" s="1">
        <f>VLOOKUP(A133,'SegEnds_NonXtal_Prot#'!A:AL,34,FALSE)-VLOOKUP(A133,'SegEnds_NonXtal_Prot#'!A:AL,31,FALSE)</f>
        <v>38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320</v>
      </c>
      <c r="B134" s="1" t="str">
        <f>VLOOKUP(A134,Xtal_Templ!B:C,2,FALSE)</f>
        <v>oprd_human</v>
      </c>
      <c r="C134" s="5">
        <f>VLOOKUP($B134&amp;"__wt",'SegEnds_Xtal_BW#'!$A:$Z,3,FALSE)</f>
        <v>22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23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 t="e">
        <f>VLOOKUP(A134,'SegEnds_NonXtal_Prot#'!A:AL,22,FALSE)-VLOOKUP(A134,'SegEnds_NonXtal_Prot#'!A:AL,19,FALSE)</f>
        <v>#VALUE!</v>
      </c>
      <c r="AG134" s="1">
        <f>VLOOKUP(A134,'SegEnds_NonXtal_Prot#'!A:AL,28,FALSE)-VLOOKUP(A134,'SegEnds_NonXtal_Prot#'!A:AL,25,FALSE)</f>
        <v>27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51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321</v>
      </c>
      <c r="B135" s="1" t="str">
        <f>VLOOKUP(A135,Xtal_Templ!B:C,2,FALSE)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23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19</v>
      </c>
      <c r="AE135" s="1">
        <f>VLOOKUP(A135,'SegEnds_NonXtal_Prot#'!A:AL,16,FALSE)-VLOOKUP(A135,'SegEnds_NonXtal_Prot#'!A:AL,10,FALSE)</f>
        <v>51</v>
      </c>
      <c r="AF135" s="1" t="e">
        <f>VLOOKUP(A135,'SegEnds_NonXtal_Prot#'!A:AL,22,FALSE)-VLOOKUP(A135,'SegEnds_NonXtal_Prot#'!A:AL,19,FALSE)</f>
        <v>#VALUE!</v>
      </c>
      <c r="AG135" s="1">
        <f>VLOOKUP(A135,'SegEnds_NonXtal_Prot#'!A:AL,28,FALSE)-VLOOKUP(A135,'SegEnds_NonXtal_Prot#'!A:AL,25,FALSE)</f>
        <v>27</v>
      </c>
      <c r="AH135" s="1">
        <f>VLOOKUP(A135,'SegEnds_NonXtal_Prot#'!A:AL,28,FALSE)-VLOOKUP(A135,'SegEnds_NonXtal_Prot#'!A:AL,22,FALSE)</f>
        <v>53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324</v>
      </c>
      <c r="B136" s="1" t="str">
        <f>VLOOKUP(A136,Xtal_Templ!B:C,2,FALSE)</f>
        <v>5ht2c_human</v>
      </c>
      <c r="C136" s="5">
        <f>VLOOKUP($B136&amp;"__wt",'SegEnds_Xtal_BW#'!$A:$Z,3,FALSE)</f>
        <v>33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68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7">
        <v>38</v>
      </c>
      <c r="P136" s="1">
        <f>VLOOKUP($B136&amp;"__wt",'SegEnds_Xtal_BW#'!$A:$Z,16,FALSE)</f>
        <v>67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INDEX(ICL3_classA!$G$2:$G$37,MATCH(MIN(ABS(AI136-ICL3_classA!$F$2:$F$37)),ABS(AI136-ICL3_classA!$F$2:$F$37),0))</f>
        <v>76</v>
      </c>
      <c r="U136" s="1">
        <f t="array" ref="U136">INDEX(ICL3_classA!$H$2:$H$37,MATCH(MIN(ABS(AI136-ICL3_classA!$F$2:$F$37)),ABS(AI136-ICL3_classA!$F$2:$F$37),0))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60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27</v>
      </c>
      <c r="AC136" s="1" t="e">
        <f>VLOOKUP(A136,'SegEnds_NonXtal_Prot#'!A:AL,10,FALSE)-VLOOKUP(A136,'SegEnds_NonXtal_Prot#'!A:AL,7,FALSE)</f>
        <v>#VALUE!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18</v>
      </c>
      <c r="AG136" s="1">
        <f>VLOOKUP(A136,'SegEnds_NonXtal_Prot#'!A:AL,28,FALSE)-VLOOKUP(A136,'SegEnds_NonXtal_Prot#'!A:AL,25,FALSE)</f>
        <v>25</v>
      </c>
      <c r="AH136" s="1">
        <f>VLOOKUP(A136,'SegEnds_NonXtal_Prot#'!A:AL,28,FALSE)-VLOOKUP(A136,'SegEnds_NonXtal_Prot#'!A:AL,22,FALSE)</f>
        <v>51</v>
      </c>
      <c r="AI136" s="1">
        <f>VLOOKUP(A136,'SegEnds_NonXtal_Prot#'!A:AL,31,FALSE)-VLOOKUP(A136,'SegEnds_NonXtal_Prot#'!A:AL,28,FALSE)</f>
        <v>67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336</v>
      </c>
      <c r="B137" s="1" t="str">
        <f>VLOOKUP(A137,Xtal_Templ!B:C,2,FALSE)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30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23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28</v>
      </c>
      <c r="AH137" s="1">
        <f>VLOOKUP(A137,'SegEnds_NonXtal_Prot#'!A:AL,28,FALSE)-VLOOKUP(A137,'SegEnds_NonXtal_Prot#'!A:AL,22,FALSE)</f>
        <v>55</v>
      </c>
      <c r="AI137" s="1">
        <f>VLOOKUP(A137,'SegEnds_NonXtal_Prot#'!A:AL,31,FALSE)-VLOOKUP(A137,'SegEnds_NonXtal_Prot#'!A:AL,28,FALSE)</f>
        <v>51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Xtal</v>
      </c>
    </row>
    <row r="138" spans="1:38" x14ac:dyDescent="0.2">
      <c r="A138" s="1" t="s">
        <v>337</v>
      </c>
      <c r="B138" s="1" t="str">
        <f>VLOOKUP(A138,Xtal_Templ!B:C,2,FALSE)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">
        <v>28</v>
      </c>
      <c r="X138" s="128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918</v>
      </c>
      <c r="B139" s="1" t="str">
        <f>VLOOKUP(A139,Xtal_Templ!B:C,2,FALSE)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7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"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19</v>
      </c>
      <c r="AE139" s="1">
        <f>VLOOKUP(A139,'SegEnds_NonXtal_Prot#'!A:AL,16,FALSE)-VLOOKUP(A139,'SegEnds_NonXtal_Prot#'!A:AL,10,FALSE)</f>
        <v>51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27</v>
      </c>
      <c r="AH139" s="1">
        <f>VLOOKUP(A139,'SegEnds_NonXtal_Prot#'!A:AL,28,FALSE)-VLOOKUP(A139,'SegEnds_NonXtal_Prot#'!A:AL,22,FALSE)</f>
        <v>52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38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Xtal</v>
      </c>
    </row>
    <row r="140" spans="1:38" x14ac:dyDescent="0.2">
      <c r="A140" s="1" t="s">
        <v>1174</v>
      </c>
      <c r="B140" s="1" t="str">
        <f>VLOOKUP(A140,Xtal_Templ!B:C,2,FALSE)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7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23</v>
      </c>
      <c r="V140" s="1">
        <v>61</v>
      </c>
      <c r="W140" s="1">
        <v>28</v>
      </c>
      <c r="X140" s="128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19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27</v>
      </c>
      <c r="AH140" s="1">
        <f>VLOOKUP(A140,'SegEnds_NonXtal_Prot#'!A:AL,28,FALSE)-VLOOKUP(A140,'SegEnds_NonXtal_Prot#'!A:AL,22,FALSE)</f>
        <v>52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Xtal</v>
      </c>
    </row>
    <row r="141" spans="1:38" x14ac:dyDescent="0.2">
      <c r="A141" s="1" t="s">
        <v>349</v>
      </c>
      <c r="B141" s="1" t="str">
        <f>VLOOKUP(A141,Xtal_Templ!B:C,2,FALSE)</f>
        <v>par1_human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f>VLOOKUP($B141&amp;"__wt",'SegEnds_Xtal_BW#'!$A:$Z,15,FALSE)</f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32</v>
      </c>
      <c r="T141" s="1">
        <f t="array" ref="T141">INDEX(ICL3_classA!$G$2:$G$37,MATCH(MIN(ABS(AI141-ICL3_classA!$F$2:$F$37)),ABS(AI141-ICL3_classA!$F$2:$F$37),0))</f>
        <v>67</v>
      </c>
      <c r="U141" s="1">
        <f t="array" ref="U141">INDEX(ICL3_classA!$H$2:$H$37,MATCH(MIN(ABS(AI141-ICL3_classA!$F$2:$F$37)),ABS(AI141-ICL3_classA!$F$2:$F$37),0))</f>
        <v>26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 t="e">
        <f>VLOOKUP(A141,'SegEnds_NonXtal_Prot#'!A:AL,10,FALSE)-VLOOKUP(A141,'SegEnds_NonXtal_Prot#'!A:AL,7,FALSE)</f>
        <v>#VALUE!</v>
      </c>
      <c r="AD141" s="1">
        <f>VLOOKUP(A141,'SegEnds_NonXtal_Prot#'!A:AL,13,FALSE)-VLOOKUP(A141,'SegEnds_NonXtal_Prot#'!A:AL,10,FALSE)</f>
        <v>20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30</v>
      </c>
      <c r="AH141" s="1">
        <f>VLOOKUP(A141,'SegEnds_NonXtal_Prot#'!A:AL,28,FALSE)-VLOOKUP(A141,'SegEnds_NonXtal_Prot#'!A:AL,22,FALSE)</f>
        <v>57</v>
      </c>
      <c r="AI141" s="1">
        <f>VLOOKUP(A141,'SegEnds_NonXtal_Prot#'!A:AL,31,FALSE)-VLOOKUP(A141,'SegEnds_NonXtal_Prot#'!A:AL,28,FALSE)</f>
        <v>47</v>
      </c>
      <c r="AJ141" s="1">
        <f>VLOOKUP(A141,'SegEnds_NonXtal_Prot#'!A:AL,34,FALSE)-VLOOKUP(A141,'SegEnds_NonXtal_Prot#'!A:AL,31,FALSE)</f>
        <v>38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379</v>
      </c>
      <c r="B142" s="1" t="str">
        <f>VLOOKUP(A142,Xtal_Templ!B:C,2,FALSE)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"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18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 t="e">
        <f>VLOOKUP(A142,'SegEnds_NonXtal_Prot#'!A:AL,28,FALSE)-VLOOKUP(A142,'SegEnds_NonXtal_Prot#'!A:AL,25,FALSE)</f>
        <v>#VALUE!</v>
      </c>
      <c r="AH142" s="1">
        <f>VLOOKUP(A142,'SegEnds_NonXtal_Prot#'!A:AL,28,FALSE)-VLOOKUP(A142,'SegEnds_NonXtal_Prot#'!A:AL,22,FALSE)</f>
        <v>45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382</v>
      </c>
      <c r="B143" s="1" t="str">
        <f>VLOOKUP(A143,Xtal_Templ!B:C,2,FALSE)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53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383</v>
      </c>
      <c r="B144" s="1" t="str">
        <f>VLOOKUP(A144,Xtal_Templ!B:C,2,FALSE)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INDEX(ICL3_classA!$G$2:$G$37,MATCH(MIN(ABS(AI144-ICL3_classA!$F$2:$F$37)),ABS(AI144-ICL3_classA!$F$2:$F$37),0))</f>
        <v>72</v>
      </c>
      <c r="U144" s="1">
        <f t="array" ref="U144">INDEX(ICL3_classA!$H$2:$H$37,MATCH(MIN(ABS(AI144-ICL3_classA!$F$2:$F$37)),ABS(AI144-ICL3_classA!$F$2:$F$37),0))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19</v>
      </c>
      <c r="AE144" s="1">
        <f>VLOOKUP(A144,'SegEnds_NonXtal_Prot#'!A:AL,16,FALSE)-VLOOKUP(A144,'SegEnds_NonXtal_Prot#'!A:AL,10,FALSE)</f>
        <v>51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27</v>
      </c>
      <c r="AH144" s="1">
        <f>VLOOKUP(A144,'SegEnds_NonXtal_Prot#'!A:AL,28,FALSE)-VLOOKUP(A144,'SegEnds_NonXtal_Prot#'!A:AL,22,FALSE)</f>
        <v>50</v>
      </c>
      <c r="AI144" s="1">
        <f>VLOOKUP(A144,'SegEnds_NonXtal_Prot#'!A:AL,31,FALSE)-VLOOKUP(A144,'SegEnds_NonXtal_Prot#'!A:AL,28,FALSE)</f>
        <v>54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385</v>
      </c>
      <c r="B145" s="1" t="str">
        <f>VLOOKUP(A145,Xtal_Templ!B:C,2,FALSE)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INDEX(ICL3_classA!$G$2:$G$37,MATCH(MIN(ABS(AI145-ICL3_classA!$F$2:$F$37)),ABS(AI145-ICL3_classA!$F$2:$F$37),0))</f>
        <v>72</v>
      </c>
      <c r="U145" s="1">
        <f t="array" ref="U145">INDEX(ICL3_classA!$H$2:$H$37,MATCH(MIN(ABS(AI145-ICL3_classA!$F$2:$F$37)),ABS(AI145-ICL3_classA!$F$2:$F$37),0))</f>
        <v>29</v>
      </c>
      <c r="V145" s="1">
        <v>61</v>
      </c>
      <c r="W145" s="1"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19</v>
      </c>
      <c r="AE145" s="1">
        <f>VLOOKUP(A145,'SegEnds_NonXtal_Prot#'!A:AL,16,FALSE)-VLOOKUP(A145,'SegEnds_NonXtal_Prot#'!A:AL,10,FALSE)</f>
        <v>51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27</v>
      </c>
      <c r="AH145" s="1">
        <f>VLOOKUP(A145,'SegEnds_NonXtal_Prot#'!A:AL,28,FALSE)-VLOOKUP(A145,'SegEnds_NonXtal_Prot#'!A:AL,22,FALSE)</f>
        <v>49</v>
      </c>
      <c r="AI145" s="1">
        <f>VLOOKUP(A145,'SegEnds_NonXtal_Prot#'!A:AL,31,FALSE)-VLOOKUP(A145,'SegEnds_NonXtal_Prot#'!A:AL,28,FALSE)</f>
        <v>50</v>
      </c>
      <c r="AJ145" s="1">
        <f>VLOOKUP(A145,'SegEnds_NonXtal_Prot#'!A:AL,34,FALSE)-VLOOKUP(A145,'SegEnds_NonXtal_Prot#'!A:AL,31,FALSE)</f>
        <v>38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132</v>
      </c>
      <c r="B146" s="1" t="str">
        <f>VLOOKUP(A146,Xtal_Templ!B:C,2,FALSE)</f>
        <v>5ht2c_human</v>
      </c>
      <c r="C146" s="5">
        <f>VLOOKUP($B146&amp;"__wt",'SegEnds_Xtal_BW#'!$A:$Z,3,FALSE)</f>
        <v>33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67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INDEX(ICL3_classA!$G$2:$G$37,MATCH(MIN(ABS(AI146-ICL3_classA!$F$2:$F$37)),ABS(AI146-ICL3_classA!$F$2:$F$37),0))</f>
        <v>76</v>
      </c>
      <c r="U146" s="1">
        <f t="array" ref="U146">INDEX(ICL3_classA!$H$2:$H$37,MATCH(MIN(ABS(AI146-ICL3_classA!$F$2:$F$37)),ABS(AI146-ICL3_classA!$F$2:$F$37),0))</f>
        <v>24</v>
      </c>
      <c r="V146" s="1">
        <v>61</v>
      </c>
      <c r="W146" s="108">
        <v>27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60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21</v>
      </c>
      <c r="AE146" s="1">
        <f>VLOOKUP(A146,'SegEnds_NonXtal_Prot#'!A:AL,16,FALSE)-VLOOKUP(A146,'SegEnds_NonXtal_Prot#'!A:AL,10,FALSE)</f>
        <v>53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19</v>
      </c>
      <c r="AH146" s="1">
        <f>VLOOKUP(A146,'SegEnds_NonXtal_Prot#'!A:AL,28,FALSE)-VLOOKUP(A146,'SegEnds_NonXtal_Prot#'!A:AL,22,FALSE)</f>
        <v>46</v>
      </c>
      <c r="AI146" s="1">
        <f>VLOOKUP(A146,'SegEnds_NonXtal_Prot#'!A:AL,31,FALSE)-VLOOKUP(A146,'SegEnds_NonXtal_Prot#'!A:AL,28,FALSE)</f>
        <v>92</v>
      </c>
      <c r="AJ146" s="1">
        <f>VLOOKUP(A146,'SegEnds_NonXtal_Prot#'!A:AL,34,FALSE)-VLOOKUP(A146,'SegEnds_NonXtal_Prot#'!A:AL,31,FALSE)</f>
        <v>39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133</v>
      </c>
      <c r="B147" s="1" t="str">
        <f>VLOOKUP(A147,Xtal_Templ!B:C,2,FALSE)</f>
        <v>5ht2c_human</v>
      </c>
      <c r="C147" s="5">
        <f>VLOOKUP($B147&amp;"__wt",'SegEnds_Xtal_BW#'!$A:$Z,3,FALSE)</f>
        <v>33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68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f>VLOOKUP($B147&amp;"__wt",'SegEnds_Xtal_BW#'!$A:$Z,15,FALSE)</f>
        <v>38</v>
      </c>
      <c r="P147" s="1">
        <f>VLOOKUP($B147&amp;"__wt",'SegEnds_Xtal_BW#'!$A:$Z,16,FALSE)</f>
        <v>67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35</v>
      </c>
      <c r="T147" s="1">
        <f t="array" ref="T147">INDEX(ICL3_classA!$G$2:$G$37,MATCH(MIN(ABS(AI147-ICL3_classA!$F$2:$F$37)),ABS(AI147-ICL3_classA!$F$2:$F$37),0))</f>
        <v>74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08">
        <v>27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60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21</v>
      </c>
      <c r="AE147" s="1">
        <f>VLOOKUP(A147,'SegEnds_NonXtal_Prot#'!A:AL,16,FALSE)-VLOOKUP(A147,'SegEnds_NonXtal_Prot#'!A:AL,10,FALSE)</f>
        <v>53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19</v>
      </c>
      <c r="AH147" s="1">
        <f>VLOOKUP(A147,'SegEnds_NonXtal_Prot#'!A:AL,28,FALSE)-VLOOKUP(A147,'SegEnds_NonXtal_Prot#'!A:AL,22,FALSE)</f>
        <v>47</v>
      </c>
      <c r="AI147" s="1">
        <f>VLOOKUP(A147,'SegEnds_NonXtal_Prot#'!A:AL,31,FALSE)-VLOOKUP(A147,'SegEnds_NonXtal_Prot#'!A:AL,28,FALSE)</f>
        <v>100</v>
      </c>
      <c r="AJ147" s="1">
        <f>VLOOKUP(A147,'SegEnds_NonXtal_Prot#'!A:AL,34,FALSE)-VLOOKUP(A147,'SegEnds_NonXtal_Prot#'!A:AL,31,FALSE)</f>
        <v>39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Xtal</v>
      </c>
    </row>
    <row r="148" spans="1:38" x14ac:dyDescent="0.2">
      <c r="A148" s="1" t="s">
        <v>137</v>
      </c>
      <c r="B148" s="1" t="str">
        <f>VLOOKUP(A148,Xtal_Templ!B:C,2,FALSE)</f>
        <v>5ht1b_human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68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INDEX(ICL3_classA!$G$2:$G$37,MATCH(MIN(ABS(AI148-ICL3_classA!$F$2:$F$37)),ABS(AI148-ICL3_classA!$F$2:$F$37),0))</f>
        <v>76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08">
        <v>27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21</v>
      </c>
      <c r="AE148" s="1">
        <f>VLOOKUP(A148,'SegEnds_NonXtal_Prot#'!A:AL,16,FALSE)-VLOOKUP(A148,'SegEnds_NonXtal_Prot#'!A:AL,10,FALSE)</f>
        <v>53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20</v>
      </c>
      <c r="AH148" s="1">
        <f>VLOOKUP(A148,'SegEnds_NonXtal_Prot#'!A:AL,28,FALSE)-VLOOKUP(A148,'SegEnds_NonXtal_Prot#'!A:AL,22,FALSE)</f>
        <v>44</v>
      </c>
      <c r="AI148" s="1">
        <f>VLOOKUP(A148,'SegEnds_NonXtal_Prot#'!A:AL,31,FALSE)-VLOOKUP(A148,'SegEnds_NonXtal_Prot#'!A:AL,28,FALSE)</f>
        <v>91</v>
      </c>
      <c r="AJ148" s="1">
        <f>VLOOKUP(A148,'SegEnds_NonXtal_Prot#'!A:AL,34,FALSE)-VLOOKUP(A148,'SegEnds_NonXtal_Prot#'!A:AL,31,FALSE)</f>
        <v>39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151</v>
      </c>
      <c r="B149" s="1" t="str">
        <f>VLOOKUP(A149,Xtal_Templ!B:C,2,FALSE)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08">
        <v>33</v>
      </c>
      <c r="T149" s="1">
        <f t="array" ref="T149">INDEX(ICL3_classA!$G$2:$G$37,MATCH(MIN(ABS(AI149-ICL3_classA!$F$2:$F$37)),ABS(AI149-ICL3_classA!$F$2:$F$37),0))</f>
        <v>66</v>
      </c>
      <c r="U149" s="1">
        <f t="array" ref="U149">INDEX(ICL3_classA!$H$2:$H$37,MATCH(MIN(ABS(AI149-ICL3_classA!$F$2:$F$37)),ABS(AI149-ICL3_classA!$F$2:$F$37),0))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 t="e">
        <f>VLOOKUP(A149,'SegEnds_NonXtal_Prot#'!A:AL,13,FALSE)-VLOOKUP(A149,'SegEnds_NonXtal_Prot#'!A:AL,10,FALSE)</f>
        <v>#VALUE!</v>
      </c>
      <c r="AE149" s="1">
        <f>VLOOKUP(A149,'SegEnds_NonXtal_Prot#'!A:AL,16,FALSE)-VLOOKUP(A149,'SegEnds_NonXtal_Prot#'!A:AL,10,FALSE)</f>
        <v>58</v>
      </c>
      <c r="AF149" s="1">
        <f>VLOOKUP(A149,'SegEnds_NonXtal_Prot#'!A:AL,22,FALSE)-VLOOKUP(A149,'SegEnds_NonXtal_Prot#'!A:AL,19,FALSE)</f>
        <v>20</v>
      </c>
      <c r="AG149" s="1" t="e">
        <f>VLOOKUP(A149,'SegEnds_NonXtal_Prot#'!A:AL,28,FALSE)-VLOOKUP(A149,'SegEnds_NonXtal_Prot#'!A:AL,25,FALSE)</f>
        <v>#VALUE!</v>
      </c>
      <c r="AH149" s="1">
        <f>VLOOKUP(A149,'SegEnds_NonXtal_Prot#'!A:AL,28,FALSE)-VLOOKUP(A149,'SegEnds_NonXtal_Prot#'!A:AL,22,FALSE)</f>
        <v>40</v>
      </c>
      <c r="AI149" s="1">
        <f>VLOOKUP(A149,'SegEnds_NonXtal_Prot#'!A:AL,31,FALSE)-VLOOKUP(A149,'SegEnds_NonXtal_Prot#'!A:AL,28,FALSE)</f>
        <v>39</v>
      </c>
      <c r="AJ149" s="1">
        <f>VLOOKUP(A149,'SegEnds_NonXtal_Prot#'!A:AL,34,FALSE)-VLOOKUP(A149,'SegEnds_NonXtal_Prot#'!A:AL,31,FALSE)</f>
        <v>39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167</v>
      </c>
      <c r="B150" s="1" t="str">
        <f>VLOOKUP(A150,Xtal_Templ!B:C,2,FALSE)</f>
        <v>ox1r_human</v>
      </c>
      <c r="C150" s="5">
        <f>VLOOKUP($B150&amp;"__wt",'SegEnds_Xtal_BW#'!$A:$Z,3,FALSE)</f>
        <v>32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32</v>
      </c>
      <c r="T150" s="1">
        <f t="array" ref="T150">INDEX(ICL3_classA!$G$2:$G$37,MATCH(MIN(ABS(AI150-ICL3_classA!$F$2:$F$37)),ABS(AI150-ICL3_classA!$F$2:$F$37),0))</f>
        <v>74</v>
      </c>
      <c r="U150" s="1">
        <f t="array" ref="U150">INDEX(ICL3_classA!$H$2:$H$37,MATCH(MIN(ABS(AI150-ICL3_classA!$F$2:$F$37)),ABS(AI150-ICL3_classA!$F$2:$F$37),0))</f>
        <v>24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25</v>
      </c>
      <c r="AH150" s="1">
        <f>VLOOKUP(A150,'SegEnds_NonXtal_Prot#'!A:AL,28,FALSE)-VLOOKUP(A150,'SegEnds_NonXtal_Prot#'!A:AL,22,FALSE)</f>
        <v>55</v>
      </c>
      <c r="AI150" s="1">
        <f>VLOOKUP(A150,'SegEnds_NonXtal_Prot#'!A:AL,31,FALSE)-VLOOKUP(A150,'SegEnds_NonXtal_Prot#'!A:AL,28,FALSE)</f>
        <v>107</v>
      </c>
      <c r="AJ150" s="1">
        <f>VLOOKUP(A150,'SegEnds_NonXtal_Prot#'!A:AL,34,FALSE)-VLOOKUP(A150,'SegEnds_NonXtal_Prot#'!A:AL,31,FALSE)</f>
        <v>39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2" t="s">
        <v>189</v>
      </c>
      <c r="B151" s="12" t="str">
        <f>VLOOKUP(A151,Xtal_Templ!B:C,2,FALSE)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7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INDEX(ICL3_classA!$G$2:$G$37,MATCH(MIN(ABS(AI151-ICL3_classA!$F$2:$F$37)),ABS(AI151-ICL3_classA!$F$2:$F$37),0))</f>
        <v>68</v>
      </c>
      <c r="U151" s="12">
        <f t="array" ref="U151">INDEX(ICL3_classA!$H$2:$H$37,MATCH(MIN(ABS(AI151-ICL3_classA!$F$2:$F$37)),ABS(AI151-ICL3_classA!$F$2:$F$37),0))</f>
        <v>30</v>
      </c>
      <c r="V151" s="12">
        <v>61</v>
      </c>
      <c r="W151" s="12">
        <v>28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6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2">
        <f>VLOOKUP(A151,'SegEnds_NonXtal_Prot#'!A:AL,10,FALSE)-VLOOKUP(A151,'SegEnds_NonXtal_Prot#'!A:AL,7,FALSE)</f>
        <v>15</v>
      </c>
      <c r="AD151" s="12">
        <f>VLOOKUP(A151,'SegEnds_NonXtal_Prot#'!A:AL,13,FALSE)-VLOOKUP(A151,'SegEnds_NonXtal_Prot#'!A:AL,10,FALSE)</f>
        <v>18</v>
      </c>
      <c r="AE151" s="12">
        <f>VLOOKUP(A151,'SegEnds_NonXtal_Prot#'!A:AL,16,FALSE)-VLOOKUP(A151,'SegEnds_NonXtal_Prot#'!A:AL,10,FALSE)</f>
        <v>50</v>
      </c>
      <c r="AF151" s="1">
        <f>VLOOKUP(A151,'SegEnds_NonXtal_Prot#'!A:AL,22,FALSE)-VLOOKUP(A151,'SegEnds_NonXtal_Prot#'!A:AL,19,FALSE)</f>
        <v>22</v>
      </c>
      <c r="AG151" s="12">
        <f>VLOOKUP(A151,'SegEnds_NonXtal_Prot#'!A:AL,28,FALSE)-VLOOKUP(A151,'SegEnds_NonXtal_Prot#'!A:AL,25,FALSE)</f>
        <v>23</v>
      </c>
      <c r="AH151" s="1">
        <f>VLOOKUP(A151,'SegEnds_NonXtal_Prot#'!A:AL,28,FALSE)-VLOOKUP(A151,'SegEnds_NonXtal_Prot#'!A:AL,22,FALSE)</f>
        <v>47</v>
      </c>
      <c r="AI151" s="12">
        <f>VLOOKUP(A151,'SegEnds_NonXtal_Prot#'!A:AL,31,FALSE)-VLOOKUP(A151,'SegEnds_NonXtal_Prot#'!A:AL,28,FALSE)</f>
        <v>43</v>
      </c>
      <c r="AJ151" s="12">
        <f>VLOOKUP(A151,'SegEnds_NonXtal_Prot#'!A:AL,34,FALSE)-VLOOKUP(A151,'SegEnds_NonXtal_Prot#'!A:AL,31,FALSE)</f>
        <v>39</v>
      </c>
      <c r="AK151" s="1">
        <f>VLOOKUP(A151,'SegEnds_NonXtal_Prot#'!A:AL,37,FALSE)-VLOOKUP(A151,'SegEnds_NonXtal_Prot#'!A:AL,34,FALSE)</f>
        <v>10</v>
      </c>
      <c r="AL151" s="12" t="str">
        <f>IF(ISERROR(MATCH(A151,'SegEnds_Xtal_Prot#'!B:B, 0)), "NoXtal", "Xtal")</f>
        <v>NoXtal</v>
      </c>
    </row>
    <row r="152" spans="1:38" x14ac:dyDescent="0.2">
      <c r="A152" s="1" t="s">
        <v>197</v>
      </c>
      <c r="B152" s="1" t="str">
        <f>VLOOKUP(A152,Xtal_Templ!B:C,2,FALSE)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28</v>
      </c>
      <c r="T152" s="1">
        <f t="array" ref="T152">INDEX(ICL3_classA!$G$2:$G$37,MATCH(MIN(ABS(AI152-ICL3_classA!$F$2:$F$37)),ABS(AI152-ICL3_classA!$F$2:$F$37),0))</f>
        <v>72</v>
      </c>
      <c r="U152" s="1">
        <f t="array" ref="U152">INDEX(ICL3_classA!$H$2:$H$37,MATCH(MIN(ABS(AI152-ICL3_classA!$F$2:$F$37)),ABS(AI152-ICL3_classA!$F$2:$F$37),0))</f>
        <v>24</v>
      </c>
      <c r="V152" s="1">
        <v>61</v>
      </c>
      <c r="W152" s="1"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35</v>
      </c>
      <c r="AH152" s="1">
        <f>VLOOKUP(A152,'SegEnds_NonXtal_Prot#'!A:AL,28,FALSE)-VLOOKUP(A152,'SegEnds_NonXtal_Prot#'!A:AL,22,FALSE)</f>
        <v>65</v>
      </c>
      <c r="AI152" s="1">
        <f>VLOOKUP(A152,'SegEnds_NonXtal_Prot#'!A:AL,31,FALSE)-VLOOKUP(A152,'SegEnds_NonXtal_Prot#'!A:AL,28,FALSE)</f>
        <v>53</v>
      </c>
      <c r="AJ152" s="1">
        <f>VLOOKUP(A152,'SegEnds_NonXtal_Prot#'!A:AL,34,FALSE)-VLOOKUP(A152,'SegEnds_NonXtal_Prot#'!A:AL,31,FALSE)</f>
        <v>39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4" t="s">
        <v>200</v>
      </c>
      <c r="B153" s="4" t="str">
        <f>VLOOKUP(A153,Xtal_Templ!B:C,2,FALSE)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7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33</v>
      </c>
      <c r="T153" s="4">
        <f t="array" ref="T153">INDEX(ICL3_classA!$G$2:$G$37,MATCH(MIN(ABS(AI153-ICL3_classA!$F$2:$F$37)),ABS(AI153-ICL3_classA!$F$2:$F$37),0))</f>
        <v>76</v>
      </c>
      <c r="U153" s="4">
        <f t="array" ref="U153">INDEX(ICL3_classA!$H$2:$H$37,MATCH(MIN(ABS(AI153-ICL3_classA!$F$2:$F$37)),ABS(AI153-ICL3_classA!$F$2:$F$37),0))</f>
        <v>24</v>
      </c>
      <c r="V153" s="4">
        <v>61</v>
      </c>
      <c r="W153" s="4">
        <v>28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58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27</v>
      </c>
      <c r="AC153" s="4" t="e">
        <f>VLOOKUP(A153,'SegEnds_NonXtal_Prot#'!A:AL,10,FALSE)-VLOOKUP(A153,'SegEnds_NonXtal_Prot#'!A:AL,7,FALSE)</f>
        <v>#VALUE!</v>
      </c>
      <c r="AD153" s="4">
        <f>VLOOKUP(A153,'SegEnds_NonXtal_Prot#'!A:AL,13,FALSE)-VLOOKUP(A153,'SegEnds_NonXtal_Prot#'!A:AL,10,FALSE)</f>
        <v>19</v>
      </c>
      <c r="AE153" s="4">
        <f>VLOOKUP(A153,'SegEnds_NonXtal_Prot#'!A:AL,16,FALSE)-VLOOKUP(A153,'SegEnds_NonXtal_Prot#'!A:AL,10,FALSE)</f>
        <v>51</v>
      </c>
      <c r="AF153" s="1">
        <f>VLOOKUP(A153,'SegEnds_NonXtal_Prot#'!A:AL,22,FALSE)-VLOOKUP(A153,'SegEnds_NonXtal_Prot#'!A:AL,19,FALSE)</f>
        <v>20</v>
      </c>
      <c r="AG153" s="4">
        <f>VLOOKUP(A153,'SegEnds_NonXtal_Prot#'!A:AL,28,FALSE)-VLOOKUP(A153,'SegEnds_NonXtal_Prot#'!A:AL,25,FALSE)</f>
        <v>25</v>
      </c>
      <c r="AH153" s="1">
        <f>VLOOKUP(A153,'SegEnds_NonXtal_Prot#'!A:AL,28,FALSE)-VLOOKUP(A153,'SegEnds_NonXtal_Prot#'!A:AL,22,FALSE)</f>
        <v>56</v>
      </c>
      <c r="AI153" s="4">
        <f>VLOOKUP(A153,'SegEnds_NonXtal_Prot#'!A:AL,31,FALSE)-VLOOKUP(A153,'SegEnds_NonXtal_Prot#'!A:AL,28,FALSE)</f>
        <v>76</v>
      </c>
      <c r="AJ153" s="4">
        <f>VLOOKUP(A153,'SegEnds_NonXtal_Prot#'!A:AL,34,FALSE)-VLOOKUP(A153,'SegEnds_NonXtal_Prot#'!A:AL,31,FALSE)</f>
        <v>39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208</v>
      </c>
      <c r="B154" s="1" t="str">
        <f>VLOOKUP(A154,Xtal_Templ!B:C,2,FALSE)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33</v>
      </c>
      <c r="T154" s="1">
        <f t="array" ref="T154">INDEX(ICL3_classA!$G$2:$G$37,MATCH(MIN(ABS(AI154-ICL3_classA!$F$2:$F$37)),ABS(AI154-ICL3_classA!$F$2:$F$37),0))</f>
        <v>76</v>
      </c>
      <c r="U154" s="1">
        <f t="array" ref="U154">INDEX(ICL3_classA!$H$2:$H$37,MATCH(MIN(ABS(AI154-ICL3_classA!$F$2:$F$37)),ABS(AI154-ICL3_classA!$F$2:$F$37),0))</f>
        <v>24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25</v>
      </c>
      <c r="AH154" s="1">
        <f>VLOOKUP(A154,'SegEnds_NonXtal_Prot#'!A:AL,28,FALSE)-VLOOKUP(A154,'SegEnds_NonXtal_Prot#'!A:AL,22,FALSE)</f>
        <v>51</v>
      </c>
      <c r="AI154" s="1">
        <f>VLOOKUP(A154,'SegEnds_NonXtal_Prot#'!A:AL,31,FALSE)-VLOOKUP(A154,'SegEnds_NonXtal_Prot#'!A:AL,28,FALSE)</f>
        <v>118</v>
      </c>
      <c r="AJ154" s="1">
        <f>VLOOKUP(A154,'SegEnds_NonXtal_Prot#'!A:AL,34,FALSE)-VLOOKUP(A154,'SegEnds_NonXtal_Prot#'!A:AL,31,FALSE)</f>
        <v>39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216</v>
      </c>
      <c r="B155" s="1" t="str">
        <f>VLOOKUP(A155,Xtal_Templ!B:C,2,FALSE)</f>
        <v>5ht2c_human</v>
      </c>
      <c r="C155" s="5">
        <f>VLOOKUP($B155&amp;"__wt",'SegEnds_Xtal_BW#'!$A:$Z,3,FALSE)</f>
        <v>33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08">
        <v>56</v>
      </c>
      <c r="O155" s="87">
        <f>VLOOKUP($B155&amp;"__wt",'SegEnds_Xtal_BW#'!$A:$Z,15,FALSE)</f>
        <v>38</v>
      </c>
      <c r="P155" s="1">
        <f>VLOOKUP($B155&amp;"__wt",'SegEnds_Xtal_BW#'!$A:$Z,16,FALSE)</f>
        <v>67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35</v>
      </c>
      <c r="T155" s="1">
        <f t="array" ref="T155">INDEX(ICL3_classA!$G$2:$G$37,MATCH(MIN(ABS(AI155-ICL3_classA!$F$2:$F$37)),ABS(AI155-ICL3_classA!$F$2:$F$37),0))</f>
        <v>68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29</v>
      </c>
      <c r="AC155" s="1" t="e">
        <f>VLOOKUP(A155,'SegEnds_NonXtal_Prot#'!A:AL,10,FALSE)-VLOOKUP(A155,'SegEnds_NonXtal_Prot#'!A:AL,7,FALSE)</f>
        <v>#VALUE!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53</v>
      </c>
      <c r="AF155" s="1">
        <f>VLOOKUP(A155,'SegEnds_NonXtal_Prot#'!A:AL,22,FALSE)-VLOOKUP(A155,'SegEnds_NonXtal_Prot#'!A:AL,19,FALSE)</f>
        <v>19</v>
      </c>
      <c r="AG155" s="1" t="e">
        <f>VLOOKUP(A155,'SegEnds_NonXtal_Prot#'!A:AL,28,FALSE)-VLOOKUP(A155,'SegEnds_NonXtal_Prot#'!A:AL,25,FALSE)</f>
        <v>#VALUE!</v>
      </c>
      <c r="AH155" s="1">
        <f>VLOOKUP(A155,'SegEnds_NonXtal_Prot#'!A:AL,28,FALSE)-VLOOKUP(A155,'SegEnds_NonXtal_Prot#'!A:AL,22,FALSE)</f>
        <v>43</v>
      </c>
      <c r="AI155" s="1">
        <f>VLOOKUP(A155,'SegEnds_NonXtal_Prot#'!A:AL,31,FALSE)-VLOOKUP(A155,'SegEnds_NonXtal_Prot#'!A:AL,28,FALSE)</f>
        <v>48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218</v>
      </c>
      <c r="B156" s="1" t="str">
        <f>VLOOKUP(A156,Xtal_Templ!B:C,2,FALSE)</f>
        <v>5ht2c_human</v>
      </c>
      <c r="C156" s="5">
        <f>VLOOKUP($B156&amp;"__wt",'SegEnds_Xtal_BW#'!$A:$Z,3,FALSE)</f>
        <v>33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08">
        <v>56</v>
      </c>
      <c r="O156" s="87">
        <f>VLOOKUP($B156&amp;"__wt",'SegEnds_Xtal_BW#'!$A:$Z,15,FALSE)</f>
        <v>38</v>
      </c>
      <c r="P156" s="1">
        <f>VLOOKUP($B156&amp;"__wt",'SegEnds_Xtal_BW#'!$A:$Z,16,FALSE)</f>
        <v>67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INDEX(ICL3_classA!$G$2:$G$37,MATCH(MIN(ABS(AI156-ICL3_classA!$F$2:$F$37)),ABS(AI156-ICL3_classA!$F$2:$F$37),0))</f>
        <v>67</v>
      </c>
      <c r="U156" s="1">
        <f t="array" ref="U156">INDEX(ICL3_classA!$H$2:$H$37,MATCH(MIN(ABS(AI156-ICL3_classA!$F$2:$F$37)),ABS(AI156-ICL3_classA!$F$2:$F$37),0))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29</v>
      </c>
      <c r="AC156" s="1" t="e">
        <f>VLOOKUP(A156,'SegEnds_NonXtal_Prot#'!A:AL,10,FALSE)-VLOOKUP(A156,'SegEnds_NonXtal_Prot#'!A:AL,7,FALSE)</f>
        <v>#VALUE!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53</v>
      </c>
      <c r="AF156" s="1">
        <f>VLOOKUP(A156,'SegEnds_NonXtal_Prot#'!A:AL,22,FALSE)-VLOOKUP(A156,'SegEnds_NonXtal_Prot#'!A:AL,19,FALSE)</f>
        <v>19</v>
      </c>
      <c r="AG156" s="1" t="e">
        <f>VLOOKUP(A156,'SegEnds_NonXtal_Prot#'!A:AL,28,FALSE)-VLOOKUP(A156,'SegEnds_NonXtal_Prot#'!A:AL,25,FALSE)</f>
        <v>#VALUE!</v>
      </c>
      <c r="AH156" s="1">
        <f>VLOOKUP(A156,'SegEnds_NonXtal_Prot#'!A:AL,28,FALSE)-VLOOKUP(A156,'SegEnds_NonXtal_Prot#'!A:AL,22,FALSE)</f>
        <v>43</v>
      </c>
      <c r="AI156" s="1">
        <f>VLOOKUP(A156,'SegEnds_NonXtal_Prot#'!A:AL,31,FALSE)-VLOOKUP(A156,'SegEnds_NonXtal_Prot#'!A:AL,28,FALSE)</f>
        <v>47</v>
      </c>
      <c r="AJ156" s="1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222</v>
      </c>
      <c r="B157" s="1" t="str">
        <f>VLOOKUP(A157,Xtal_Templ!B:C,2,FALSE)</f>
        <v>cxcr4_human</v>
      </c>
      <c r="C157" s="5">
        <f>VLOOKUP($B157&amp;"__wt",'SegEnds_Xtal_BW#'!$A:$Z,3,FALSE)</f>
        <v>24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INDEX(ICL3_classA!$G$2:$G$37,MATCH(MIN(ABS(AI157-ICL3_classA!$F$2:$F$37)),ABS(AI157-ICL3_classA!$F$2:$F$37),0))</f>
        <v>74</v>
      </c>
      <c r="U157" s="1">
        <f t="array" ref="U157">INDEX(ICL3_classA!$H$2:$H$37,MATCH(MIN(ABS(AI157-ICL3_classA!$F$2:$F$37)),ABS(AI157-ICL3_classA!$F$2:$F$37),0))</f>
        <v>21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33</v>
      </c>
      <c r="AC157" s="1" t="e">
        <f>VLOOKUP(A157,'SegEnds_NonXtal_Prot#'!A:AL,10,FALSE)-VLOOKUP(A157,'SegEnds_NonXtal_Prot#'!A:AL,7,FALSE)</f>
        <v>#VALUE!</v>
      </c>
      <c r="AD157" s="1" t="e">
        <f>VLOOKUP(A157,'SegEnds_NonXtal_Prot#'!A:AL,13,FALSE)-VLOOKUP(A157,'SegEnds_NonXtal_Prot#'!A:AL,10,FALSE)</f>
        <v>#VALUE!</v>
      </c>
      <c r="AE157" s="1">
        <f>VLOOKUP(A157,'SegEnds_NonXtal_Prot#'!A:AL,16,FALSE)-VLOOKUP(A157,'SegEnds_NonXtal_Prot#'!A:AL,10,FALSE)</f>
        <v>54</v>
      </c>
      <c r="AF157" s="1" t="e">
        <f>VLOOKUP(A157,'SegEnds_NonXtal_Prot#'!A:AL,22,FALSE)-VLOOKUP(A157,'SegEnds_NonXtal_Prot#'!A:AL,19,FALSE)</f>
        <v>#VALUE!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75</v>
      </c>
      <c r="AI157" s="1">
        <f>VLOOKUP(A157,'SegEnds_NonXtal_Prot#'!A:AL,31,FALSE)-VLOOKUP(A157,'SegEnds_NonXtal_Prot#'!A:AL,28,FALSE)</f>
        <v>66</v>
      </c>
      <c r="AJ157" s="1">
        <f>VLOOKUP(A157,'SegEnds_NonXtal_Prot#'!A:AL,34,FALSE)-VLOOKUP(A157,'SegEnds_NonXtal_Prot#'!A:AL,31,FALSE)</f>
        <v>39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255</v>
      </c>
      <c r="B158" s="1" t="str">
        <f>VLOOKUP(A158,Xtal_Templ!B:C,2,FALSE)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INDEX(ICL3_classA!$G$2:$G$37,MATCH(MIN(ABS(AI158-ICL3_classA!$F$2:$F$37)),ABS(AI158-ICL3_classA!$F$2:$F$37),0))</f>
        <v>72</v>
      </c>
      <c r="U158" s="1">
        <f t="array" ref="U158">INDEX(ICL3_classA!$H$2:$H$37,MATCH(MIN(ABS(AI158-ICL3_classA!$F$2:$F$37)),ABS(AI158-ICL3_classA!$F$2:$F$37),0))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35</v>
      </c>
      <c r="AH158" s="1">
        <f>VLOOKUP(A158,'SegEnds_NonXtal_Prot#'!A:AL,28,FALSE)-VLOOKUP(A158,'SegEnds_NonXtal_Prot#'!A:AL,22,FALSE)</f>
        <v>67</v>
      </c>
      <c r="AI158" s="1">
        <f>VLOOKUP(A158,'SegEnds_NonXtal_Prot#'!A:AL,31,FALSE)-VLOOKUP(A158,'SegEnds_NonXtal_Prot#'!A:AL,28,FALSE)</f>
        <v>53</v>
      </c>
      <c r="AJ158" s="1">
        <f>VLOOKUP(A158,'SegEnds_NonXtal_Prot#'!A:AL,34,FALSE)-VLOOKUP(A158,'SegEnds_NonXtal_Prot#'!A:AL,31,FALSE)</f>
        <v>39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259</v>
      </c>
      <c r="B159" s="1" t="str">
        <f>VLOOKUP(A159,Xtal_Templ!B:C,2,FALSE)</f>
        <v>5ht1b_human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68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INDEX(ICL3_classA!$G$2:$G$37,MATCH(MIN(ABS(AI159-ICL3_classA!$F$2:$F$37)),ABS(AI159-ICL3_classA!$F$2:$F$37),0))</f>
        <v>76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">
        <v>28</v>
      </c>
      <c r="X159" s="128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58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 t="e">
        <f>VLOOKUP(A159,'SegEnds_NonXtal_Prot#'!A:AL,22,FALSE)-VLOOKUP(A159,'SegEnds_NonXtal_Prot#'!A:AL,19,FALSE)</f>
        <v>#VALUE!</v>
      </c>
      <c r="AG159" s="1">
        <f>VLOOKUP(A159,'SegEnds_NonXtal_Prot#'!A:AL,28,FALSE)-VLOOKUP(A159,'SegEnds_NonXtal_Prot#'!A:AL,25,FALSE)</f>
        <v>25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75</v>
      </c>
      <c r="AJ159" s="1">
        <f>VLOOKUP(A159,'SegEnds_NonXtal_Prot#'!A:AL,34,FALSE)-VLOOKUP(A159,'SegEnds_NonXtal_Prot#'!A:AL,31,FALSE)</f>
        <v>39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265</v>
      </c>
      <c r="B160" s="1" t="str">
        <f>VLOOKUP(A160,Xtal_Templ!B:C,2,FALSE)</f>
        <v>5ht2c_human</v>
      </c>
      <c r="C160" s="5">
        <f>VLOOKUP($B160&amp;"__wt",'SegEnds_Xtal_BW#'!$A:$Z,3,FALSE)</f>
        <v>33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68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7">
        <v>38</v>
      </c>
      <c r="P160" s="1">
        <f>VLOOKUP($B160&amp;"__wt",'SegEnds_Xtal_BW#'!$A:$Z,16,FALSE)</f>
        <v>67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INDEX(ICL3_classA!$G$2:$G$37,MATCH(MIN(ABS(AI160-ICL3_classA!$F$2:$F$37)),ABS(AI160-ICL3_classA!$F$2:$F$37),0))</f>
        <v>76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60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 t="e">
        <f>VLOOKUP(A160,'SegEnds_NonXtal_Prot#'!A:AL,22,FALSE)-VLOOKUP(A160,'SegEnds_NonXtal_Prot#'!A:AL,19,FALSE)</f>
        <v>#VALUE!</v>
      </c>
      <c r="AG160" s="1">
        <f>VLOOKUP(A160,'SegEnds_NonXtal_Prot#'!A:AL,28,FALSE)-VLOOKUP(A160,'SegEnds_NonXtal_Prot#'!A:AL,25,FALSE)</f>
        <v>25</v>
      </c>
      <c r="AH160" s="1">
        <f>VLOOKUP(A160,'SegEnds_NonXtal_Prot#'!A:AL,28,FALSE)-VLOOKUP(A160,'SegEnds_NonXtal_Prot#'!A:AL,22,FALSE)</f>
        <v>51</v>
      </c>
      <c r="AI160" s="1">
        <f>VLOOKUP(A160,'SegEnds_NonXtal_Prot#'!A:AL,31,FALSE)-VLOOKUP(A160,'SegEnds_NonXtal_Prot#'!A:AL,28,FALSE)</f>
        <v>75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296</v>
      </c>
      <c r="B161" s="1" t="str">
        <f>VLOOKUP(A161,Xtal_Templ!B:C,2,FALSE)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08">
        <v>33</v>
      </c>
      <c r="T161" s="1">
        <f t="array" ref="T161">INDEX(ICL3_classA!$G$2:$G$37,MATCH(MIN(ABS(AI161-ICL3_classA!$F$2:$F$37)),ABS(AI161-ICL3_classA!$F$2:$F$37),0))</f>
        <v>68</v>
      </c>
      <c r="U161" s="108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58</v>
      </c>
      <c r="AF161" s="1">
        <f>VLOOKUP(A161,'SegEnds_NonXtal_Prot#'!A:AL,22,FALSE)-VLOOKUP(A161,'SegEnds_NonXtal_Prot#'!A:AL,19,FALSE)</f>
        <v>20</v>
      </c>
      <c r="AG161" s="1" t="e">
        <f>VLOOKUP(A161,'SegEnds_NonXtal_Prot#'!A:AL,28,FALSE)-VLOOKUP(A161,'SegEnds_NonXtal_Prot#'!A:AL,25,FALSE)</f>
        <v>#VALUE!</v>
      </c>
      <c r="AH161" s="1">
        <f>VLOOKUP(A161,'SegEnds_NonXtal_Prot#'!A:AL,28,FALSE)-VLOOKUP(A161,'SegEnds_NonXtal_Prot#'!A:AL,22,FALSE)</f>
        <v>40</v>
      </c>
      <c r="AI161" s="1">
        <f>VLOOKUP(A161,'SegEnds_NonXtal_Prot#'!A:AL,31,FALSE)-VLOOKUP(A161,'SegEnds_NonXtal_Prot#'!A:AL,28,FALSE)</f>
        <v>48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297</v>
      </c>
      <c r="B162" s="1" t="str">
        <f>VLOOKUP(A162,Xtal_Templ!B:C,2,FALSE)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08">
        <v>33</v>
      </c>
      <c r="T162" s="1">
        <f t="array" ref="T162">INDEX(ICL3_classA!$G$2:$G$37,MATCH(MIN(ABS(AI162-ICL3_classA!$F$2:$F$37)),ABS(AI162-ICL3_classA!$F$2:$F$37),0))</f>
        <v>67</v>
      </c>
      <c r="U162" s="108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 t="e">
        <f>VLOOKUP(A162,'SegEnds_NonXtal_Prot#'!A:AL,13,FALSE)-VLOOKUP(A162,'SegEnds_NonXtal_Prot#'!A:AL,10,FALSE)</f>
        <v>#VALUE!</v>
      </c>
      <c r="AE162" s="1">
        <f>VLOOKUP(A162,'SegEnds_NonXtal_Prot#'!A:AL,16,FALSE)-VLOOKUP(A162,'SegEnds_NonXtal_Prot#'!A:AL,10,FALSE)</f>
        <v>57</v>
      </c>
      <c r="AF162" s="1">
        <f>VLOOKUP(A162,'SegEnds_NonXtal_Prot#'!A:AL,22,FALSE)-VLOOKUP(A162,'SegEnds_NonXtal_Prot#'!A:AL,19,FALSE)</f>
        <v>20</v>
      </c>
      <c r="AG162" s="1" t="e">
        <f>VLOOKUP(A162,'SegEnds_NonXtal_Prot#'!A:AL,28,FALSE)-VLOOKUP(A162,'SegEnds_NonXtal_Prot#'!A:AL,25,FALSE)</f>
        <v>#VALUE!</v>
      </c>
      <c r="AH162" s="1">
        <f>VLOOKUP(A162,'SegEnds_NonXtal_Prot#'!A:AL,28,FALSE)-VLOOKUP(A162,'SegEnds_NonXtal_Prot#'!A:AL,22,FALSE)</f>
        <v>40</v>
      </c>
      <c r="AI162" s="1">
        <f>VLOOKUP(A162,'SegEnds_NonXtal_Prot#'!A:AL,31,FALSE)-VLOOKUP(A162,'SegEnds_NonXtal_Prot#'!A:AL,28,FALSE)</f>
        <v>46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298</v>
      </c>
      <c r="B163" s="1" t="str">
        <f>VLOOKUP(A163,Xtal_Templ!B:C,2,FALSE)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08">
        <v>33</v>
      </c>
      <c r="T163" s="1">
        <f t="array" ref="T163">INDEX(ICL3_classA!$G$2:$G$37,MATCH(MIN(ABS(AI163-ICL3_classA!$F$2:$F$37)),ABS(AI163-ICL3_classA!$F$2:$F$37),0))</f>
        <v>67</v>
      </c>
      <c r="U163" s="108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58</v>
      </c>
      <c r="AF163" s="1">
        <f>VLOOKUP(A163,'SegEnds_NonXtal_Prot#'!A:AL,22,FALSE)-VLOOKUP(A163,'SegEnds_NonXtal_Prot#'!A:AL,19,FALSE)</f>
        <v>20</v>
      </c>
      <c r="AG163" s="1" t="e">
        <f>VLOOKUP(A163,'SegEnds_NonXtal_Prot#'!A:AL,28,FALSE)-VLOOKUP(A163,'SegEnds_NonXtal_Prot#'!A:AL,25,FALSE)</f>
        <v>#VALUE!</v>
      </c>
      <c r="AH163" s="1">
        <f>VLOOKUP(A163,'SegEnds_NonXtal_Prot#'!A:AL,28,FALSE)-VLOOKUP(A163,'SegEnds_NonXtal_Prot#'!A:AL,22,FALSE)</f>
        <v>40</v>
      </c>
      <c r="AI163" s="1">
        <f>VLOOKUP(A163,'SegEnds_NonXtal_Prot#'!A:AL,31,FALSE)-VLOOKUP(A163,'SegEnds_NonXtal_Prot#'!A:AL,28,FALSE)</f>
        <v>46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309</v>
      </c>
      <c r="B164" s="1" t="str">
        <f>VLOOKUP(A164,Xtal_Templ!B:C,2,FALSE)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08">
        <v>33</v>
      </c>
      <c r="T164" s="1">
        <f t="array" ref="T164">INDEX(ICL3_classA!$G$2:$G$37,MATCH(MIN(ABS(AI164-ICL3_classA!$F$2:$F$37)),ABS(AI164-ICL3_classA!$F$2:$F$37),0))</f>
        <v>67</v>
      </c>
      <c r="U164" s="108">
        <v>27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58</v>
      </c>
      <c r="AF164" s="1">
        <f>VLOOKUP(A164,'SegEnds_NonXtal_Prot#'!A:AL,22,FALSE)-VLOOKUP(A164,'SegEnds_NonXtal_Prot#'!A:AL,19,FALSE)</f>
        <v>20</v>
      </c>
      <c r="AG164" s="1" t="e">
        <f>VLOOKUP(A164,'SegEnds_NonXtal_Prot#'!A:AL,28,FALSE)-VLOOKUP(A164,'SegEnds_NonXtal_Prot#'!A:AL,25,FALSE)</f>
        <v>#VALUE!</v>
      </c>
      <c r="AH164" s="1">
        <f>VLOOKUP(A164,'SegEnds_NonXtal_Prot#'!A:AL,28,FALSE)-VLOOKUP(A164,'SegEnds_NonXtal_Prot#'!A:AL,22,FALSE)</f>
        <v>40</v>
      </c>
      <c r="AI164" s="1">
        <f>VLOOKUP(A164,'SegEnds_NonXtal_Prot#'!A:AL,31,FALSE)-VLOOKUP(A164,'SegEnds_NonXtal_Prot#'!A:AL,28,FALSE)</f>
        <v>47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310</v>
      </c>
      <c r="B165" s="1" t="str">
        <f>VLOOKUP(A165,Xtal_Templ!B:C,2,FALSE)</f>
        <v>ntr1_rat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24</v>
      </c>
      <c r="AH165" s="1">
        <f>VLOOKUP(A165,'SegEnds_NonXtal_Prot#'!A:AL,28,FALSE)-VLOOKUP(A165,'SegEnds_NonXtal_Prot#'!A:AL,22,FALSE)</f>
        <v>96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311</v>
      </c>
      <c r="B166" s="1" t="str">
        <f>VLOOKUP(A166,Xtal_Templ!B:C,2,FALSE)</f>
        <v>npy1r_human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08"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INDEX(ICL3_classA!$G$2:$G$37,MATCH(MIN(ABS(AI166-ICL3_classA!$F$2:$F$37)),ABS(AI166-ICL3_classA!$F$2:$F$37),0))</f>
        <v>72</v>
      </c>
      <c r="U166" s="1">
        <f t="array" ref="U166">INDEX(ICL3_classA!$H$2:$H$37,MATCH(MIN(ABS(AI166-ICL3_classA!$F$2:$F$37)),ABS(AI166-ICL3_classA!$F$2:$F$37),0))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22</v>
      </c>
      <c r="AH166" s="1">
        <f>VLOOKUP(A166,'SegEnds_NonXtal_Prot#'!A:AL,28,FALSE)-VLOOKUP(A166,'SegEnds_NonXtal_Prot#'!A:AL,22,FALSE)</f>
        <v>47</v>
      </c>
      <c r="AI166" s="1">
        <f>VLOOKUP(A166,'SegEnds_NonXtal_Prot#'!A:AL,31,FALSE)-VLOOKUP(A166,'SegEnds_NonXtal_Prot#'!A:AL,28,FALSE)</f>
        <v>54</v>
      </c>
      <c r="AJ166" s="1">
        <f>VLOOKUP(A166,'SegEnds_NonXtal_Prot#'!A:AL,34,FALSE)-VLOOKUP(A166,'SegEnds_NonXtal_Prot#'!A:AL,31,FALSE)</f>
        <v>39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312</v>
      </c>
      <c r="B167" s="1" t="str">
        <f>VLOOKUP(A167,Xtal_Templ!B:C,2,FALSE)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72</v>
      </c>
      <c r="U167" s="1">
        <f t="array" ref="U167">INDEX(ICL3_classA!$H$2:$H$37,MATCH(MIN(ABS(AI167-ICL3_classA!$F$2:$F$37)),ABS(AI167-ICL3_classA!$F$2:$F$37),0))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22</v>
      </c>
      <c r="AH167" s="1">
        <f>VLOOKUP(A167,'SegEnds_NonXtal_Prot#'!A:AL,28,FALSE)-VLOOKUP(A167,'SegEnds_NonXtal_Prot#'!A:AL,22,FALSE)</f>
        <v>47</v>
      </c>
      <c r="AI167" s="1">
        <f>VLOOKUP(A167,'SegEnds_NonXtal_Prot#'!A:AL,31,FALSE)-VLOOKUP(A167,'SegEnds_NonXtal_Prot#'!A:AL,28,FALSE)</f>
        <v>54</v>
      </c>
      <c r="AJ167" s="1">
        <f>VLOOKUP(A167,'SegEnds_NonXtal_Prot#'!A:AL,34,FALSE)-VLOOKUP(A167,'SegEnds_NonXtal_Prot#'!A:AL,31,FALSE)</f>
        <v>39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313</v>
      </c>
      <c r="B168" s="1" t="str">
        <f>VLOOKUP(A168,Xtal_Templ!B:C,2,FALSE)</f>
        <v>ox2r_human</v>
      </c>
      <c r="C168" s="5">
        <f>VLOOKUP($B168&amp;"__wt",'SegEnds_Xtal_BW#'!$A:$Z,3,FALSE)</f>
        <v>31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INDEX(ICL3_classA!$G$2:$G$37,MATCH(MIN(ABS(AI168-ICL3_classA!$F$2:$F$37)),ABS(AI168-ICL3_classA!$F$2:$F$37),0))</f>
        <v>72</v>
      </c>
      <c r="U168" s="1">
        <f t="array" ref="U168">INDEX(ICL3_classA!$H$2:$H$37,MATCH(MIN(ABS(AI168-ICL3_classA!$F$2:$F$37)),ABS(AI168-ICL3_classA!$F$2:$F$37),0))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22</v>
      </c>
      <c r="AH168" s="1">
        <f>VLOOKUP(A168,'SegEnds_NonXtal_Prot#'!A:AL,28,FALSE)-VLOOKUP(A168,'SegEnds_NonXtal_Prot#'!A:AL,22,FALSE)</f>
        <v>47</v>
      </c>
      <c r="AI168" s="1">
        <f>VLOOKUP(A168,'SegEnds_NonXtal_Prot#'!A:AL,31,FALSE)-VLOOKUP(A168,'SegEnds_NonXtal_Prot#'!A:AL,28,FALSE)</f>
        <v>52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314</v>
      </c>
      <c r="B169" s="1" t="str">
        <f>VLOOKUP(A169,Xtal_Templ!B:C,2,FALSE)</f>
        <v>ox2r_human</v>
      </c>
      <c r="C169" s="5">
        <f>VLOOKUP($B169&amp;"__wt",'SegEnds_Xtal_BW#'!$A:$Z,3,FALSE)</f>
        <v>31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68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33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28</v>
      </c>
      <c r="AH169" s="1">
        <f>VLOOKUP(A169,'SegEnds_NonXtal_Prot#'!A:AL,28,FALSE)-VLOOKUP(A169,'SegEnds_NonXtal_Prot#'!A:AL,22,FALSE)</f>
        <v>53</v>
      </c>
      <c r="AI169" s="1">
        <f>VLOOKUP(A169,'SegEnds_NonXtal_Prot#'!A:AL,31,FALSE)-VLOOKUP(A169,'SegEnds_NonXtal_Prot#'!A:AL,28,FALSE)</f>
        <v>55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315</v>
      </c>
      <c r="B170" s="1" t="str">
        <f>VLOOKUP(A170,Xtal_Templ!B:C,2,FALSE)</f>
        <v>ox1r_human</v>
      </c>
      <c r="C170" s="5">
        <f>VLOOKUP($B170&amp;"__wt",'SegEnds_Xtal_BW#'!$A:$Z,3,FALSE)</f>
        <v>32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 t="e">
        <f>VLOOKUP(A170,'SegEnds_NonXtal_Prot#'!A:AL,22,FALSE)-VLOOKUP(A170,'SegEnds_NonXtal_Prot#'!A:AL,19,FALSE)</f>
        <v>#VALUE!</v>
      </c>
      <c r="AG170" s="1">
        <f>VLOOKUP(A170,'SegEnds_NonXtal_Prot#'!A:AL,28,FALSE)-VLOOKUP(A170,'SegEnds_NonXtal_Prot#'!A:AL,25,FALSE)</f>
        <v>28</v>
      </c>
      <c r="AH170" s="1">
        <f>VLOOKUP(A170,'SegEnds_NonXtal_Prot#'!A:AL,28,FALSE)-VLOOKUP(A170,'SegEnds_NonXtal_Prot#'!A:AL,22,FALSE)</f>
        <v>53</v>
      </c>
      <c r="AI170" s="1">
        <f>VLOOKUP(A170,'SegEnds_NonXtal_Prot#'!A:AL,31,FALSE)-VLOOKUP(A170,'SegEnds_NonXtal_Prot#'!A:AL,28,FALSE)</f>
        <v>56</v>
      </c>
      <c r="AJ170" s="1">
        <f>VLOOKUP(A170,'SegEnds_NonXtal_Prot#'!A:AL,34,FALSE)-VLOOKUP(A170,'SegEnds_NonXtal_Prot#'!A:AL,31,FALSE)</f>
        <v>39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316</v>
      </c>
      <c r="B171" s="1" t="str">
        <f>VLOOKUP(A171,Xtal_Templ!B:C,2,FALSE)</f>
        <v>ox2r_human</v>
      </c>
      <c r="C171" s="5">
        <f>VLOOKUP($B171&amp;"__wt",'SegEnds_Xtal_BW#'!$A:$Z,3,FALSE)</f>
        <v>31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56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33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 t="e">
        <f>VLOOKUP(A171,'SegEnds_NonXtal_Prot#'!A:AL,22,FALSE)-VLOOKUP(A171,'SegEnds_NonXtal_Prot#'!A:AL,19,FALSE)</f>
        <v>#VALUE!</v>
      </c>
      <c r="AG171" s="1">
        <f>VLOOKUP(A171,'SegEnds_NonXtal_Prot#'!A:AL,28,FALSE)-VLOOKUP(A171,'SegEnds_NonXtal_Prot#'!A:AL,25,FALSE)</f>
        <v>26</v>
      </c>
      <c r="AH171" s="1">
        <f>VLOOKUP(A171,'SegEnds_NonXtal_Prot#'!A:AL,28,FALSE)-VLOOKUP(A171,'SegEnds_NonXtal_Prot#'!A:AL,22,FALSE)</f>
        <v>51</v>
      </c>
      <c r="AI171" s="1">
        <f>VLOOKUP(A171,'SegEnds_NonXtal_Prot#'!A:AL,31,FALSE)-VLOOKUP(A171,'SegEnds_NonXtal_Prot#'!A:AL,28,FALSE)</f>
        <v>55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325</v>
      </c>
      <c r="B172" s="1" t="str">
        <f>VLOOKUP(A172,Xtal_Templ!B:C,2,FALSE)</f>
        <v>npy1r_human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08" t="s">
        <v>23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73</v>
      </c>
      <c r="U172" s="1">
        <f t="array" ref="U172">INDEX(ICL3_classA!$H$2:$H$37,MATCH(MIN(ABS(AI172-ICL3_classA!$F$2:$F$37)),ABS(AI172-ICL3_classA!$F$2:$F$37),0))</f>
        <v>22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>
        <f>VLOOKUP(A172,'SegEnds_NonXtal_Prot#'!A:AL,28,FALSE)-VLOOKUP(A172,'SegEnds_NonXtal_Prot#'!A:AL,25,FALSE)</f>
        <v>25</v>
      </c>
      <c r="AH172" s="1">
        <f>VLOOKUP(A172,'SegEnds_NonXtal_Prot#'!A:AL,28,FALSE)-VLOOKUP(A172,'SegEnds_NonXtal_Prot#'!A:AL,22,FALSE)</f>
        <v>60</v>
      </c>
      <c r="AI172" s="1">
        <f>VLOOKUP(A172,'SegEnds_NonXtal_Prot#'!A:AL,31,FALSE)-VLOOKUP(A172,'SegEnds_NonXtal_Prot#'!A:AL,28,FALSE)</f>
        <v>55</v>
      </c>
      <c r="AJ172" s="1">
        <f>VLOOKUP(A172,'SegEnds_NonXtal_Prot#'!A:AL,34,FALSE)-VLOOKUP(A172,'SegEnds_NonXtal_Prot#'!A:AL,31,FALSE)</f>
        <v>39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Xtal</v>
      </c>
    </row>
    <row r="173" spans="1:38" x14ac:dyDescent="0.2">
      <c r="A173" s="1" t="s">
        <v>326</v>
      </c>
      <c r="B173" s="1" t="str">
        <f>VLOOKUP(A173,Xtal_Templ!B:C,2,FALSE)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56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INDEX(ICL3_classA!$G$2:$G$37,MATCH(MIN(ABS(AI173-ICL3_classA!$F$2:$F$37)),ABS(AI173-ICL3_classA!$F$2:$F$37),0))</f>
        <v>72</v>
      </c>
      <c r="U173" s="1">
        <f t="array" ref="U173">INDEX(ICL3_classA!$H$2:$H$37,MATCH(MIN(ABS(AI173-ICL3_classA!$F$2:$F$37)),ABS(AI173-ICL3_classA!$F$2:$F$37),0))</f>
        <v>24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 t="e">
        <f>VLOOKUP(A173,'SegEnds_NonXtal_Prot#'!A:AL,22,FALSE)-VLOOKUP(A173,'SegEnds_NonXtal_Prot#'!A:AL,19,FALSE)</f>
        <v>#VALUE!</v>
      </c>
      <c r="AG173" s="1">
        <f>VLOOKUP(A173,'SegEnds_NonXtal_Prot#'!A:AL,28,FALSE)-VLOOKUP(A173,'SegEnds_NonXtal_Prot#'!A:AL,25,FALSE)</f>
        <v>28</v>
      </c>
      <c r="AH173" s="1">
        <f>VLOOKUP(A173,'SegEnds_NonXtal_Prot#'!A:AL,28,FALSE)-VLOOKUP(A173,'SegEnds_NonXtal_Prot#'!A:AL,22,FALSE)</f>
        <v>58</v>
      </c>
      <c r="AI173" s="1">
        <f>VLOOKUP(A173,'SegEnds_NonXtal_Prot#'!A:AL,31,FALSE)-VLOOKUP(A173,'SegEnds_NonXtal_Prot#'!A:AL,28,FALSE)</f>
        <v>52</v>
      </c>
      <c r="AJ173" s="1">
        <f>VLOOKUP(A173,'SegEnds_NonXtal_Prot#'!A:AL,34,FALSE)-VLOOKUP(A173,'SegEnds_NonXtal_Prot#'!A:AL,31,FALSE)</f>
        <v>39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327</v>
      </c>
      <c r="B174" s="1" t="str">
        <f>VLOOKUP(A174,Xtal_Templ!B:C,2,FALSE)</f>
        <v>npy1r_human</v>
      </c>
      <c r="C174" s="5">
        <f>VLOOKUP($B174&amp;"__wt",'SegEnds_Xtal_BW#'!$A:$Z,3,FALSE)</f>
        <v>28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 t="str">
        <f>VLOOKUP($B174&amp;"__wt",'SegEnds_Xtal_BW#'!$A:$Z,13,FALSE)</f>
        <v>-</v>
      </c>
      <c r="N174" s="108" t="s">
        <v>23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INDEX(ICL3_classA!$G$2:$G$37,MATCH(MIN(ABS(AI174-ICL3_classA!$F$2:$F$37)),ABS(AI174-ICL3_classA!$F$2:$F$37),0))</f>
        <v>72</v>
      </c>
      <c r="U174" s="1">
        <f t="array" ref="U174">INDEX(ICL3_classA!$H$2:$H$37,MATCH(MIN(ABS(AI174-ICL3_classA!$F$2:$F$37)),ABS(AI174-ICL3_classA!$F$2:$F$37),0))</f>
        <v>24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25</v>
      </c>
      <c r="AH174" s="1">
        <f>VLOOKUP(A174,'SegEnds_NonXtal_Prot#'!A:AL,28,FALSE)-VLOOKUP(A174,'SegEnds_NonXtal_Prot#'!A:AL,22,FALSE)</f>
        <v>62</v>
      </c>
      <c r="AI174" s="1">
        <f>VLOOKUP(A174,'SegEnds_NonXtal_Prot#'!A:AL,31,FALSE)-VLOOKUP(A174,'SegEnds_NonXtal_Prot#'!A:AL,28,FALSE)</f>
        <v>54</v>
      </c>
      <c r="AJ174" s="1">
        <f>VLOOKUP(A174,'SegEnds_NonXtal_Prot#'!A:AL,34,FALSE)-VLOOKUP(A174,'SegEnds_NonXtal_Prot#'!A:AL,31,FALSE)</f>
        <v>39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328</v>
      </c>
      <c r="B175" s="1" t="str">
        <f>VLOOKUP(A175,Xtal_Templ!B:C,2,FALSE)</f>
        <v>npy1r_human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 t="str">
        <f>VLOOKUP($B175&amp;"__wt",'SegEnds_Xtal_BW#'!$A:$Z,13,FALSE)</f>
        <v>-</v>
      </c>
      <c r="N175" s="108" t="s">
        <v>23</v>
      </c>
      <c r="O175" s="87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31</v>
      </c>
      <c r="T175" s="1">
        <f t="array" ref="T175">INDEX(ICL3_classA!$G$2:$G$37,MATCH(MIN(ABS(AI175-ICL3_classA!$F$2:$F$37)),ABS(AI175-ICL3_classA!$F$2:$F$37),0))</f>
        <v>76</v>
      </c>
      <c r="U175" s="1">
        <f t="array" ref="U175">INDEX(ICL3_classA!$H$2:$H$37,MATCH(MIN(ABS(AI175-ICL3_classA!$F$2:$F$37)),ABS(AI175-ICL3_classA!$F$2:$F$37),0))</f>
        <v>24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 t="e">
        <f>VLOOKUP(A175,'SegEnds_NonXtal_Prot#'!A:AL,22,FALSE)-VLOOKUP(A175,'SegEnds_NonXtal_Prot#'!A:AL,19,FALSE)</f>
        <v>#VALUE!</v>
      </c>
      <c r="AG175" s="1">
        <f>VLOOKUP(A175,'SegEnds_NonXtal_Prot#'!A:AL,28,FALSE)-VLOOKUP(A175,'SegEnds_NonXtal_Prot#'!A:AL,25,FALSE)</f>
        <v>25</v>
      </c>
      <c r="AH175" s="1">
        <f>VLOOKUP(A175,'SegEnds_NonXtal_Prot#'!A:AL,28,FALSE)-VLOOKUP(A175,'SegEnds_NonXtal_Prot#'!A:AL,22,FALSE)</f>
        <v>59</v>
      </c>
      <c r="AI175" s="1">
        <f>VLOOKUP(A175,'SegEnds_NonXtal_Prot#'!A:AL,31,FALSE)-VLOOKUP(A175,'SegEnds_NonXtal_Prot#'!A:AL,28,FALSE)</f>
        <v>160</v>
      </c>
      <c r="AJ175" s="1">
        <f>VLOOKUP(A175,'SegEnds_NonXtal_Prot#'!A:AL,34,FALSE)-VLOOKUP(A175,'SegEnds_NonXtal_Prot#'!A:AL,31,FALSE)</f>
        <v>39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335</v>
      </c>
      <c r="B176" s="1" t="str">
        <f>VLOOKUP(A176,Xtal_Templ!B:C,2,FALSE)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INDEX(ICL3_classA!$G$2:$G$37,MATCH(MIN(ABS(AI176-ICL3_classA!$F$2:$F$37)),ABS(AI176-ICL3_classA!$F$2:$F$37),0))</f>
        <v>68</v>
      </c>
      <c r="U176" s="1">
        <f t="array" ref="U176">INDEX(ICL3_classA!$H$2:$H$37,MATCH(MIN(ABS(AI176-ICL3_classA!$F$2:$F$37)),ABS(AI176-ICL3_classA!$F$2:$F$37),0))</f>
        <v>23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19</v>
      </c>
      <c r="AE176" s="1">
        <f>VLOOKUP(A176,'SegEnds_NonXtal_Prot#'!A:AL,16,FALSE)-VLOOKUP(A176,'SegEnds_NonXtal_Prot#'!A:AL,10,FALSE)</f>
        <v>51</v>
      </c>
      <c r="AF176" s="1">
        <f>VLOOKUP(A176,'SegEnds_NonXtal_Prot#'!A:AL,22,FALSE)-VLOOKUP(A176,'SegEnds_NonXtal_Prot#'!A:AL,19,FALSE)</f>
        <v>20</v>
      </c>
      <c r="AG176" s="1">
        <f>VLOOKUP(A176,'SegEnds_NonXtal_Prot#'!A:AL,28,FALSE)-VLOOKUP(A176,'SegEnds_NonXtal_Prot#'!A:AL,25,FALSE)</f>
        <v>27</v>
      </c>
      <c r="AH176" s="1">
        <f>VLOOKUP(A176,'SegEnds_NonXtal_Prot#'!A:AL,28,FALSE)-VLOOKUP(A176,'SegEnds_NonXtal_Prot#'!A:AL,22,FALSE)</f>
        <v>52</v>
      </c>
      <c r="AI176" s="1">
        <f>VLOOKUP(A176,'SegEnds_NonXtal_Prot#'!A:AL,31,FALSE)-VLOOKUP(A176,'SegEnds_NonXtal_Prot#'!A:AL,28,FALSE)</f>
        <v>51</v>
      </c>
      <c r="AJ176" s="1">
        <f>VLOOKUP(A176,'SegEnds_NonXtal_Prot#'!A:AL,34,FALSE)-VLOOKUP(A176,'SegEnds_NonXtal_Prot#'!A:AL,31,FALSE)</f>
        <v>39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Xtal</v>
      </c>
    </row>
    <row r="177" spans="1:38" x14ac:dyDescent="0.2">
      <c r="A177" s="1" t="s">
        <v>916</v>
      </c>
      <c r="B177" s="1" t="str">
        <f>VLOOKUP(A177,Xtal_Templ!B:C,2,FALSE)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INDEX(ICL3_classA!$G$2:$G$37,MATCH(MIN(ABS(AI177-ICL3_classA!$F$2:$F$37)),ABS(AI177-ICL3_classA!$F$2:$F$37),0))</f>
        <v>68</v>
      </c>
      <c r="U177" s="1">
        <f t="array" ref="U177">INDEX(ICL3_classA!$H$2:$H$37,MATCH(MIN(ABS(AI177-ICL3_classA!$F$2:$F$37)),ABS(AI177-ICL3_classA!$F$2:$F$37),0))</f>
        <v>23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19</v>
      </c>
      <c r="AE177" s="1">
        <f>VLOOKUP(A177,'SegEnds_NonXtal_Prot#'!A:AL,16,FALSE)-VLOOKUP(A177,'SegEnds_NonXtal_Prot#'!A:AL,10,FALSE)</f>
        <v>51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27</v>
      </c>
      <c r="AH177" s="1">
        <f>VLOOKUP(A177,'SegEnds_NonXtal_Prot#'!A:AL,28,FALSE)-VLOOKUP(A177,'SegEnds_NonXtal_Prot#'!A:AL,22,FALSE)</f>
        <v>52</v>
      </c>
      <c r="AI177" s="1">
        <f>VLOOKUP(A177,'SegEnds_NonXtal_Prot#'!A:AL,31,FALSE)-VLOOKUP(A177,'SegEnds_NonXtal_Prot#'!A:AL,28,FALSE)</f>
        <v>51</v>
      </c>
      <c r="AJ177" s="1">
        <f>VLOOKUP(A177,'SegEnds_NonXtal_Prot#'!A:AL,34,FALSE)-VLOOKUP(A177,'SegEnds_NonXtal_Prot#'!A:AL,31,FALSE)</f>
        <v>39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Xtal</v>
      </c>
    </row>
    <row r="178" spans="1:38" x14ac:dyDescent="0.2">
      <c r="A178" s="1" t="s">
        <v>356</v>
      </c>
      <c r="B178" s="1" t="str">
        <f>VLOOKUP(A178,Xtal_Templ!B:C,2,FALSE)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7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INDEX(ICL3_classA!$G$2:$G$37,MATCH(MIN(ABS(AI178-ICL3_classA!$F$2:$F$37)),ABS(AI178-ICL3_classA!$F$2:$F$37),0))</f>
        <v>68</v>
      </c>
      <c r="U178" s="1">
        <f t="array" ref="U178">INDEX(ICL3_classA!$H$2:$H$37,MATCH(MIN(ABS(AI178-ICL3_classA!$F$2:$F$37)),ABS(AI178-ICL3_classA!$F$2:$F$37),0))</f>
        <v>24</v>
      </c>
      <c r="V178" s="1">
        <v>62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 t="e">
        <f>VLOOKUP(A178,'SegEnds_NonXtal_Prot#'!A:AL,10,FALSE)-VLOOKUP(A178,'SegEnds_NonXtal_Prot#'!A:AL,7,FALSE)</f>
        <v>#VALUE!</v>
      </c>
      <c r="AD178" s="1">
        <f>VLOOKUP(A178,'SegEnds_NonXtal_Prot#'!A:AL,13,FALSE)-VLOOKUP(A178,'SegEnds_NonXtal_Prot#'!A:AL,10,FALSE)</f>
        <v>20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19</v>
      </c>
      <c r="AG178" s="1">
        <f>VLOOKUP(A178,'SegEnds_NonXtal_Prot#'!A:AL,28,FALSE)-VLOOKUP(A178,'SegEnds_NonXtal_Prot#'!A:AL,25,FALSE)</f>
        <v>28</v>
      </c>
      <c r="AH178" s="1">
        <f>VLOOKUP(A178,'SegEnds_NonXtal_Prot#'!A:AL,28,FALSE)-VLOOKUP(A178,'SegEnds_NonXtal_Prot#'!A:AL,22,FALSE)</f>
        <v>55</v>
      </c>
      <c r="AI178" s="1">
        <f>VLOOKUP(A178,'SegEnds_NonXtal_Prot#'!A:AL,31,FALSE)-VLOOKUP(A178,'SegEnds_NonXtal_Prot#'!A:AL,28,FALSE)</f>
        <v>48</v>
      </c>
      <c r="AJ178" s="1">
        <f>VLOOKUP(A178,'SegEnds_NonXtal_Prot#'!A:AL,34,FALSE)-VLOOKUP(A178,'SegEnds_NonXtal_Prot#'!A:AL,31,FALSE)</f>
        <v>39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357</v>
      </c>
      <c r="B179" s="1" t="str">
        <f>VLOOKUP(A179,Xtal_Templ!B:C,2,FALSE)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INDEX(ICL3_classA!$G$2:$G$37,MATCH(MIN(ABS(AI179-ICL3_classA!$F$2:$F$37)),ABS(AI179-ICL3_classA!$F$2:$F$37),0))</f>
        <v>68</v>
      </c>
      <c r="U179" s="1">
        <f t="array" ref="U179">INDEX(ICL3_classA!$H$2:$H$37,MATCH(MIN(ABS(AI179-ICL3_classA!$F$2:$F$37)),ABS(AI179-ICL3_classA!$F$2:$F$37),0))</f>
        <v>30</v>
      </c>
      <c r="V179" s="1">
        <v>62</v>
      </c>
      <c r="W179" s="1"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27</v>
      </c>
      <c r="AC179" s="1" t="e">
        <f>VLOOKUP(A179,'SegEnds_NonXtal_Prot#'!A:AL,10,FALSE)-VLOOKUP(A179,'SegEnds_NonXtal_Prot#'!A:AL,7,FALSE)</f>
        <v>#VALUE!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22</v>
      </c>
      <c r="AH179" s="1">
        <f>VLOOKUP(A179,'SegEnds_NonXtal_Prot#'!A:AL,28,FALSE)-VLOOKUP(A179,'SegEnds_NonXtal_Prot#'!A:AL,22,FALSE)</f>
        <v>56</v>
      </c>
      <c r="AI179" s="1">
        <f>VLOOKUP(A179,'SegEnds_NonXtal_Prot#'!A:AL,31,FALSE)-VLOOKUP(A179,'SegEnds_NonXtal_Prot#'!A:AL,28,FALSE)</f>
        <v>42</v>
      </c>
      <c r="AJ179" s="1">
        <f>VLOOKUP(A179,'SegEnds_NonXtal_Prot#'!A:AL,34,FALSE)-VLOOKUP(A179,'SegEnds_NonXtal_Prot#'!A:AL,31,FALSE)</f>
        <v>39</v>
      </c>
      <c r="AK179" s="1" t="e">
        <f>VLOOKUP(A179,'SegEnds_NonXtal_Prot#'!A:AL,37,FALSE)-VLOOKUP(A179,'SegEnds_NonXtal_Prot#'!A:AL,34,FALSE)</f>
        <v>#VALUE!</v>
      </c>
      <c r="AL179" s="1" t="str">
        <f>IF(ISERROR(MATCH(A179,'SegEnds_Xtal_Prot#'!B:B, 0)), "NoXtal", "Xtal")</f>
        <v>NoXtal</v>
      </c>
    </row>
    <row r="180" spans="1:38" x14ac:dyDescent="0.2">
      <c r="A180" s="1" t="s">
        <v>358</v>
      </c>
      <c r="B180" s="1" t="str">
        <f>VLOOKUP(A180,Xtal_Templ!B:C,2,FALSE)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INDEX(ICL3_classA!$G$2:$G$37,MATCH(MIN(ABS(AI180-ICL3_classA!$F$2:$F$37)),ABS(AI180-ICL3_classA!$F$2:$F$37),0))</f>
        <v>68</v>
      </c>
      <c r="U180" s="1">
        <f t="array" ref="U180">INDEX(ICL3_classA!$H$2:$H$37,MATCH(MIN(ABS(AI180-ICL3_classA!$F$2:$F$37)),ABS(AI180-ICL3_classA!$F$2:$F$37),0))</f>
        <v>30</v>
      </c>
      <c r="V180" s="1">
        <v>62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28</v>
      </c>
      <c r="AH180" s="1">
        <f>VLOOKUP(A180,'SegEnds_NonXtal_Prot#'!A:AL,28,FALSE)-VLOOKUP(A180,'SegEnds_NonXtal_Prot#'!A:AL,22,FALSE)</f>
        <v>55</v>
      </c>
      <c r="AI180" s="1">
        <f>VLOOKUP(A180,'SegEnds_NonXtal_Prot#'!A:AL,31,FALSE)-VLOOKUP(A180,'SegEnds_NonXtal_Prot#'!A:AL,28,FALSE)</f>
        <v>42</v>
      </c>
      <c r="AJ180" s="1">
        <f>VLOOKUP(A180,'SegEnds_NonXtal_Prot#'!A:AL,34,FALSE)-VLOOKUP(A180,'SegEnds_NonXtal_Prot#'!A:AL,31,FALSE)</f>
        <v>39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364</v>
      </c>
      <c r="B181" s="1" t="str">
        <f>VLOOKUP(A181,Xtal_Templ!B:C,2,FALSE)</f>
        <v>5ht2c_human</v>
      </c>
      <c r="C181" s="5">
        <f>VLOOKUP($B181&amp;"__wt",'SegEnds_Xtal_BW#'!$A:$Z,3,FALSE)</f>
        <v>33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68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f>VLOOKUP($B181&amp;"__wt",'SegEnds_Xtal_BW#'!$A:$Z,14,FALSE)</f>
        <v>57</v>
      </c>
      <c r="O181" s="87">
        <v>38</v>
      </c>
      <c r="P181" s="1">
        <f>VLOOKUP($B181&amp;"__wt",'SegEnds_Xtal_BW#'!$A:$Z,16,FALSE)</f>
        <v>67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35</v>
      </c>
      <c r="T181" s="1">
        <f t="array" ref="T181">INDEX(ICL3_classA!$G$2:$G$37,MATCH(MIN(ABS(AI181-ICL3_classA!$F$2:$F$37)),ABS(AI181-ICL3_classA!$F$2:$F$37),0))</f>
        <v>76</v>
      </c>
      <c r="U181" s="1">
        <f t="array" ref="U181">INDEX(ICL3_classA!$H$2:$H$37,MATCH(MIN(ABS(AI181-ICL3_classA!$F$2:$F$37)),ABS(AI181-ICL3_classA!$F$2:$F$37),0))</f>
        <v>24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60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30</v>
      </c>
      <c r="AC181" s="1" t="e">
        <f>VLOOKUP(A181,'SegEnds_NonXtal_Prot#'!A:AL,10,FALSE)-VLOOKUP(A181,'SegEnds_NonXtal_Prot#'!A:AL,7,FALSE)</f>
        <v>#VALUE!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>
        <f>VLOOKUP(A181,'SegEnds_NonXtal_Prot#'!A:AL,28,FALSE)-VLOOKUP(A181,'SegEnds_NonXtal_Prot#'!A:AL,25,FALSE)</f>
        <v>27</v>
      </c>
      <c r="AH181" s="1">
        <f>VLOOKUP(A181,'SegEnds_NonXtal_Prot#'!A:AL,28,FALSE)-VLOOKUP(A181,'SegEnds_NonXtal_Prot#'!A:AL,22,FALSE)</f>
        <v>53</v>
      </c>
      <c r="AI181" s="1">
        <f>VLOOKUP(A181,'SegEnds_NonXtal_Prot#'!A:AL,31,FALSE)-VLOOKUP(A181,'SegEnds_NonXtal_Prot#'!A:AL,28,FALSE)</f>
        <v>90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4" t="s">
        <v>369</v>
      </c>
      <c r="B182" s="4" t="str">
        <f>VLOOKUP(A182,Xtal_Templ!B:C,2,FALSE)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68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7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33</v>
      </c>
      <c r="T182" s="4">
        <f t="array" ref="T182">INDEX(ICL3_classA!$G$2:$G$37,MATCH(MIN(ABS(AI182-ICL3_classA!$F$2:$F$37)),ABS(AI182-ICL3_classA!$F$2:$F$37),0))</f>
        <v>73</v>
      </c>
      <c r="U182" s="4">
        <f t="array" ref="U182">INDEX(ICL3_classA!$H$2:$H$37,MATCH(MIN(ABS(AI182-ICL3_classA!$F$2:$F$37)),ABS(AI182-ICL3_classA!$F$2:$F$37),0))</f>
        <v>22</v>
      </c>
      <c r="V182" s="4">
        <v>61</v>
      </c>
      <c r="W182" s="4">
        <v>28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58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4">
        <f>VLOOKUP(A182,'SegEnds_NonXtal_Prot#'!A:AL,10,FALSE)-VLOOKUP(A182,'SegEnds_NonXtal_Prot#'!A:AL,7,FALSE)</f>
        <v>15</v>
      </c>
      <c r="AD182" s="4">
        <f>VLOOKUP(A182,'SegEnds_NonXtal_Prot#'!A:AL,13,FALSE)-VLOOKUP(A182,'SegEnds_NonXtal_Prot#'!A:AL,10,FALSE)</f>
        <v>21</v>
      </c>
      <c r="AE182" s="4">
        <f>VLOOKUP(A182,'SegEnds_NonXtal_Prot#'!A:AL,16,FALSE)-VLOOKUP(A182,'SegEnds_NonXtal_Prot#'!A:AL,10,FALSE)</f>
        <v>53</v>
      </c>
      <c r="AF182" s="1">
        <f>VLOOKUP(A182,'SegEnds_NonXtal_Prot#'!A:AL,22,FALSE)-VLOOKUP(A182,'SegEnds_NonXtal_Prot#'!A:AL,19,FALSE)</f>
        <v>18</v>
      </c>
      <c r="AG182" s="4">
        <f>VLOOKUP(A182,'SegEnds_NonXtal_Prot#'!A:AL,28,FALSE)-VLOOKUP(A182,'SegEnds_NonXtal_Prot#'!A:AL,25,FALSE)</f>
        <v>26</v>
      </c>
      <c r="AH182" s="1">
        <f>VLOOKUP(A182,'SegEnds_NonXtal_Prot#'!A:AL,28,FALSE)-VLOOKUP(A182,'SegEnds_NonXtal_Prot#'!A:AL,22,FALSE)</f>
        <v>53</v>
      </c>
      <c r="AI182" s="4">
        <f>VLOOKUP(A182,'SegEnds_NonXtal_Prot#'!A:AL,31,FALSE)-VLOOKUP(A182,'SegEnds_NonXtal_Prot#'!A:AL,28,FALSE)</f>
        <v>56</v>
      </c>
      <c r="AJ182" s="4">
        <f>VLOOKUP(A182,'SegEnds_NonXtal_Prot#'!A:AL,34,FALSE)-VLOOKUP(A182,'SegEnds_NonXtal_Prot#'!A:AL,31,FALSE)</f>
        <v>39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396</v>
      </c>
      <c r="B183" s="1" t="str">
        <f>VLOOKUP(A183,Xtal_Templ!B:C,2,FALSE)</f>
        <v>ccr5_human</v>
      </c>
      <c r="C183" s="5">
        <f>VLOOKUP($B183&amp;"__wt",'SegEnds_Xtal_BW#'!$A:$Z,3,FALSE)</f>
        <v>24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08">
        <v>56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30</v>
      </c>
      <c r="T183" s="1">
        <f t="array" ref="T183">INDEX(ICL3_classA!$G$2:$G$37,MATCH(MIN(ABS(AI183-ICL3_classA!$F$2:$F$37)),ABS(AI183-ICL3_classA!$F$2:$F$37),0))</f>
        <v>72</v>
      </c>
      <c r="U183" s="1">
        <f t="array" ref="U183">INDEX(ICL3_classA!$H$2:$H$37,MATCH(MIN(ABS(AI183-ICL3_classA!$F$2:$F$37)),ABS(AI183-ICL3_classA!$F$2:$F$37),0))</f>
        <v>29</v>
      </c>
      <c r="V183" s="1">
        <v>61</v>
      </c>
      <c r="W183" s="1">
        <v>28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15</v>
      </c>
      <c r="AD183" s="1">
        <f>VLOOKUP(A183,'SegEnds_NonXtal_Prot#'!A:AL,13,FALSE)-VLOOKUP(A183,'SegEnds_NonXtal_Prot#'!A:AL,10,FALSE)</f>
        <v>19</v>
      </c>
      <c r="AE183" s="1">
        <f>VLOOKUP(A183,'SegEnds_NonXtal_Prot#'!A:AL,16,FALSE)-VLOOKUP(A183,'SegEnds_NonXtal_Prot#'!A:AL,10,FALSE)</f>
        <v>51</v>
      </c>
      <c r="AF183" s="1">
        <f>VLOOKUP(A183,'SegEnds_NonXtal_Prot#'!A:AL,22,FALSE)-VLOOKUP(A183,'SegEnds_NonXtal_Prot#'!A:AL,19,FALSE)</f>
        <v>19</v>
      </c>
      <c r="AG183" s="1">
        <f>VLOOKUP(A183,'SegEnds_NonXtal_Prot#'!A:AL,28,FALSE)-VLOOKUP(A183,'SegEnds_NonXtal_Prot#'!A:AL,25,FALSE)</f>
        <v>24</v>
      </c>
      <c r="AH183" s="1">
        <f>VLOOKUP(A183,'SegEnds_NonXtal_Prot#'!A:AL,28,FALSE)-VLOOKUP(A183,'SegEnds_NonXtal_Prot#'!A:AL,22,FALSE)</f>
        <v>49</v>
      </c>
      <c r="AI183" s="1">
        <f>VLOOKUP(A183,'SegEnds_NonXtal_Prot#'!A:AL,31,FALSE)-VLOOKUP(A183,'SegEnds_NonXtal_Prot#'!A:AL,28,FALSE)</f>
        <v>50</v>
      </c>
      <c r="AJ183" s="1">
        <f>VLOOKUP(A183,'SegEnds_NonXtal_Prot#'!A:AL,34,FALSE)-VLOOKUP(A183,'SegEnds_NonXtal_Prot#'!A:AL,31,FALSE)</f>
        <v>39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397</v>
      </c>
      <c r="B184" s="1" t="str">
        <f>VLOOKUP(A184,Xtal_Templ!B:C,2,FALSE)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08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08">
        <v>56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33</v>
      </c>
      <c r="T184" s="1">
        <f t="array" ref="T184">INDEX(ICL3_classA!$G$2:$G$37,MATCH(MIN(ABS(AI184-ICL3_classA!$F$2:$F$37)),ABS(AI184-ICL3_classA!$F$2:$F$37),0))</f>
        <v>76</v>
      </c>
      <c r="U184" s="1">
        <f t="array" ref="U184">INDEX(ICL3_classA!$H$2:$H$37,MATCH(MIN(ABS(AI184-ICL3_classA!$F$2:$F$37)),ABS(AI184-ICL3_classA!$F$2:$F$37),0))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18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19</v>
      </c>
      <c r="AG184" s="1">
        <f>VLOOKUP(A184,'SegEnds_NonXtal_Prot#'!A:AL,28,FALSE)-VLOOKUP(A184,'SegEnds_NonXtal_Prot#'!A:AL,25,FALSE)</f>
        <v>25</v>
      </c>
      <c r="AH184" s="1">
        <f>VLOOKUP(A184,'SegEnds_NonXtal_Prot#'!A:AL,28,FALSE)-VLOOKUP(A184,'SegEnds_NonXtal_Prot#'!A:AL,22,FALSE)</f>
        <v>53</v>
      </c>
      <c r="AI184" s="1">
        <f>VLOOKUP(A184,'SegEnds_NonXtal_Prot#'!A:AL,31,FALSE)-VLOOKUP(A184,'SegEnds_NonXtal_Prot#'!A:AL,28,FALSE)</f>
        <v>78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398</v>
      </c>
      <c r="B185" s="1" t="str">
        <f>VLOOKUP(A185,Xtal_Templ!B:C,2,FALSE)</f>
        <v>ntr1_rat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08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08">
        <v>56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32</v>
      </c>
      <c r="T185" s="1">
        <f t="array" ref="T185">INDEX(ICL3_classA!$G$2:$G$37,MATCH(MIN(ABS(AI185-ICL3_classA!$F$2:$F$37)),ABS(AI185-ICL3_classA!$F$2:$F$37),0))</f>
        <v>76</v>
      </c>
      <c r="U185" s="1">
        <f t="array" ref="U185">INDEX(ICL3_classA!$H$2:$H$37,MATCH(MIN(ABS(AI185-ICL3_classA!$F$2:$F$37)),ABS(AI185-ICL3_classA!$F$2:$F$37),0))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18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19</v>
      </c>
      <c r="AG185" s="1">
        <f>VLOOKUP(A185,'SegEnds_NonXtal_Prot#'!A:AL,28,FALSE)-VLOOKUP(A185,'SegEnds_NonXtal_Prot#'!A:AL,25,FALSE)</f>
        <v>25</v>
      </c>
      <c r="AH185" s="1">
        <f>VLOOKUP(A185,'SegEnds_NonXtal_Prot#'!A:AL,28,FALSE)-VLOOKUP(A185,'SegEnds_NonXtal_Prot#'!A:AL,22,FALSE)</f>
        <v>53</v>
      </c>
      <c r="AI185" s="1">
        <f>VLOOKUP(A185,'SegEnds_NonXtal_Prot#'!A:AL,31,FALSE)-VLOOKUP(A185,'SegEnds_NonXtal_Prot#'!A:AL,28,FALSE)</f>
        <v>85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164</v>
      </c>
      <c r="B186" s="1" t="str">
        <f>VLOOKUP(A186,Xtal_Templ!B:C,2,FALSE)</f>
        <v>c5ar1_human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 t="str">
        <f>VLOOKUP($B186&amp;"__wt",'SegEnds_Xtal_BW#'!$A:$Z,5,FALSE)</f>
        <v>-</v>
      </c>
      <c r="F186" s="1" t="str">
        <f>VLOOKUP($B186&amp;"__wt",'SegEnds_Xtal_BW#'!$A:$Z,6,FALSE)</f>
        <v>-</v>
      </c>
      <c r="G186" s="1">
        <v>37</v>
      </c>
      <c r="H186" s="12">
        <f>VLOOKUP($B186&amp;"__wt",'SegEnds_Xtal_BW#'!$A:$Z,8,FALSE)</f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INDEX(ICL3_classA!$G$2:$G$37,MATCH(MIN(ABS(AI186-ICL3_classA!$F$2:$F$37)),ABS(AI186-ICL3_classA!$F$2:$F$37),0))</f>
        <v>68</v>
      </c>
      <c r="U186" s="108">
        <v>31</v>
      </c>
      <c r="V186" s="1">
        <v>61</v>
      </c>
      <c r="W186" s="108">
        <v>25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56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27</v>
      </c>
      <c r="AC186" s="1" t="e">
        <f>VLOOKUP(A186,'SegEnds_NonXtal_Prot#'!A:AL,10,FALSE)-VLOOKUP(A186,'SegEnds_NonXtal_Prot#'!A:AL,7,FALSE)</f>
        <v>#VALUE!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176</v>
      </c>
      <c r="AH186" s="1">
        <f>VLOOKUP(A186,'SegEnds_NonXtal_Prot#'!A:AL,28,FALSE)-VLOOKUP(A186,'SegEnds_NonXtal_Prot#'!A:AL,22,FALSE)</f>
        <v>201</v>
      </c>
      <c r="AI186" s="1">
        <f>VLOOKUP(A186,'SegEnds_NonXtal_Prot#'!A:AL,31,FALSE)-VLOOKUP(A186,'SegEnds_NonXtal_Prot#'!A:AL,28,FALSE)</f>
        <v>44</v>
      </c>
      <c r="AJ186" s="1">
        <f>VLOOKUP(A186,'SegEnds_NonXtal_Prot#'!A:AL,34,FALSE)-VLOOKUP(A186,'SegEnds_NonXtal_Prot#'!A:AL,31,FALSE)</f>
        <v>40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165</v>
      </c>
      <c r="B187" s="1" t="str">
        <f>VLOOKUP(A187,Xtal_Templ!B:C,2,FALSE)</f>
        <v>c5ar1_human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 t="str">
        <f>VLOOKUP($B187&amp;"__wt",'SegEnds_Xtal_BW#'!$A:$Z,5,FALSE)</f>
        <v>-</v>
      </c>
      <c r="F187" s="1" t="str">
        <f>VLOOKUP($B187&amp;"__wt",'SegEnds_Xtal_BW#'!$A:$Z,6,FALSE)</f>
        <v>-</v>
      </c>
      <c r="G187" s="1">
        <v>37</v>
      </c>
      <c r="H187" s="12">
        <f>VLOOKUP($B187&amp;"__wt",'SegEnds_Xtal_BW#'!$A:$Z,8,FALSE)</f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31</v>
      </c>
      <c r="T187" s="1">
        <f t="array" ref="T187">INDEX(ICL3_classA!$G$2:$G$37,MATCH(MIN(ABS(AI187-ICL3_classA!$F$2:$F$37)),ABS(AI187-ICL3_classA!$F$2:$F$37),0))</f>
        <v>68</v>
      </c>
      <c r="U187" s="108">
        <v>31</v>
      </c>
      <c r="V187" s="1">
        <v>61</v>
      </c>
      <c r="W187" s="108">
        <v>25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56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27</v>
      </c>
      <c r="AC187" s="1" t="e">
        <f>VLOOKUP(A187,'SegEnds_NonXtal_Prot#'!A:AL,10,FALSE)-VLOOKUP(A187,'SegEnds_NonXtal_Prot#'!A:AL,7,FALSE)</f>
        <v>#VALUE!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26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43</v>
      </c>
      <c r="AJ187" s="1">
        <f>VLOOKUP(A187,'SegEnds_NonXtal_Prot#'!A:AL,34,FALSE)-VLOOKUP(A187,'SegEnds_NonXtal_Prot#'!A:AL,31,FALSE)</f>
        <v>40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Xtal</v>
      </c>
    </row>
    <row r="188" spans="1:38" x14ac:dyDescent="0.2">
      <c r="A188" s="1" t="s">
        <v>166</v>
      </c>
      <c r="B188" s="1" t="str">
        <f>VLOOKUP(A188,Xtal_Templ!B:C,2,FALSE)</f>
        <v>c5ar1_human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 t="str">
        <f>VLOOKUP($B188&amp;"__wt",'SegEnds_Xtal_BW#'!$A:$Z,5,FALSE)</f>
        <v>-</v>
      </c>
      <c r="F188" s="1" t="str">
        <f>VLOOKUP($B188&amp;"__wt",'SegEnds_Xtal_BW#'!$A:$Z,6,FALSE)</f>
        <v>-</v>
      </c>
      <c r="G188" s="1">
        <v>37</v>
      </c>
      <c r="H188" s="12">
        <f>VLOOKUP($B188&amp;"__wt",'SegEnds_Xtal_BW#'!$A:$Z,8,FALSE)</f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INDEX(ICL3_classA!$G$2:$G$37,MATCH(MIN(ABS(AI188-ICL3_classA!$F$2:$F$37)),ABS(AI188-ICL3_classA!$F$2:$F$37),0))</f>
        <v>64</v>
      </c>
      <c r="U188" s="108">
        <v>31</v>
      </c>
      <c r="V188" s="1">
        <v>61</v>
      </c>
      <c r="W188" s="108">
        <v>25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56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27</v>
      </c>
      <c r="AC188" s="1" t="e">
        <f>VLOOKUP(A188,'SegEnds_NonXtal_Prot#'!A:AL,10,FALSE)-VLOOKUP(A188,'SegEnds_NonXtal_Prot#'!A:AL,7,FALSE)</f>
        <v>#VALUE!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26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36</v>
      </c>
      <c r="AJ188" s="1">
        <f>VLOOKUP(A188,'SegEnds_NonXtal_Prot#'!A:AL,34,FALSE)-VLOOKUP(A188,'SegEnds_NonXtal_Prot#'!A:AL,31,FALSE)</f>
        <v>40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180</v>
      </c>
      <c r="B189" s="1" t="str">
        <f>VLOOKUP(A189,Xtal_Templ!B:C,2,FALSE)</f>
        <v>p2ry1_human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INDEX(ICL3_classA!$G$2:$G$37,MATCH(MIN(ABS(AI189-ICL3_classA!$F$2:$F$37)),ABS(AI189-ICL3_classA!$F$2:$F$37),0))</f>
        <v>68</v>
      </c>
      <c r="U189" s="1">
        <f t="array" ref="U189">INDEX(ICL3_classA!$H$2:$H$37,MATCH(MIN(ABS(AI189-ICL3_classA!$F$2:$F$37)),ABS(AI189-ICL3_classA!$F$2:$F$37),0))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 t="e">
        <f>VLOOKUP(A189,'SegEnds_NonXtal_Prot#'!A:AL,10,FALSE)-VLOOKUP(A189,'SegEnds_NonXtal_Prot#'!A:AL,7,FALSE)</f>
        <v>#VALUE!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26</v>
      </c>
      <c r="AH189" s="1">
        <f>VLOOKUP(A189,'SegEnds_NonXtal_Prot#'!A:AL,28,FALSE)-VLOOKUP(A189,'SegEnds_NonXtal_Prot#'!A:AL,22,FALSE)</f>
        <v>50</v>
      </c>
      <c r="AI189" s="1">
        <f>VLOOKUP(A189,'SegEnds_NonXtal_Prot#'!A:AL,31,FALSE)-VLOOKUP(A189,'SegEnds_NonXtal_Prot#'!A:AL,28,FALSE)</f>
        <v>49</v>
      </c>
      <c r="AJ189" s="1">
        <f>VLOOKUP(A189,'SegEnds_NonXtal_Prot#'!A:AL,34,FALSE)-VLOOKUP(A189,'SegEnds_NonXtal_Prot#'!A:AL,31,FALSE)</f>
        <v>40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217</v>
      </c>
      <c r="B190" s="1" t="str">
        <f>VLOOKUP(A190,Xtal_Templ!B:C,2,FALSE)</f>
        <v>par1_human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v>38</v>
      </c>
      <c r="P190" s="1">
        <f>VLOOKUP($B190&amp;"__wt",'SegEnds_Xtal_BW#'!$A:$Z,16,FALSE)</f>
        <v>63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INDEX(ICL3_classA!$G$2:$G$37,MATCH(MIN(ABS(AI190-ICL3_classA!$F$2:$F$37)),ABS(AI190-ICL3_classA!$F$2:$F$37),0))</f>
        <v>68</v>
      </c>
      <c r="U190" s="1">
        <f t="array" ref="U190">INDEX(ICL3_classA!$H$2:$H$37,MATCH(MIN(ABS(AI190-ICL3_classA!$F$2:$F$37)),ABS(AI190-ICL3_classA!$F$2:$F$37),0))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61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19</v>
      </c>
      <c r="AE190" s="1">
        <f>VLOOKUP(A190,'SegEnds_NonXtal_Prot#'!A:AL,16,FALSE)-VLOOKUP(A190,'SegEnds_NonXtal_Prot#'!A:AL,10,FALSE)</f>
        <v>51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30</v>
      </c>
      <c r="AH190" s="1">
        <f>VLOOKUP(A190,'SegEnds_NonXtal_Prot#'!A:AL,28,FALSE)-VLOOKUP(A190,'SegEnds_NonXtal_Prot#'!A:AL,22,FALSE)</f>
        <v>56</v>
      </c>
      <c r="AI190" s="1">
        <f>VLOOKUP(A190,'SegEnds_NonXtal_Prot#'!A:AL,31,FALSE)-VLOOKUP(A190,'SegEnds_NonXtal_Prot#'!A:AL,28,FALSE)</f>
        <v>44</v>
      </c>
      <c r="AJ190" s="1">
        <f>VLOOKUP(A190,'SegEnds_NonXtal_Prot#'!A:AL,34,FALSE)-VLOOKUP(A190,'SegEnds_NonXtal_Prot#'!A:AL,31,FALSE)</f>
        <v>40</v>
      </c>
      <c r="AK190" s="1">
        <f>VLOOKUP(A190,'SegEnds_NonXtal_Prot#'!A:AL,37,FALSE)-VLOOKUP(A190,'SegEnds_NonXtal_Prot#'!A:AL,34,FALSE)</f>
        <v>11</v>
      </c>
      <c r="AL190" s="1" t="str">
        <f>IF(ISERROR(MATCH(A190,'SegEnds_Xtal_Prot#'!B:B, 0)), "NoXtal", "Xtal")</f>
        <v>NoXtal</v>
      </c>
    </row>
    <row r="191" spans="1:38" x14ac:dyDescent="0.2">
      <c r="A191" s="1" t="s">
        <v>224</v>
      </c>
      <c r="B191" s="1" t="str">
        <f>VLOOKUP(A191,Xtal_Templ!B:C,2,FALSE)</f>
        <v>ntr1_rat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INDEX(ICL3_classA!$G$2:$G$37,MATCH(MIN(ABS(AI191-ICL3_classA!$F$2:$F$37)),ABS(AI191-ICL3_classA!$F$2:$F$37),0))</f>
        <v>68</v>
      </c>
      <c r="U191" s="1">
        <f t="array" ref="U191">INDEX(ICL3_classA!$H$2:$H$37,MATCH(MIN(ABS(AI191-ICL3_classA!$F$2:$F$37)),ABS(AI191-ICL3_classA!$F$2:$F$37),0))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30</v>
      </c>
      <c r="AC191" s="1" t="e">
        <f>VLOOKUP(A191,'SegEnds_NonXtal_Prot#'!A:AL,10,FALSE)-VLOOKUP(A191,'SegEnds_NonXtal_Prot#'!A:AL,7,FALSE)</f>
        <v>#VALUE!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22</v>
      </c>
      <c r="AH191" s="1">
        <f>VLOOKUP(A191,'SegEnds_NonXtal_Prot#'!A:AL,28,FALSE)-VLOOKUP(A191,'SegEnds_NonXtal_Prot#'!A:AL,22,FALSE)</f>
        <v>48</v>
      </c>
      <c r="AI191" s="1">
        <f>VLOOKUP(A191,'SegEnds_NonXtal_Prot#'!A:AL,31,FALSE)-VLOOKUP(A191,'SegEnds_NonXtal_Prot#'!A:AL,28,FALSE)</f>
        <v>48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237</v>
      </c>
      <c r="B192" s="1" t="str">
        <f>VLOOKUP(A192,Xtal_Templ!B:C,2,FALSE)</f>
        <v>agtr1_human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INDEX(ICL3_classA!$G$2:$G$37,MATCH(MIN(ABS(AI192-ICL3_classA!$F$2:$F$37)),ABS(AI192-ICL3_classA!$F$2:$F$37),0))</f>
        <v>68</v>
      </c>
      <c r="U192" s="1">
        <f t="array" ref="U192">INDEX(ICL3_classA!$H$2:$H$37,MATCH(MIN(ABS(AI192-ICL3_classA!$F$2:$F$37)),ABS(AI192-ICL3_classA!$F$2:$F$37),0))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27</v>
      </c>
      <c r="AC192" s="1" t="e">
        <f>VLOOKUP(A192,'SegEnds_NonXtal_Prot#'!A:AL,10,FALSE)-VLOOKUP(A192,'SegEnds_NonXtal_Prot#'!A:AL,7,FALSE)</f>
        <v>#VALUE!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20</v>
      </c>
      <c r="AG192" s="1">
        <f>VLOOKUP(A192,'SegEnds_NonXtal_Prot#'!A:AL,28,FALSE)-VLOOKUP(A192,'SegEnds_NonXtal_Prot#'!A:AL,25,FALSE)</f>
        <v>31</v>
      </c>
      <c r="AH192" s="1">
        <f>VLOOKUP(A192,'SegEnds_NonXtal_Prot#'!A:AL,28,FALSE)-VLOOKUP(A192,'SegEnds_NonXtal_Prot#'!A:AL,22,FALSE)</f>
        <v>56</v>
      </c>
      <c r="AI192" s="1">
        <f>VLOOKUP(A192,'SegEnds_NonXtal_Prot#'!A:AL,31,FALSE)-VLOOKUP(A192,'SegEnds_NonXtal_Prot#'!A:AL,28,FALSE)</f>
        <v>43</v>
      </c>
      <c r="AJ192" s="1">
        <f>VLOOKUP(A192,'SegEnds_NonXtal_Prot#'!A:AL,34,FALSE)-VLOOKUP(A192,'SegEnds_NonXtal_Prot#'!A:AL,31,FALSE)</f>
        <v>40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274</v>
      </c>
      <c r="B193" s="1" t="str">
        <f>VLOOKUP(A193,Xtal_Templ!B:C,2,FALSE)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28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26</v>
      </c>
      <c r="AH193" s="1">
        <f>VLOOKUP(A193,'SegEnds_NonXtal_Prot#'!A:AL,28,FALSE)-VLOOKUP(A193,'SegEnds_NonXtal_Prot#'!A:AL,22,FALSE)</f>
        <v>57</v>
      </c>
      <c r="AI193" s="1">
        <f>VLOOKUP(A193,'SegEnds_NonXtal_Prot#'!A:AL,31,FALSE)-VLOOKUP(A193,'SegEnds_NonXtal_Prot#'!A:AL,28,FALSE)</f>
        <v>57</v>
      </c>
      <c r="AJ193" s="1">
        <f>VLOOKUP(A193,'SegEnds_NonXtal_Prot#'!A:AL,34,FALSE)-VLOOKUP(A193,'SegEnds_NonXtal_Prot#'!A:AL,31,FALSE)</f>
        <v>40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275</v>
      </c>
      <c r="B194" s="1" t="str">
        <f>VLOOKUP(A194,Xtal_Templ!B:C,2,FALSE)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INDEX(ICL3_classA!$G$2:$G$37,MATCH(MIN(ABS(AI194-ICL3_classA!$F$2:$F$37)),ABS(AI194-ICL3_classA!$F$2:$F$37),0))</f>
        <v>67</v>
      </c>
      <c r="U194" s="1">
        <f t="array" ref="U194">INDEX(ICL3_classA!$H$2:$H$37,MATCH(MIN(ABS(AI194-ICL3_classA!$F$2:$F$37)),ABS(AI194-ICL3_classA!$F$2:$F$37),0))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 t="e">
        <f>VLOOKUP(A194,'SegEnds_NonXtal_Prot#'!A:AL,10,FALSE)-VLOOKUP(A194,'SegEnds_NonXtal_Prot#'!A:AL,7,FALSE)</f>
        <v>#VALUE!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23</v>
      </c>
      <c r="AH194" s="1">
        <f>VLOOKUP(A194,'SegEnds_NonXtal_Prot#'!A:AL,28,FALSE)-VLOOKUP(A194,'SegEnds_NonXtal_Prot#'!A:AL,22,FALSE)</f>
        <v>48</v>
      </c>
      <c r="AI194" s="1">
        <f>VLOOKUP(A194,'SegEnds_NonXtal_Prot#'!A:AL,31,FALSE)-VLOOKUP(A194,'SegEnds_NonXtal_Prot#'!A:AL,28,FALSE)</f>
        <v>47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317</v>
      </c>
      <c r="B195" s="1" t="str">
        <f>VLOOKUP(A195,Xtal_Templ!B:C,2,FALSE)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28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26</v>
      </c>
      <c r="AH195" s="1">
        <f>VLOOKUP(A195,'SegEnds_NonXtal_Prot#'!A:AL,28,FALSE)-VLOOKUP(A195,'SegEnds_NonXtal_Prot#'!A:AL,22,FALSE)</f>
        <v>56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40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331</v>
      </c>
      <c r="B196" s="1" t="str">
        <f>VLOOKUP(A196,Xtal_Templ!B:C,2,FALSE)</f>
        <v>ptafr_human</v>
      </c>
      <c r="C196" s="5">
        <f>VLOOKUP($B196&amp;"__wt",'SegEnds_Xtal_BW#'!$A:$Z,3,FALSE)</f>
        <v>27</v>
      </c>
      <c r="D196" s="108">
        <v>60</v>
      </c>
      <c r="E196" s="108">
        <v>48</v>
      </c>
      <c r="F196" s="108">
        <v>51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f>VLOOKUP($B196&amp;"__wt",'SegEnds_Xtal_BW#'!$A:$Z,15,FALSE)</f>
        <v>38</v>
      </c>
      <c r="P196" s="1">
        <f>VLOOKUP($B196&amp;"__wt",'SegEnds_Xtal_BW#'!$A:$Z,16,FALSE)</f>
        <v>63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33</v>
      </c>
      <c r="T196" s="1">
        <f t="array" ref="T196">INDEX(ICL3_classA!$G$2:$G$37,MATCH(MIN(ABS(AI196-ICL3_classA!$F$2:$F$37)),ABS(AI196-ICL3_classA!$F$2:$F$37),0))</f>
        <v>67</v>
      </c>
      <c r="U196" s="1">
        <f t="array" ref="U196">INDEX(ICL3_classA!$H$2:$H$37,MATCH(MIN(ABS(AI196-ICL3_classA!$F$2:$F$37)),ABS(AI196-ICL3_classA!$F$2:$F$37),0))</f>
        <v>26</v>
      </c>
      <c r="V196" s="1">
        <v>61</v>
      </c>
      <c r="W196" s="1">
        <v>28</v>
      </c>
      <c r="X196" s="1">
        <f>VLOOKUP($B196&amp;"__wt",'SegEnds_Xtal_BW#'!$A:$Z,24,FALSE)</f>
        <v>59</v>
      </c>
      <c r="Y196" s="1">
        <f>VLOOKUP($B196&amp;"__wt",'SegEnds_Xtal_BW#'!$A:$Z,25,FALSE)</f>
        <v>50</v>
      </c>
      <c r="Z196" s="1">
        <f>VLOOKUP($B196&amp;"__wt",'SegEnds_Xtal_BW#'!$A:$Z,26,FALSE)</f>
        <v>63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25</v>
      </c>
      <c r="AH196" s="1">
        <f>VLOOKUP(A196,'SegEnds_NonXtal_Prot#'!A:AL,28,FALSE)-VLOOKUP(A196,'SegEnds_NonXtal_Prot#'!A:AL,22,FALSE)</f>
        <v>51</v>
      </c>
      <c r="AI196" s="1">
        <f>VLOOKUP(A196,'SegEnds_NonXtal_Prot#'!A:AL,31,FALSE)-VLOOKUP(A196,'SegEnds_NonXtal_Prot#'!A:AL,28,FALSE)</f>
        <v>46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355</v>
      </c>
      <c r="B197" s="1" t="str">
        <f>VLOOKUP(A197,Xtal_Templ!B:C,2,FALSE)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7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67</v>
      </c>
      <c r="U197" s="1">
        <f t="array" ref="U197">INDEX(ICL3_classA!$H$2:$H$37,MATCH(MIN(ABS(AI197-ICL3_classA!$F$2:$F$37)),ABS(AI197-ICL3_classA!$F$2:$F$37),0))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28</v>
      </c>
      <c r="AH197" s="1">
        <f>VLOOKUP(A197,'SegEnds_NonXtal_Prot#'!A:AL,28,FALSE)-VLOOKUP(A197,'SegEnds_NonXtal_Prot#'!A:AL,22,FALSE)</f>
        <v>55</v>
      </c>
      <c r="AI197" s="1">
        <f>VLOOKUP(A197,'SegEnds_NonXtal_Prot#'!A:AL,31,FALSE)-VLOOKUP(A197,'SegEnds_NonXtal_Prot#'!A:AL,28,FALSE)</f>
        <v>46</v>
      </c>
      <c r="AJ197" s="1">
        <f>VLOOKUP(A197,'SegEnds_NonXtal_Prot#'!A:AL,34,FALSE)-VLOOKUP(A197,'SegEnds_NonXtal_Prot#'!A:AL,31,FALSE)</f>
        <v>40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Xtal</v>
      </c>
    </row>
    <row r="198" spans="1:38" x14ac:dyDescent="0.2">
      <c r="A198" s="1" t="s">
        <v>359</v>
      </c>
      <c r="B198" s="1" t="str">
        <f>VLOOKUP(A198,Xtal_Templ!B:C,2,FALSE)</f>
        <v>aa2ar_human</v>
      </c>
      <c r="C198" s="5">
        <f>VLOOKUP($B198&amp;"__wt",'SegEnds_Xtal_BW#'!$A:$Z,3,FALSE)</f>
        <v>27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50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34</v>
      </c>
      <c r="T198" s="1">
        <f t="array" ref="T198">INDEX(ICL3_classA!$G$2:$G$37,MATCH(MIN(ABS(AI198-ICL3_classA!$F$2:$F$37)),ABS(AI198-ICL3_classA!$F$2:$F$37),0))</f>
        <v>76</v>
      </c>
      <c r="U198" s="1">
        <f t="array" ref="U198">INDEX(ICL3_classA!$H$2:$H$37,MATCH(MIN(ABS(AI198-ICL3_classA!$F$2:$F$37)),ABS(AI198-ICL3_classA!$F$2:$F$37),0))</f>
        <v>24</v>
      </c>
      <c r="V198" s="1">
        <v>61</v>
      </c>
      <c r="W198" s="1">
        <v>28</v>
      </c>
      <c r="X198" s="128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69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38</v>
      </c>
      <c r="AC198" s="1" t="e">
        <f>VLOOKUP(A198,'SegEnds_NonXtal_Prot#'!A:AL,10,FALSE)-VLOOKUP(A198,'SegEnds_NonXtal_Prot#'!A:AL,7,FALSE)</f>
        <v>#VALUE!</v>
      </c>
      <c r="AD198" s="1" t="e">
        <f>VLOOKUP(A198,'SegEnds_NonXtal_Prot#'!A:AL,13,FALSE)-VLOOKUP(A198,'SegEnds_NonXtal_Prot#'!A:AL,10,FALSE)</f>
        <v>#VALUE!</v>
      </c>
      <c r="AE198" s="1">
        <f>VLOOKUP(A198,'SegEnds_NonXtal_Prot#'!A:AL,16,FALSE)-VLOOKUP(A198,'SegEnds_NonXtal_Prot#'!A:AL,10,FALSE)</f>
        <v>58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29</v>
      </c>
      <c r="AH198" s="1">
        <f>VLOOKUP(A198,'SegEnds_NonXtal_Prot#'!A:AL,28,FALSE)-VLOOKUP(A198,'SegEnds_NonXtal_Prot#'!A:AL,22,FALSE)</f>
        <v>55</v>
      </c>
      <c r="AI198" s="1">
        <f>VLOOKUP(A198,'SegEnds_NonXtal_Prot#'!A:AL,31,FALSE)-VLOOKUP(A198,'SegEnds_NonXtal_Prot#'!A:AL,28,FALSE)</f>
        <v>68</v>
      </c>
      <c r="AJ198" s="1">
        <f>VLOOKUP(A198,'SegEnds_NonXtal_Prot#'!A:AL,34,FALSE)-VLOOKUP(A198,'SegEnds_NonXtal_Prot#'!A:AL,31,FALSE)</f>
        <v>40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360</v>
      </c>
      <c r="B199" s="1" t="str">
        <f>VLOOKUP(A199,Xtal_Templ!B:C,2,FALSE)</f>
        <v>pd2r2_human</v>
      </c>
      <c r="C199" s="5">
        <f>VLOOKUP($B199&amp;"__wt",'SegEnds_Xtal_BW#'!$A:$Z,3,FALSE)</f>
        <v>32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26</v>
      </c>
      <c r="T199" s="1">
        <f t="array" ref="T199">INDEX(ICL3_classA!$G$2:$G$37,MATCH(MIN(ABS(AI199-ICL3_classA!$F$2:$F$37)),ABS(AI199-ICL3_classA!$F$2:$F$37),0))</f>
        <v>68</v>
      </c>
      <c r="U199" s="1">
        <f t="array" ref="U199">INDEX(ICL3_classA!$H$2:$H$37,MATCH(MIN(ABS(AI199-ICL3_classA!$F$2:$F$37)),ABS(AI199-ICL3_classA!$F$2:$F$37),0))</f>
        <v>30</v>
      </c>
      <c r="V199" s="1">
        <v>61</v>
      </c>
      <c r="W199" s="108">
        <v>27</v>
      </c>
      <c r="X199" s="128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64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27</v>
      </c>
      <c r="AC199" s="1" t="e">
        <f>VLOOKUP(A199,'SegEnds_NonXtal_Prot#'!A:AL,10,FALSE)-VLOOKUP(A199,'SegEnds_NonXtal_Prot#'!A:AL,7,FALSE)</f>
        <v>#VALUE!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36</v>
      </c>
      <c r="AH199" s="1">
        <f>VLOOKUP(A199,'SegEnds_NonXtal_Prot#'!A:AL,28,FALSE)-VLOOKUP(A199,'SegEnds_NonXtal_Prot#'!A:AL,22,FALSE)</f>
        <v>62</v>
      </c>
      <c r="AI199" s="1">
        <f>VLOOKUP(A199,'SegEnds_NonXtal_Prot#'!A:AL,31,FALSE)-VLOOKUP(A199,'SegEnds_NonXtal_Prot#'!A:AL,28,FALSE)</f>
        <v>43</v>
      </c>
      <c r="AJ199" s="1">
        <f>VLOOKUP(A199,'SegEnds_NonXtal_Prot#'!A:AL,34,FALSE)-VLOOKUP(A199,'SegEnds_NonXtal_Prot#'!A:AL,31,FALSE)</f>
        <v>40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Xtal</v>
      </c>
    </row>
    <row r="200" spans="1:38" x14ac:dyDescent="0.2">
      <c r="A200" s="1" t="s">
        <v>367</v>
      </c>
      <c r="B200" s="1" t="str">
        <f>VLOOKUP(A200,Xtal_Templ!B:C,2,FALSE)</f>
        <v>npy1r_human</v>
      </c>
      <c r="C200" s="5">
        <f>VLOOKUP($B200&amp;"__wt",'SegEnds_Xtal_BW#'!$A:$Z,3,FALSE)</f>
        <v>28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68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 t="str">
        <f>VLOOKUP($B200&amp;"__wt",'SegEnds_Xtal_BW#'!$A:$Z,13,FALSE)</f>
        <v>-</v>
      </c>
      <c r="N200" s="108" t="s">
        <v>23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31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22</v>
      </c>
      <c r="AE200" s="1">
        <f>VLOOKUP(A200,'SegEnds_NonXtal_Prot#'!A:AL,16,FALSE)-VLOOKUP(A200,'SegEnds_NonXtal_Prot#'!A:AL,10,FALSE)</f>
        <v>54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27</v>
      </c>
      <c r="AH200" s="1">
        <f>VLOOKUP(A200,'SegEnds_NonXtal_Prot#'!A:AL,28,FALSE)-VLOOKUP(A200,'SegEnds_NonXtal_Prot#'!A:AL,22,FALSE)</f>
        <v>57</v>
      </c>
      <c r="AI200" s="1">
        <f>VLOOKUP(A200,'SegEnds_NonXtal_Prot#'!A:AL,31,FALSE)-VLOOKUP(A200,'SegEnds_NonXtal_Prot#'!A:AL,28,FALSE)</f>
        <v>55</v>
      </c>
      <c r="AJ200" s="1">
        <f>VLOOKUP(A200,'SegEnds_NonXtal_Prot#'!A:AL,34,FALSE)-VLOOKUP(A200,'SegEnds_NonXtal_Prot#'!A:AL,31,FALSE)</f>
        <v>40</v>
      </c>
      <c r="AK200" s="1">
        <f>VLOOKUP(A200,'SegEnds_NonXtal_Prot#'!A:AL,37,FALSE)-VLOOKUP(A200,'SegEnds_NonXtal_Prot#'!A:AL,34,FALSE)</f>
        <v>11</v>
      </c>
      <c r="AL200" s="1" t="str">
        <f>IF(ISERROR(MATCH(A200,'SegEnds_Xtal_Prot#'!B:B, 0)), "NoXtal", "Xtal")</f>
        <v>NoXtal</v>
      </c>
    </row>
    <row r="201" spans="1:38" x14ac:dyDescent="0.2">
      <c r="A201" s="1" t="s">
        <v>368</v>
      </c>
      <c r="B201" s="1" t="str">
        <f>VLOOKUP(A201,Xtal_Templ!B:C,2,FALSE)</f>
        <v>npy1r_human</v>
      </c>
      <c r="C201" s="5">
        <f>VLOOKUP($B201&amp;"__wt",'SegEnds_Xtal_BW#'!$A:$Z,3,FALSE)</f>
        <v>28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68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 t="str">
        <f>VLOOKUP($B201&amp;"__wt",'SegEnds_Xtal_BW#'!$A:$Z,13,FALSE)</f>
        <v>-</v>
      </c>
      <c r="N201" s="108" t="s">
        <v>23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31</v>
      </c>
      <c r="T201" s="1">
        <f t="array" ref="T201">INDEX(ICL3_classA!$G$2:$G$37,MATCH(MIN(ABS(AI201-ICL3_classA!$F$2:$F$37)),ABS(AI201-ICL3_classA!$F$2:$F$37),0))</f>
        <v>73</v>
      </c>
      <c r="U201" s="1">
        <f t="array" ref="U201">INDEX(ICL3_classA!$H$2:$H$37,MATCH(MIN(ABS(AI201-ICL3_classA!$F$2:$F$37)),ABS(AI201-ICL3_classA!$F$2:$F$37),0))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22</v>
      </c>
      <c r="AE201" s="1">
        <f>VLOOKUP(A201,'SegEnds_NonXtal_Prot#'!A:AL,16,FALSE)-VLOOKUP(A201,'SegEnds_NonXtal_Prot#'!A:AL,10,FALSE)</f>
        <v>54</v>
      </c>
      <c r="AF201" s="1" t="e">
        <f>VLOOKUP(A201,'SegEnds_NonXtal_Prot#'!A:AL,22,FALSE)-VLOOKUP(A201,'SegEnds_NonXtal_Prot#'!A:AL,19,FALSE)</f>
        <v>#VALUE!</v>
      </c>
      <c r="AG201" s="1">
        <f>VLOOKUP(A201,'SegEnds_NonXtal_Prot#'!A:AL,28,FALSE)-VLOOKUP(A201,'SegEnds_NonXtal_Prot#'!A:AL,25,FALSE)</f>
        <v>27</v>
      </c>
      <c r="AH201" s="1">
        <f>VLOOKUP(A201,'SegEnds_NonXtal_Prot#'!A:AL,28,FALSE)-VLOOKUP(A201,'SegEnds_NonXtal_Prot#'!A:AL,22,FALSE)</f>
        <v>57</v>
      </c>
      <c r="AI201" s="1">
        <f>VLOOKUP(A201,'SegEnds_NonXtal_Prot#'!A:AL,31,FALSE)-VLOOKUP(A201,'SegEnds_NonXtal_Prot#'!A:AL,28,FALSE)</f>
        <v>55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11</v>
      </c>
      <c r="AL201" s="1" t="str">
        <f>IF(ISERROR(MATCH(A201,'SegEnds_Xtal_Prot#'!B:B, 0)), "NoXtal", "Xtal")</f>
        <v>NoXtal</v>
      </c>
    </row>
    <row r="202" spans="1:38" x14ac:dyDescent="0.2">
      <c r="A202" s="1" t="s">
        <v>163</v>
      </c>
      <c r="B202" s="1" t="str">
        <f>VLOOKUP(A202,Xtal_Templ!B:C,2,FALSE)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7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28</v>
      </c>
      <c r="T202" s="1">
        <f t="array" ref="T202">INDEX(ICL3_classA!$G$2:$G$37,MATCH(MIN(ABS(AI202-ICL3_classA!$F$2:$F$37)),ABS(AI202-ICL3_classA!$F$2:$F$37),0))</f>
        <v>73</v>
      </c>
      <c r="U202" s="1">
        <f t="array" ref="U202">INDEX(ICL3_classA!$H$2:$H$37,MATCH(MIN(ABS(AI202-ICL3_classA!$F$2:$F$37)),ABS(AI202-ICL3_classA!$F$2:$F$37),0))</f>
        <v>22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57</v>
      </c>
      <c r="AI202" s="1">
        <f>VLOOKUP(A202,'SegEnds_NonXtal_Prot#'!A:AL,31,FALSE)-VLOOKUP(A202,'SegEnds_NonXtal_Prot#'!A:AL,28,FALSE)</f>
        <v>57</v>
      </c>
      <c r="AJ202" s="1">
        <f>VLOOKUP(A202,'SegEnds_NonXtal_Prot#'!A:AL,34,FALSE)-VLOOKUP(A202,'SegEnds_NonXtal_Prot#'!A:AL,31,FALSE)</f>
        <v>41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190</v>
      </c>
      <c r="B203" s="1" t="str">
        <f>VLOOKUP(A203,Xtal_Templ!B:C,2,FALSE)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INDEX(ICL3_classA!$G$2:$G$37,MATCH(MIN(ABS(AI203-ICL3_classA!$F$2:$F$37)),ABS(AI203-ICL3_classA!$F$2:$F$37),0))</f>
        <v>76</v>
      </c>
      <c r="U203" s="1">
        <f t="array" ref="U203">INDEX(ICL3_classA!$H$2:$H$37,MATCH(MIN(ABS(AI203-ICL3_classA!$F$2:$F$37)),ABS(AI203-ICL3_classA!$F$2:$F$37),0))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29</v>
      </c>
      <c r="AC203" s="1">
        <f>VLOOKUP(A203,'SegEnds_NonXtal_Prot#'!A:AL,10,FALSE)-VLOOKUP(A203,'SegEnds_NonXtal_Prot#'!A:AL,7,FALSE)</f>
        <v>16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20</v>
      </c>
      <c r="AH203" s="1">
        <f>VLOOKUP(A203,'SegEnds_NonXtal_Prot#'!A:AL,28,FALSE)-VLOOKUP(A203,'SegEnds_NonXtal_Prot#'!A:AL,22,FALSE)</f>
        <v>58</v>
      </c>
      <c r="AI203" s="1">
        <f>VLOOKUP(A203,'SegEnds_NonXtal_Prot#'!A:AL,31,FALSE)-VLOOKUP(A203,'SegEnds_NonXtal_Prot#'!A:AL,28,FALSE)</f>
        <v>81</v>
      </c>
      <c r="AJ203" s="1">
        <f>VLOOKUP(A203,'SegEnds_NonXtal_Prot#'!A:AL,34,FALSE)-VLOOKUP(A203,'SegEnds_NonXtal_Prot#'!A:AL,31,FALSE)</f>
        <v>41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254</v>
      </c>
      <c r="B204" s="1" t="str">
        <f>VLOOKUP(A204,Xtal_Templ!B:C,2,FALSE)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INDEX(ICL3_classA!$G$2:$G$37,MATCH(MIN(ABS(AI204-ICL3_classA!$F$2:$F$37)),ABS(AI204-ICL3_classA!$F$2:$F$37),0))</f>
        <v>68</v>
      </c>
      <c r="U204" s="1">
        <f t="array" ref="U204">INDEX(ICL3_classA!$H$2:$H$37,MATCH(MIN(ABS(AI204-ICL3_classA!$F$2:$F$37)),ABS(AI204-ICL3_classA!$F$2:$F$37),0))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 t="e">
        <f>VLOOKUP(A204,'SegEnds_NonXtal_Prot#'!A:AL,13,FALSE)-VLOOKUP(A204,'SegEnds_NonXtal_Prot#'!A:AL,10,FALSE)</f>
        <v>#VALUE!</v>
      </c>
      <c r="AE204" s="1">
        <f>VLOOKUP(A204,'SegEnds_NonXtal_Prot#'!A:AL,16,FALSE)-VLOOKUP(A204,'SegEnds_NonXtal_Prot#'!A:AL,10,FALSE)</f>
        <v>48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21</v>
      </c>
      <c r="AH204" s="1">
        <f>VLOOKUP(A204,'SegEnds_NonXtal_Prot#'!A:AL,28,FALSE)-VLOOKUP(A204,'SegEnds_NonXtal_Prot#'!A:AL,22,FALSE)</f>
        <v>42</v>
      </c>
      <c r="AI204" s="1">
        <f>VLOOKUP(A204,'SegEnds_NonXtal_Prot#'!A:AL,31,FALSE)-VLOOKUP(A204,'SegEnds_NonXtal_Prot#'!A:AL,28,FALSE)</f>
        <v>49</v>
      </c>
      <c r="AJ204" s="1">
        <f>VLOOKUP(A204,'SegEnds_NonXtal_Prot#'!A:AL,34,FALSE)-VLOOKUP(A204,'SegEnds_NonXtal_Prot#'!A:AL,31,FALSE)</f>
        <v>41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4" t="s">
        <v>318</v>
      </c>
      <c r="B205" s="4" t="str">
        <f>VLOOKUP(A205,Xtal_Templ!B:C,2,FALSE)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7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INDEX(ICL3_classA!$G$2:$G$37,MATCH(MIN(ABS(AI205-ICL3_classA!$F$2:$F$37)),ABS(AI205-ICL3_classA!$F$2:$F$37),0))</f>
        <v>76</v>
      </c>
      <c r="U205" s="4">
        <f t="array" ref="U205">INDEX(ICL3_classA!$H$2:$H$37,MATCH(MIN(ABS(AI205-ICL3_classA!$F$2:$F$37)),ABS(AI205-ICL3_classA!$F$2:$F$37),0))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4">
        <f>VLOOKUP(A205,'SegEnds_NonXtal_Prot#'!A:AL,10,FALSE)-VLOOKUP(A205,'SegEnds_NonXtal_Prot#'!A:AL,7,FALSE)</f>
        <v>15</v>
      </c>
      <c r="AD205" s="4">
        <f>VLOOKUP(A205,'SegEnds_NonXtal_Prot#'!A:AL,13,FALSE)-VLOOKUP(A205,'SegEnds_NonXtal_Prot#'!A:AL,10,FALSE)</f>
        <v>19</v>
      </c>
      <c r="AE205" s="4">
        <f>VLOOKUP(A205,'SegEnds_NonXtal_Prot#'!A:AL,16,FALSE)-VLOOKUP(A205,'SegEnds_NonXtal_Prot#'!A:AL,10,FALSE)</f>
        <v>53</v>
      </c>
      <c r="AF205" s="1">
        <f>VLOOKUP(A205,'SegEnds_NonXtal_Prot#'!A:AL,22,FALSE)-VLOOKUP(A205,'SegEnds_NonXtal_Prot#'!A:AL,19,FALSE)</f>
        <v>20</v>
      </c>
      <c r="AG205" s="4">
        <f>VLOOKUP(A205,'SegEnds_NonXtal_Prot#'!A:AL,28,FALSE)-VLOOKUP(A205,'SegEnds_NonXtal_Prot#'!A:AL,25,FALSE)</f>
        <v>24</v>
      </c>
      <c r="AH205" s="1">
        <f>VLOOKUP(A205,'SegEnds_NonXtal_Prot#'!A:AL,28,FALSE)-VLOOKUP(A205,'SegEnds_NonXtal_Prot#'!A:AL,22,FALSE)</f>
        <v>57</v>
      </c>
      <c r="AI205" s="4">
        <f>VLOOKUP(A205,'SegEnds_NonXtal_Prot#'!A:AL,31,FALSE)-VLOOKUP(A205,'SegEnds_NonXtal_Prot#'!A:AL,28,FALSE)</f>
        <v>69</v>
      </c>
      <c r="AJ205" s="4">
        <f>VLOOKUP(A205,'SegEnds_NonXtal_Prot#'!A:AL,34,FALSE)-VLOOKUP(A205,'SegEnds_NonXtal_Prot#'!A:AL,31,FALSE)</f>
        <v>41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319</v>
      </c>
      <c r="B206" s="1" t="str">
        <f>VLOOKUP(A206,Xtal_Templ!B:C,2,FALSE)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INDEX(ICL3_classA!$G$2:$G$37,MATCH(MIN(ABS(AI206-ICL3_classA!$F$2:$F$37)),ABS(AI206-ICL3_classA!$F$2:$F$37),0))</f>
        <v>73</v>
      </c>
      <c r="U206" s="1">
        <f t="array" ref="U206">INDEX(ICL3_classA!$H$2:$H$37,MATCH(MIN(ABS(AI206-ICL3_classA!$F$2:$F$37)),ABS(AI206-ICL3_classA!$F$2:$F$37),0))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19</v>
      </c>
      <c r="AE206" s="1">
        <f>VLOOKUP(A206,'SegEnds_NonXtal_Prot#'!A:AL,16,FALSE)-VLOOKUP(A206,'SegEnds_NonXtal_Prot#'!A:AL,10,FALSE)</f>
        <v>53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24</v>
      </c>
      <c r="AH206" s="1">
        <f>VLOOKUP(A206,'SegEnds_NonXtal_Prot#'!A:AL,28,FALSE)-VLOOKUP(A206,'SegEnds_NonXtal_Prot#'!A:AL,22,FALSE)</f>
        <v>57</v>
      </c>
      <c r="AI206" s="1">
        <f>VLOOKUP(A206,'SegEnds_NonXtal_Prot#'!A:AL,31,FALSE)-VLOOKUP(A206,'SegEnds_NonXtal_Prot#'!A:AL,28,FALSE)</f>
        <v>55</v>
      </c>
      <c r="AJ206" s="1">
        <f>VLOOKUP(A206,'SegEnds_NonXtal_Prot#'!A:AL,34,FALSE)-VLOOKUP(A206,'SegEnds_NonXtal_Prot#'!A:AL,31,FALSE)</f>
        <v>41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322</v>
      </c>
      <c r="B207" s="1" t="str">
        <f>VLOOKUP(A207,Xtal_Templ!B:C,2,FALSE)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INDEX(ICL3_classA!$G$2:$G$37,MATCH(MIN(ABS(AI207-ICL3_classA!$F$2:$F$37)),ABS(AI207-ICL3_classA!$F$2:$F$37),0))</f>
        <v>73</v>
      </c>
      <c r="U207" s="1">
        <f t="array" ref="U207">INDEX(ICL3_classA!$H$2:$H$37,MATCH(MIN(ABS(AI207-ICL3_classA!$F$2:$F$37)),ABS(AI207-ICL3_classA!$F$2:$F$37),0))</f>
        <v>22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 t="e">
        <f>VLOOKUP(A207,'SegEnds_NonXtal_Prot#'!A:AL,22,FALSE)-VLOOKUP(A207,'SegEnds_NonXtal_Prot#'!A:AL,19,FALSE)</f>
        <v>#VALUE!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62</v>
      </c>
      <c r="AI207" s="1">
        <f>VLOOKUP(A207,'SegEnds_NonXtal_Prot#'!A:AL,31,FALSE)-VLOOKUP(A207,'SegEnds_NonXtal_Prot#'!A:AL,28,FALSE)</f>
        <v>57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323</v>
      </c>
      <c r="B208" s="1" t="str">
        <f>VLOOKUP(A208,Xtal_Templ!B:C,2,FALSE)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33</v>
      </c>
      <c r="T208" s="1">
        <f t="array" ref="T208">INDEX(ICL3_classA!$G$2:$G$37,MATCH(MIN(ABS(AI208-ICL3_classA!$F$2:$F$37)),ABS(AI208-ICL3_classA!$F$2:$F$37),0))</f>
        <v>73</v>
      </c>
      <c r="U208" s="1">
        <f t="array" ref="U208">INDEX(ICL3_classA!$H$2:$H$37,MATCH(MIN(ABS(AI208-ICL3_classA!$F$2:$F$37)),ABS(AI208-ICL3_classA!$F$2:$F$37),0))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63</v>
      </c>
      <c r="AI208" s="1">
        <f>VLOOKUP(A208,'SegEnds_NonXtal_Prot#'!A:AL,31,FALSE)-VLOOKUP(A208,'SegEnds_NonXtal_Prot#'!A:AL,28,FALSE)</f>
        <v>58</v>
      </c>
      <c r="AJ208" s="1">
        <f>VLOOKUP(A208,'SegEnds_NonXtal_Prot#'!A:AL,34,FALSE)-VLOOKUP(A208,'SegEnds_NonXtal_Prot#'!A:AL,31,FALSE)</f>
        <v>41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372</v>
      </c>
      <c r="B209" s="1" t="str">
        <f>VLOOKUP(A209,Xtal_Templ!B:C,2,FALSE)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33</v>
      </c>
      <c r="T209" s="1">
        <f t="array" ref="T209">INDEX(ICL3_classA!$G$2:$G$37,MATCH(MIN(ABS(AI209-ICL3_classA!$F$2:$F$37)),ABS(AI209-ICL3_classA!$F$2:$F$37),0))</f>
        <v>74</v>
      </c>
      <c r="U209" s="1">
        <f t="array" ref="U209">INDEX(ICL3_classA!$H$2:$H$37,MATCH(MIN(ABS(AI209-ICL3_classA!$F$2:$F$37)),ABS(AI209-ICL3_classA!$F$2:$F$37),0))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25</v>
      </c>
      <c r="AH209" s="1">
        <f>VLOOKUP(A209,'SegEnds_NonXtal_Prot#'!A:AL,28,FALSE)-VLOOKUP(A209,'SegEnds_NonXtal_Prot#'!A:AL,22,FALSE)</f>
        <v>56</v>
      </c>
      <c r="AI209" s="1">
        <f>VLOOKUP(A209,'SegEnds_NonXtal_Prot#'!A:AL,31,FALSE)-VLOOKUP(A209,'SegEnds_NonXtal_Prot#'!A:AL,28,FALSE)</f>
        <v>62</v>
      </c>
      <c r="AJ209" s="1">
        <f>VLOOKUP(A209,'SegEnds_NonXtal_Prot#'!A:AL,34,FALSE)-VLOOKUP(A209,'SegEnds_NonXtal_Prot#'!A:AL,31,FALSE)</f>
        <v>41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201</v>
      </c>
      <c r="B210" s="1" t="str">
        <f>VLOOKUP(A210,Xtal_Templ!B:C,2,FALSE)</f>
        <v>agtr1_human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INDEX(ICL3_classA!$G$2:$G$37,MATCH(MIN(ABS(AI210-ICL3_classA!$F$2:$F$37)),ABS(AI210-ICL3_classA!$F$2:$F$37),0))</f>
        <v>68</v>
      </c>
      <c r="U210" s="1">
        <f t="array" ref="U210">INDEX(ICL3_classA!$H$2:$H$37,MATCH(MIN(ABS(AI210-ICL3_classA!$F$2:$F$37)),ABS(AI210-ICL3_classA!$F$2:$F$37),0))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61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27</v>
      </c>
      <c r="AC210" s="1" t="e">
        <f>VLOOKUP(A210,'SegEnds_NonXtal_Prot#'!A:AL,10,FALSE)-VLOOKUP(A210,'SegEnds_NonXtal_Prot#'!A:AL,7,FALSE)</f>
        <v>#VALUE!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37</v>
      </c>
      <c r="AH210" s="1">
        <f>VLOOKUP(A210,'SegEnds_NonXtal_Prot#'!A:AL,28,FALSE)-VLOOKUP(A210,'SegEnds_NonXtal_Prot#'!A:AL,22,FALSE)</f>
        <v>63</v>
      </c>
      <c r="AI210" s="1">
        <f>VLOOKUP(A210,'SegEnds_NonXtal_Prot#'!A:AL,31,FALSE)-VLOOKUP(A210,'SegEnds_NonXtal_Prot#'!A:AL,28,FALSE)</f>
        <v>43</v>
      </c>
      <c r="AJ210" s="1">
        <f>VLOOKUP(A210,'SegEnds_NonXtal_Prot#'!A:AL,34,FALSE)-VLOOKUP(A210,'SegEnds_NonXtal_Prot#'!A:AL,31,FALSE)</f>
        <v>42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209</v>
      </c>
      <c r="B211" s="1" t="str">
        <f>VLOOKUP(A211,Xtal_Templ!B:C,2,FALSE)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INDEX(ICL3_classA!$G$2:$G$37,MATCH(MIN(ABS(AI211-ICL3_classA!$F$2:$F$37)),ABS(AI211-ICL3_classA!$F$2:$F$37),0))</f>
        <v>72</v>
      </c>
      <c r="U211" s="1">
        <f t="array" ref="U211">INDEX(ICL3_classA!$H$2:$H$37,MATCH(MIN(ABS(AI211-ICL3_classA!$F$2:$F$37)),ABS(AI211-ICL3_classA!$F$2:$F$37),0))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26</v>
      </c>
      <c r="AH211" s="1">
        <f>VLOOKUP(A211,'SegEnds_NonXtal_Prot#'!A:AL,28,FALSE)-VLOOKUP(A211,'SegEnds_NonXtal_Prot#'!A:AL,22,FALSE)</f>
        <v>56</v>
      </c>
      <c r="AI211" s="1">
        <f>VLOOKUP(A211,'SegEnds_NonXtal_Prot#'!A:AL,31,FALSE)-VLOOKUP(A211,'SegEnds_NonXtal_Prot#'!A:AL,28,FALSE)</f>
        <v>54</v>
      </c>
      <c r="AJ211" s="1">
        <f>VLOOKUP(A211,'SegEnds_NonXtal_Prot#'!A:AL,34,FALSE)-VLOOKUP(A211,'SegEnds_NonXtal_Prot#'!A:AL,31,FALSE)</f>
        <v>42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250</v>
      </c>
      <c r="B212" s="1" t="str">
        <f>VLOOKUP(A212,Xtal_Templ!B:C,2,FALSE)</f>
        <v>oprd_mouse</v>
      </c>
      <c r="C212" s="5">
        <f>VLOOKUP($B212&amp;"__wt",'SegEnds_Xtal_BW#'!$A:$Z,3,FALSE)</f>
        <v>24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INDEX(ICL3_classA!$G$2:$G$37,MATCH(MIN(ABS(AI212-ICL3_classA!$F$2:$F$37)),ABS(AI212-ICL3_classA!$F$2:$F$37),0))</f>
        <v>68</v>
      </c>
      <c r="U212" s="1">
        <f t="array" ref="U212">INDEX(ICL3_classA!$H$2:$H$37,MATCH(MIN(ABS(AI212-ICL3_classA!$F$2:$F$37)),ABS(AI212-ICL3_classA!$F$2:$F$37),0))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27</v>
      </c>
      <c r="AH212" s="1">
        <f>VLOOKUP(A212,'SegEnds_NonXtal_Prot#'!A:AL,28,FALSE)-VLOOKUP(A212,'SegEnds_NonXtal_Prot#'!A:AL,22,FALSE)</f>
        <v>50</v>
      </c>
      <c r="AI212" s="1">
        <f>VLOOKUP(A212,'SegEnds_NonXtal_Prot#'!A:AL,31,FALSE)-VLOOKUP(A212,'SegEnds_NonXtal_Prot#'!A:AL,28,FALSE)</f>
        <v>48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251</v>
      </c>
      <c r="B213" s="1" t="str">
        <f>VLOOKUP(A213,Xtal_Templ!B:C,2,FALSE)</f>
        <v>oprk_human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7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30</v>
      </c>
      <c r="T213" s="1">
        <f t="array" ref="T213">INDEX(ICL3_classA!$G$2:$G$37,MATCH(MIN(ABS(AI213-ICL3_classA!$F$2:$F$37)),ABS(AI213-ICL3_classA!$F$2:$F$37),0))</f>
        <v>68</v>
      </c>
      <c r="U213" s="1">
        <f t="array" ref="U213">INDEX(ICL3_classA!$H$2:$H$37,MATCH(MIN(ABS(AI213-ICL3_classA!$F$2:$F$37)),ABS(AI213-ICL3_classA!$F$2:$F$37),0))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27</v>
      </c>
      <c r="AC213" s="1" t="e">
        <f>VLOOKUP(A213,'SegEnds_NonXtal_Prot#'!A:AL,10,FALSE)-VLOOKUP(A213,'SegEnds_NonXtal_Prot#'!A:AL,7,FALSE)</f>
        <v>#VALUE!</v>
      </c>
      <c r="AD213" s="1">
        <f>VLOOKUP(A213,'SegEnds_NonXtal_Prot#'!A:AL,13,FALSE)-VLOOKUP(A213,'SegEnds_NonXtal_Prot#'!A:AL,10,FALSE)</f>
        <v>19</v>
      </c>
      <c r="AE213" s="1">
        <f>VLOOKUP(A213,'SegEnds_NonXtal_Prot#'!A:AL,16,FALSE)-VLOOKUP(A213,'SegEnds_NonXtal_Prot#'!A:AL,10,FALSE)</f>
        <v>51</v>
      </c>
      <c r="AF213" s="1">
        <f>VLOOKUP(A213,'SegEnds_NonXtal_Prot#'!A:AL,22,FALSE)-VLOOKUP(A213,'SegEnds_NonXtal_Prot#'!A:AL,19,FALSE)</f>
        <v>20</v>
      </c>
      <c r="AG213" s="1">
        <f>VLOOKUP(A213,'SegEnds_NonXtal_Prot#'!A:AL,28,FALSE)-VLOOKUP(A213,'SegEnds_NonXtal_Prot#'!A:AL,25,FALSE)</f>
        <v>37</v>
      </c>
      <c r="AH213" s="1">
        <f>VLOOKUP(A213,'SegEnds_NonXtal_Prot#'!A:AL,28,FALSE)-VLOOKUP(A213,'SegEnds_NonXtal_Prot#'!A:AL,22,FALSE)</f>
        <v>62</v>
      </c>
      <c r="AI213" s="1">
        <f>VLOOKUP(A213,'SegEnds_NonXtal_Prot#'!A:AL,31,FALSE)-VLOOKUP(A213,'SegEnds_NonXtal_Prot#'!A:AL,28,FALSE)</f>
        <v>43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268</v>
      </c>
      <c r="B214" s="1" t="str">
        <f>VLOOKUP(A214,Xtal_Templ!B:C,2,FALSE)</f>
        <v>oprd_human</v>
      </c>
      <c r="C214" s="5">
        <f>VLOOKUP($B214&amp;"__wt",'SegEnds_Xtal_BW#'!$A:$Z,3,FALSE)</f>
        <v>22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INDEX(ICL3_classA!$G$2:$G$37,MATCH(MIN(ABS(AI214-ICL3_classA!$F$2:$F$37)),ABS(AI214-ICL3_classA!$F$2:$F$37),0))</f>
        <v>68</v>
      </c>
      <c r="U214" s="1">
        <f t="array" ref="U214">INDEX(ICL3_classA!$H$2:$H$37,MATCH(MIN(ABS(AI214-ICL3_classA!$F$2:$F$37)),ABS(AI214-ICL3_classA!$F$2:$F$37),0))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60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56</v>
      </c>
      <c r="AF214" s="1">
        <f>VLOOKUP(A214,'SegEnds_NonXtal_Prot#'!A:AL,22,FALSE)-VLOOKUP(A214,'SegEnds_NonXtal_Prot#'!A:AL,19,FALSE)</f>
        <v>20</v>
      </c>
      <c r="AG214" s="1" t="e">
        <f>VLOOKUP(A214,'SegEnds_NonXtal_Prot#'!A:AL,28,FALSE)-VLOOKUP(A214,'SegEnds_NonXtal_Prot#'!A:AL,25,FALSE)</f>
        <v>#VALUE!</v>
      </c>
      <c r="AH214" s="1">
        <f>VLOOKUP(A214,'SegEnds_NonXtal_Prot#'!A:AL,28,FALSE)-VLOOKUP(A214,'SegEnds_NonXtal_Prot#'!A:AL,22,FALSE)</f>
        <v>53</v>
      </c>
      <c r="AI214" s="1">
        <f>VLOOKUP(A214,'SegEnds_NonXtal_Prot#'!A:AL,31,FALSE)-VLOOKUP(A214,'SegEnds_NonXtal_Prot#'!A:AL,28,FALSE)</f>
        <v>51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282</v>
      </c>
      <c r="B215" s="1" t="str">
        <f>VLOOKUP(A215,Xtal_Templ!B:C,2,FALSE)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30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25</v>
      </c>
      <c r="AH215" s="1">
        <f>VLOOKUP(A215,'SegEnds_NonXtal_Prot#'!A:AL,28,FALSE)-VLOOKUP(A215,'SegEnds_NonXtal_Prot#'!A:AL,22,FALSE)</f>
        <v>49</v>
      </c>
      <c r="AI215" s="1">
        <f>VLOOKUP(A215,'SegEnds_NonXtal_Prot#'!A:AL,31,FALSE)-VLOOKUP(A215,'SegEnds_NonXtal_Prot#'!A:AL,28,FALSE)</f>
        <v>62</v>
      </c>
      <c r="AJ215" s="1">
        <f>VLOOKUP(A215,'SegEnds_NonXtal_Prot#'!A:AL,34,FALSE)-VLOOKUP(A215,'SegEnds_NonXtal_Prot#'!A:AL,31,FALSE)</f>
        <v>42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1175</v>
      </c>
      <c r="B216" s="1" t="str">
        <f>VLOOKUP(A216,Xtal_Templ!B:C,2,FALSE)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7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INDEX(ICL3_classA!$G$2:$G$37,MATCH(MIN(ABS(AI216-ICL3_classA!$F$2:$F$37)),ABS(AI216-ICL3_classA!$F$2:$F$37),0))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58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18</v>
      </c>
      <c r="AG216" s="1">
        <f>VLOOKUP(A216,'SegEnds_NonXtal_Prot#'!A:AL,28,FALSE)-VLOOKUP(A216,'SegEnds_NonXtal_Prot#'!A:AL,25,FALSE)</f>
        <v>25</v>
      </c>
      <c r="AH216" s="1">
        <f>VLOOKUP(A216,'SegEnds_NonXtal_Prot#'!A:AL,28,FALSE)-VLOOKUP(A216,'SegEnds_NonXtal_Prot#'!A:AL,22,FALSE)</f>
        <v>58</v>
      </c>
      <c r="AI216" s="12">
        <f>VLOOKUP(A216,'SegEnds_NonXtal_Prot#'!A:AL,31,FALSE)-VLOOKUP(A216,'SegEnds_NonXtal_Prot#'!A:AL,28,FALSE)</f>
        <v>86</v>
      </c>
      <c r="AJ216" s="1">
        <f>VLOOKUP(A216,'SegEnds_NonXtal_Prot#'!A:AL,34,FALSE)-VLOOKUP(A216,'SegEnds_NonXtal_Prot#'!A:AL,31,FALSE)</f>
        <v>42</v>
      </c>
      <c r="AK216" s="1">
        <f>VLOOKUP(A216,'SegEnds_NonXtal_Prot#'!A:AL,37,FALSE)-VLOOKUP(A216,'SegEnds_NonXtal_Prot#'!A:AL,34,FALSE)</f>
        <v>10</v>
      </c>
      <c r="AL216" s="12" t="str">
        <f>IF(ISERROR(MATCH(A216,'SegEnds_Xtal_Prot#'!B:B, 0)), "NoXtal", "Xtal")</f>
        <v>Xtal</v>
      </c>
    </row>
    <row r="217" spans="1:38" x14ac:dyDescent="0.2">
      <c r="A217" s="1" t="s">
        <v>1176</v>
      </c>
      <c r="B217" s="1" t="str">
        <f>VLOOKUP(A217,Xtal_Templ!B:C,2,FALSE)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33</v>
      </c>
      <c r="T217" s="1">
        <f t="array" ref="T217">INDEX(ICL3_classA!$G$2:$G$37,MATCH(MIN(ABS(AI217-ICL3_classA!$F$2:$F$37)),ABS(AI217-ICL3_classA!$F$2:$F$37),0))</f>
        <v>76</v>
      </c>
      <c r="U217" s="1">
        <v>20</v>
      </c>
      <c r="V217" s="1">
        <v>61</v>
      </c>
      <c r="W217" s="108">
        <v>27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18</v>
      </c>
      <c r="AG217" s="1">
        <f>VLOOKUP(A217,'SegEnds_NonXtal_Prot#'!A:AL,28,FALSE)-VLOOKUP(A217,'SegEnds_NonXtal_Prot#'!A:AL,25,FALSE)</f>
        <v>25</v>
      </c>
      <c r="AH217" s="1">
        <f>VLOOKUP(A217,'SegEnds_NonXtal_Prot#'!A:AL,28,FALSE)-VLOOKUP(A217,'SegEnds_NonXtal_Prot#'!A:AL,22,FALSE)</f>
        <v>58</v>
      </c>
      <c r="AI217" s="12">
        <f>VLOOKUP(A217,'SegEnds_NonXtal_Prot#'!A:AL,31,FALSE)-VLOOKUP(A217,'SegEnds_NonXtal_Prot#'!A:AL,28,FALSE)</f>
        <v>84</v>
      </c>
      <c r="AJ217" s="1">
        <f>VLOOKUP(A217,'SegEnds_NonXtal_Prot#'!A:AL,34,FALSE)-VLOOKUP(A217,'SegEnds_NonXtal_Prot#'!A:AL,31,FALSE)</f>
        <v>42</v>
      </c>
      <c r="AK217" s="1">
        <f>VLOOKUP(A217,'SegEnds_NonXtal_Prot#'!A:AL,37,FALSE)-VLOOKUP(A217,'SegEnds_NonXtal_Prot#'!A:AL,34,FALSE)</f>
        <v>10</v>
      </c>
      <c r="AL217" s="12" t="str">
        <f>IF(ISERROR(MATCH(A217,'SegEnds_Xtal_Prot#'!B:B, 0)), "NoXtal", "Xtal")</f>
        <v>Xtal</v>
      </c>
    </row>
    <row r="218" spans="1:38" x14ac:dyDescent="0.2">
      <c r="A218" s="1" t="s">
        <v>342</v>
      </c>
      <c r="B218" s="1" t="str">
        <f>VLOOKUP(A218,Xtal_Templ!B:C,2,FALSE)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67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30</v>
      </c>
      <c r="T218" s="1">
        <f t="array" ref="T218">INDEX(ICL3_classA!$G$2:$G$37,MATCH(MIN(ABS(AI218-ICL3_classA!$F$2:$F$37)),ABS(AI218-ICL3_classA!$F$2:$F$37),0))</f>
        <v>67</v>
      </c>
      <c r="U218" s="1">
        <f t="array" ref="U218">INDEX(ICL3_classA!$H$2:$H$37,MATCH(MIN(ABS(AI218-ICL3_classA!$F$2:$F$37)),ABS(AI218-ICL3_classA!$F$2:$F$37),0))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27</v>
      </c>
      <c r="AH218" s="1">
        <f>VLOOKUP(A218,'SegEnds_NonXtal_Prot#'!A:AL,28,FALSE)-VLOOKUP(A218,'SegEnds_NonXtal_Prot#'!A:AL,22,FALSE)</f>
        <v>47</v>
      </c>
      <c r="AI218" s="1">
        <f>VLOOKUP(A218,'SegEnds_NonXtal_Prot#'!A:AL,31,FALSE)-VLOOKUP(A218,'SegEnds_NonXtal_Prot#'!A:AL,28,FALSE)</f>
        <v>46</v>
      </c>
      <c r="AJ218" s="1">
        <f>VLOOKUP(A218,'SegEnds_NonXtal_Prot#'!A:AL,34,FALSE)-VLOOKUP(A218,'SegEnds_NonXtal_Prot#'!A:AL,31,FALSE)</f>
        <v>42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160</v>
      </c>
      <c r="B219" s="1" t="str">
        <f>VLOOKUP(A219,Xtal_Templ!B:C,2,FALSE)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INDEX(ICL3_classA!$G$2:$G$37,MATCH(MIN(ABS(AI219-ICL3_classA!$F$2:$F$37)),ABS(AI219-ICL3_classA!$F$2:$F$37),0))</f>
        <v>72</v>
      </c>
      <c r="U219" s="1">
        <f t="array" ref="U219">INDEX(ICL3_classA!$H$2:$H$37,MATCH(MIN(ABS(AI219-ICL3_classA!$F$2:$F$37)),ABS(AI219-ICL3_classA!$F$2:$F$37),0))</f>
        <v>29</v>
      </c>
      <c r="V219" s="108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29</v>
      </c>
      <c r="AC219" s="1">
        <f>VLOOKUP(A219,'SegEnds_NonXtal_Prot#'!A:AL,10,FALSE)-VLOOKUP(A219,'SegEnds_NonXtal_Prot#'!A:AL,7,FALSE)</f>
        <v>16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32</v>
      </c>
      <c r="AH219" s="1">
        <f>VLOOKUP(A219,'SegEnds_NonXtal_Prot#'!A:AL,28,FALSE)-VLOOKUP(A219,'SegEnds_NonXtal_Prot#'!A:AL,22,FALSE)</f>
        <v>59</v>
      </c>
      <c r="AI219" s="1">
        <f>VLOOKUP(A219,'SegEnds_NonXtal_Prot#'!A:AL,31,FALSE)-VLOOKUP(A219,'SegEnds_NonXtal_Prot#'!A:AL,28,FALSE)</f>
        <v>50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Xtal</v>
      </c>
    </row>
    <row r="220" spans="1:38" x14ac:dyDescent="0.2">
      <c r="A220" s="1" t="s">
        <v>202</v>
      </c>
      <c r="B220" s="1" t="str">
        <f>VLOOKUP(A220,Xtal_Templ!B:C,2,FALSE)</f>
        <v>c5ar1_human</v>
      </c>
      <c r="C220" s="5">
        <f>VLOOKUP($B220&amp;"__wt",'SegEnds_Xtal_BW#'!$A:$Z,3,FALSE)</f>
        <v>29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67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87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31</v>
      </c>
      <c r="T220" s="1">
        <f t="array" ref="T220">INDEX(ICL3_classA!$G$2:$G$37,MATCH(MIN(ABS(AI220-ICL3_classA!$F$2:$F$37)),ABS(AI220-ICL3_classA!$F$2:$F$37),0))</f>
        <v>68</v>
      </c>
      <c r="U220" s="1">
        <f t="array" ref="U220">INDEX(ICL3_classA!$H$2:$H$37,MATCH(MIN(ABS(AI220-ICL3_classA!$F$2:$F$37)),ABS(AI220-ICL3_classA!$F$2:$F$37),0))</f>
        <v>30</v>
      </c>
      <c r="V220" s="1">
        <v>61</v>
      </c>
      <c r="W220" s="1">
        <v>24</v>
      </c>
      <c r="X220" s="108">
        <v>56</v>
      </c>
      <c r="Y220" s="1">
        <f>VLOOKUP($B220&amp;"__wt",'SegEnds_Xtal_BW#'!$A:$Z,25,FALSE)</f>
        <v>47</v>
      </c>
      <c r="Z220" s="1">
        <f>VLOOKUP($B220&amp;"__wt",'SegEnds_Xtal_BW#'!$A:$Z,26,FALSE)</f>
        <v>56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27</v>
      </c>
      <c r="AC220" s="1" t="e">
        <f>VLOOKUP(A220,'SegEnds_NonXtal_Prot#'!A:AL,10,FALSE)-VLOOKUP(A220,'SegEnds_NonXtal_Prot#'!A:AL,7,FALSE)</f>
        <v>#VALUE!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37</v>
      </c>
      <c r="AH220" s="1">
        <f>VLOOKUP(A220,'SegEnds_NonXtal_Prot#'!A:AL,28,FALSE)-VLOOKUP(A220,'SegEnds_NonXtal_Prot#'!A:AL,22,FALSE)</f>
        <v>63</v>
      </c>
      <c r="AI220" s="1">
        <f>VLOOKUP(A220,'SegEnds_NonXtal_Prot#'!A:AL,31,FALSE)-VLOOKUP(A220,'SegEnds_NonXtal_Prot#'!A:AL,28,FALSE)</f>
        <v>43</v>
      </c>
      <c r="AJ220" s="1">
        <f>VLOOKUP(A220,'SegEnds_NonXtal_Prot#'!A:AL,34,FALSE)-VLOOKUP(A220,'SegEnds_NonXtal_Prot#'!A:AL,31,FALSE)</f>
        <v>43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203</v>
      </c>
      <c r="B221" s="1" t="str">
        <f>VLOOKUP(A221,Xtal_Templ!B:C,2,FALSE)</f>
        <v>c5ar1_human</v>
      </c>
      <c r="C221" s="5">
        <f>VLOOKUP($B221&amp;"__wt",'SegEnds_Xtal_BW#'!$A:$Z,3,FALSE)</f>
        <v>29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67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7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31</v>
      </c>
      <c r="T221" s="1">
        <f t="array" ref="T221">INDEX(ICL3_classA!$G$2:$G$37,MATCH(MIN(ABS(AI221-ICL3_classA!$F$2:$F$37)),ABS(AI221-ICL3_classA!$F$2:$F$37),0))</f>
        <v>68</v>
      </c>
      <c r="U221" s="1">
        <f t="array" ref="U221">INDEX(ICL3_classA!$H$2:$H$37,MATCH(MIN(ABS(AI221-ICL3_classA!$F$2:$F$37)),ABS(AI221-ICL3_classA!$F$2:$F$37),0))</f>
        <v>30</v>
      </c>
      <c r="V221" s="1">
        <v>61</v>
      </c>
      <c r="W221" s="1">
        <v>24</v>
      </c>
      <c r="X221" s="108">
        <v>56</v>
      </c>
      <c r="Y221" s="1">
        <f>VLOOKUP($B221&amp;"__wt",'SegEnds_Xtal_BW#'!$A:$Z,25,FALSE)</f>
        <v>47</v>
      </c>
      <c r="Z221" s="1">
        <f>VLOOKUP($B221&amp;"__wt",'SegEnds_Xtal_BW#'!$A:$Z,26,FALSE)</f>
        <v>56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27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37</v>
      </c>
      <c r="AH221" s="1">
        <f>VLOOKUP(A221,'SegEnds_NonXtal_Prot#'!A:AL,28,FALSE)-VLOOKUP(A221,'SegEnds_NonXtal_Prot#'!A:AL,22,FALSE)</f>
        <v>63</v>
      </c>
      <c r="AI221" s="1">
        <f>VLOOKUP(A221,'SegEnds_NonXtal_Prot#'!A:AL,31,FALSE)-VLOOKUP(A221,'SegEnds_NonXtal_Prot#'!A:AL,28,FALSE)</f>
        <v>43</v>
      </c>
      <c r="AJ221" s="1">
        <f>VLOOKUP(A221,'SegEnds_NonXtal_Prot#'!A:AL,34,FALSE)-VLOOKUP(A221,'SegEnds_NonXtal_Prot#'!A:AL,31,FALSE)</f>
        <v>43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239</v>
      </c>
      <c r="B222" s="1" t="str">
        <f>VLOOKUP(A222,Xtal_Templ!B:C,2,FALSE)</f>
        <v>apj_human</v>
      </c>
      <c r="C222" s="5">
        <f>VLOOKUP($B222&amp;"__wt",'SegEnds_Xtal_BW#'!$A:$Z,3,FALSE)</f>
        <v>33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52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7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30</v>
      </c>
      <c r="T222" s="1">
        <f t="array" ref="T222">INDEX(ICL3_classA!$G$2:$G$37,MATCH(MIN(ABS(AI222-ICL3_classA!$F$2:$F$37)),ABS(AI222-ICL3_classA!$F$2:$F$37),0))</f>
        <v>68</v>
      </c>
      <c r="U222" s="1">
        <f t="array" ref="U222">INDEX(ICL3_classA!$H$2:$H$37,MATCH(MIN(ABS(AI222-ICL3_classA!$F$2:$F$37)),ABS(AI222-ICL3_classA!$F$2:$F$37),0))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24</v>
      </c>
      <c r="AH222" s="1">
        <f>VLOOKUP(A222,'SegEnds_NonXtal_Prot#'!A:AL,28,FALSE)-VLOOKUP(A222,'SegEnds_NonXtal_Prot#'!A:AL,22,FALSE)</f>
        <v>49</v>
      </c>
      <c r="AI222" s="1">
        <f>VLOOKUP(A222,'SegEnds_NonXtal_Prot#'!A:AL,31,FALSE)-VLOOKUP(A222,'SegEnds_NonXtal_Prot#'!A:AL,28,FALSE)</f>
        <v>49</v>
      </c>
      <c r="AJ222" s="1">
        <f>VLOOKUP(A222,'SegEnds_NonXtal_Prot#'!A:AL,34,FALSE)-VLOOKUP(A222,'SegEnds_NonXtal_Prot#'!A:AL,31,FALSE)</f>
        <v>43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253</v>
      </c>
      <c r="B223" s="1" t="str">
        <f>VLOOKUP(A223,Xtal_Templ!B:C,2,FALSE)</f>
        <v>ptafr_human</v>
      </c>
      <c r="C223" s="5">
        <f>VLOOKUP($B223&amp;"__wt",'SegEnds_Xtal_BW#'!$A:$Z,3,FALSE)</f>
        <v>27</v>
      </c>
      <c r="D223" s="1">
        <f>VLOOKUP($B223&amp;"__wt",'SegEnds_Xtal_BW#'!$A:$Z,4,FALSE)</f>
        <v>61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33</v>
      </c>
      <c r="T223" s="1">
        <f t="array" ref="T223">INDEX(ICL3_classA!$G$2:$G$37,MATCH(MIN(ABS(AI223-ICL3_classA!$F$2:$F$37)),ABS(AI223-ICL3_classA!$F$2:$F$37),0))</f>
        <v>68</v>
      </c>
      <c r="U223" s="1">
        <f t="array" ref="U223">INDEX(ICL3_classA!$H$2:$H$37,MATCH(MIN(ABS(AI223-ICL3_classA!$F$2:$F$37)),ABS(AI223-ICL3_classA!$F$2:$F$37),0))</f>
        <v>23</v>
      </c>
      <c r="V223" s="1">
        <v>61</v>
      </c>
      <c r="W223" s="1">
        <v>24</v>
      </c>
      <c r="X223" s="1">
        <f>VLOOKUP($B223&amp;"__wt",'SegEnds_Xtal_BW#'!$A:$Z,24,FALSE)</f>
        <v>59</v>
      </c>
      <c r="Y223" s="1">
        <f>VLOOKUP($B223&amp;"__wt",'SegEnds_Xtal_BW#'!$A:$Z,25,FALSE)</f>
        <v>50</v>
      </c>
      <c r="Z223" s="1">
        <f>VLOOKUP($B223&amp;"__wt",'SegEnds_Xtal_BW#'!$A:$Z,26,FALSE)</f>
        <v>63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20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26</v>
      </c>
      <c r="AH223" s="1">
        <f>VLOOKUP(A223,'SegEnds_NonXtal_Prot#'!A:AL,28,FALSE)-VLOOKUP(A223,'SegEnds_NonXtal_Prot#'!A:AL,22,FALSE)</f>
        <v>51</v>
      </c>
      <c r="AI223" s="1">
        <f>VLOOKUP(A223,'SegEnds_NonXtal_Prot#'!A:AL,31,FALSE)-VLOOKUP(A223,'SegEnds_NonXtal_Prot#'!A:AL,28,FALSE)</f>
        <v>51</v>
      </c>
      <c r="AJ223" s="1">
        <f>VLOOKUP(A223,'SegEnds_NonXtal_Prot#'!A:AL,34,FALSE)-VLOOKUP(A223,'SegEnds_NonXtal_Prot#'!A:AL,31,FALSE)</f>
        <v>43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256</v>
      </c>
      <c r="B224" s="1" t="str">
        <f>VLOOKUP(A224,Xtal_Templ!B:C,2,FALSE)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31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54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21</v>
      </c>
      <c r="AH224" s="1">
        <f>VLOOKUP(A224,'SegEnds_NonXtal_Prot#'!A:AL,28,FALSE)-VLOOKUP(A224,'SegEnds_NonXtal_Prot#'!A:AL,22,FALSE)</f>
        <v>71</v>
      </c>
      <c r="AI224" s="1">
        <f>VLOOKUP(A224,'SegEnds_NonXtal_Prot#'!A:AL,31,FALSE)-VLOOKUP(A224,'SegEnds_NonXtal_Prot#'!A:AL,28,FALSE)</f>
        <v>67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127</v>
      </c>
      <c r="B225" s="1" t="str">
        <f>VLOOKUP(A225,Xtal_Templ!B:C,2,FALSE)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INDEX(ICL3_classA!$G$2:$G$37,MATCH(MIN(ABS(AI225-ICL3_classA!$F$2:$F$37)),ABS(AI225-ICL3_classA!$F$2:$F$37),0))</f>
        <v>76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31</v>
      </c>
      <c r="AC225" s="1">
        <f>VLOOKUP(A225,'SegEnds_NonXtal_Prot#'!A:AL,10,FALSE)-VLOOKUP(A225,'SegEnds_NonXtal_Prot#'!A:AL,7,FALSE)</f>
        <v>18</v>
      </c>
      <c r="AD225" s="1">
        <f>VLOOKUP(A225,'SegEnds_NonXtal_Prot#'!A:AL,13,FALSE)-VLOOKUP(A225,'SegEnds_NonXtal_Prot#'!A:AL,10,FALSE)</f>
        <v>22</v>
      </c>
      <c r="AE225" s="1">
        <f>VLOOKUP(A225,'SegEnds_NonXtal_Prot#'!A:AL,16,FALSE)-VLOOKUP(A225,'SegEnds_NonXtal_Prot#'!A:AL,10,FALSE)</f>
        <v>54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24</v>
      </c>
      <c r="AH225" s="1">
        <f>VLOOKUP(A225,'SegEnds_NonXtal_Prot#'!A:AL,28,FALSE)-VLOOKUP(A225,'SegEnds_NonXtal_Prot#'!A:AL,22,FALSE)</f>
        <v>55</v>
      </c>
      <c r="AI225" s="1">
        <f>VLOOKUP(A225,'SegEnds_NonXtal_Prot#'!A:AL,31,FALSE)-VLOOKUP(A225,'SegEnds_NonXtal_Prot#'!A:AL,28,FALSE)</f>
        <v>70</v>
      </c>
      <c r="AJ225" s="1">
        <f>VLOOKUP(A225,'SegEnds_NonXtal_Prot#'!A:AL,34,FALSE)-VLOOKUP(A225,'SegEnds_NonXtal_Prot#'!A:AL,31,FALSE)</f>
        <v>43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914</v>
      </c>
      <c r="B226" s="1" t="str">
        <f>VLOOKUP(A226,Xtal_Templ!B:C,2,FALSE)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INDEX(ICL3_classA!$G$2:$G$37,MATCH(MIN(ABS(AI226-ICL3_classA!$F$2:$F$37)),ABS(AI226-ICL3_classA!$F$2:$F$37),0))</f>
        <v>76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58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31</v>
      </c>
      <c r="AC226" s="1">
        <f>VLOOKUP(A226,'SegEnds_NonXtal_Prot#'!A:AL,10,FALSE)-VLOOKUP(A226,'SegEnds_NonXtal_Prot#'!A:AL,7,FALSE)</f>
        <v>18</v>
      </c>
      <c r="AD226" s="1">
        <f>VLOOKUP(A226,'SegEnds_NonXtal_Prot#'!A:AL,13,FALSE)-VLOOKUP(A226,'SegEnds_NonXtal_Prot#'!A:AL,10,FALSE)</f>
        <v>22</v>
      </c>
      <c r="AE226" s="1">
        <f>VLOOKUP(A226,'SegEnds_NonXtal_Prot#'!A:AL,16,FALSE)-VLOOKUP(A226,'SegEnds_NonXtal_Prot#'!A:AL,10,FALSE)</f>
        <v>54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24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74</v>
      </c>
      <c r="AJ226" s="1">
        <f>VLOOKUP(A226,'SegEnds_NonXtal_Prot#'!A:AL,34,FALSE)-VLOOKUP(A226,'SegEnds_NonXtal_Prot#'!A:AL,31,FALSE)</f>
        <v>43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330</v>
      </c>
      <c r="B227" s="1" t="str">
        <f>VLOOKUP(A227,Xtal_Templ!B:C,2,FALSE)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INDEX(ICL3_classA!$G$2:$G$37,MATCH(MIN(ABS(AI227-ICL3_classA!$F$2:$F$37)),ABS(AI227-ICL3_classA!$F$2:$F$37),0))</f>
        <v>74</v>
      </c>
      <c r="U227" s="1">
        <f t="array" ref="U227">INDEX(ICL3_classA!$H$2:$H$37,MATCH(MIN(ABS(AI227-ICL3_classA!$F$2:$F$37)),ABS(AI227-ICL3_classA!$F$2:$F$37),0))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29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22</v>
      </c>
      <c r="AE227" s="1">
        <f>VLOOKUP(A227,'SegEnds_NonXtal_Prot#'!A:AL,16,FALSE)-VLOOKUP(A227,'SegEnds_NonXtal_Prot#'!A:AL,10,FALSE)</f>
        <v>54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24</v>
      </c>
      <c r="AH227" s="1">
        <f>VLOOKUP(A227,'SegEnds_NonXtal_Prot#'!A:AL,28,FALSE)-VLOOKUP(A227,'SegEnds_NonXtal_Prot#'!A:AL,22,FALSE)</f>
        <v>58</v>
      </c>
      <c r="AI227" s="1">
        <f>VLOOKUP(A227,'SegEnds_NonXtal_Prot#'!A:AL,31,FALSE)-VLOOKUP(A227,'SegEnds_NonXtal_Prot#'!A:AL,28,FALSE)</f>
        <v>94</v>
      </c>
      <c r="AJ227" s="1">
        <f>VLOOKUP(A227,'SegEnds_NonXtal_Prot#'!A:AL,34,FALSE)-VLOOKUP(A227,'SegEnds_NonXtal_Prot#'!A:AL,31,FALSE)</f>
        <v>43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343</v>
      </c>
      <c r="B228" s="1" t="str">
        <f>VLOOKUP(A228,Xtal_Templ!B:C,2,FALSE)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INDEX(ICL3_classA!$G$2:$G$37,MATCH(MIN(ABS(AI228-ICL3_classA!$F$2:$F$37)),ABS(AI228-ICL3_classA!$F$2:$F$37),0))</f>
        <v>67</v>
      </c>
      <c r="U228" s="1">
        <f t="array" ref="U228">INDEX(ICL3_classA!$H$2:$H$37,MATCH(MIN(ABS(AI228-ICL3_classA!$F$2:$F$37)),ABS(AI228-ICL3_classA!$F$2:$F$37),0))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27</v>
      </c>
      <c r="AH228" s="1">
        <f>VLOOKUP(A228,'SegEnds_NonXtal_Prot#'!A:AL,28,FALSE)-VLOOKUP(A228,'SegEnds_NonXtal_Prot#'!A:AL,22,FALSE)</f>
        <v>52</v>
      </c>
      <c r="AI228" s="1">
        <f>VLOOKUP(A228,'SegEnds_NonXtal_Prot#'!A:AL,31,FALSE)-VLOOKUP(A228,'SegEnds_NonXtal_Prot#'!A:AL,28,FALSE)</f>
        <v>46</v>
      </c>
      <c r="AJ228" s="1">
        <f>VLOOKUP(A228,'SegEnds_NonXtal_Prot#'!A:AL,34,FALSE)-VLOOKUP(A228,'SegEnds_NonXtal_Prot#'!A:AL,31,FALSE)</f>
        <v>43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1" t="s">
        <v>346</v>
      </c>
      <c r="B229" s="1" t="str">
        <f>VLOOKUP(A229,Xtal_Templ!B:C,2,FALSE)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7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INDEX(ICL3_classA!$G$2:$G$37,MATCH(MIN(ABS(AI229-ICL3_classA!$F$2:$F$37)),ABS(AI229-ICL3_classA!$F$2:$F$37),0))</f>
        <v>72</v>
      </c>
      <c r="U229" s="1">
        <f t="array" ref="U229">INDEX(ICL3_classA!$H$2:$H$37,MATCH(MIN(ABS(AI229-ICL3_classA!$F$2:$F$37)),ABS(AI229-ICL3_classA!$F$2:$F$37),0))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27</v>
      </c>
      <c r="AH229" s="1">
        <f>VLOOKUP(A229,'SegEnds_NonXtal_Prot#'!A:AL,28,FALSE)-VLOOKUP(A229,'SegEnds_NonXtal_Prot#'!A:AL,22,FALSE)</f>
        <v>52</v>
      </c>
      <c r="AI229" s="1">
        <f>VLOOKUP(A229,'SegEnds_NonXtal_Prot#'!A:AL,31,FALSE)-VLOOKUP(A229,'SegEnds_NonXtal_Prot#'!A:AL,28,FALSE)</f>
        <v>50</v>
      </c>
      <c r="AJ229" s="1">
        <f>VLOOKUP(A229,'SegEnds_NonXtal_Prot#'!A:AL,34,FALSE)-VLOOKUP(A229,'SegEnds_NonXtal_Prot#'!A:AL,31,FALSE)</f>
        <v>43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347</v>
      </c>
      <c r="B230" s="1" t="str">
        <f>VLOOKUP(A230,Xtal_Templ!B:C,2,FALSE)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INDEX(ICL3_classA!$G$2:$G$37,MATCH(MIN(ABS(AI230-ICL3_classA!$F$2:$F$37)),ABS(AI230-ICL3_classA!$F$2:$F$37),0))</f>
        <v>68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27</v>
      </c>
      <c r="AH230" s="1">
        <f>VLOOKUP(A230,'SegEnds_NonXtal_Prot#'!A:AL,28,FALSE)-VLOOKUP(A230,'SegEnds_NonXtal_Prot#'!A:AL,22,FALSE)</f>
        <v>52</v>
      </c>
      <c r="AI230" s="1">
        <f>VLOOKUP(A230,'SegEnds_NonXtal_Prot#'!A:AL,31,FALSE)-VLOOKUP(A230,'SegEnds_NonXtal_Prot#'!A:AL,28,FALSE)</f>
        <v>48</v>
      </c>
      <c r="AJ230" s="1">
        <f>VLOOKUP(A230,'SegEnds_NonXtal_Prot#'!A:AL,34,FALSE)-VLOOKUP(A230,'SegEnds_NonXtal_Prot#'!A:AL,31,FALSE)</f>
        <v>43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371</v>
      </c>
      <c r="B231" s="1" t="str">
        <f>VLOOKUP(A231,Xtal_Templ!B:C,2,FALSE)</f>
        <v>ptafr_human</v>
      </c>
      <c r="C231" s="5">
        <f>VLOOKUP($B231&amp;"__wt",'SegEnds_Xtal_BW#'!$A:$Z,3,FALSE)</f>
        <v>27</v>
      </c>
      <c r="D231" s="1">
        <f>VLOOKUP($B231&amp;"__wt",'SegEnds_Xtal_BW#'!$A:$Z,4,FALSE)</f>
        <v>61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08">
        <v>36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INDEX(ICL3_classA!$G$2:$G$37,MATCH(MIN(ABS(AI231-ICL3_classA!$F$2:$F$37)),ABS(AI231-ICL3_classA!$F$2:$F$37),0))</f>
        <v>68</v>
      </c>
      <c r="U231" s="1">
        <f t="array" ref="U231">INDEX(ICL3_classA!$H$2:$H$37,MATCH(MIN(ABS(AI231-ICL3_classA!$F$2:$F$37)),ABS(AI231-ICL3_classA!$F$2:$F$37),0))</f>
        <v>24</v>
      </c>
      <c r="V231" s="108">
        <v>64</v>
      </c>
      <c r="W231" s="1">
        <v>24</v>
      </c>
      <c r="X231" s="1">
        <f>VLOOKUP($B231&amp;"__wt",'SegEnds_Xtal_BW#'!$A:$Z,24,FALSE)</f>
        <v>59</v>
      </c>
      <c r="Y231" s="1">
        <f>VLOOKUP($B231&amp;"__wt",'SegEnds_Xtal_BW#'!$A:$Z,25,FALSE)</f>
        <v>50</v>
      </c>
      <c r="Z231" s="1">
        <f>VLOOKUP($B231&amp;"__wt",'SegEnds_Xtal_BW#'!$A:$Z,26,FALSE)</f>
        <v>63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56</v>
      </c>
      <c r="AI231" s="1">
        <f>VLOOKUP(A231,'SegEnds_NonXtal_Prot#'!A:AL,31,FALSE)-VLOOKUP(A231,'SegEnds_NonXtal_Prot#'!A:AL,28,FALSE)</f>
        <v>49</v>
      </c>
      <c r="AJ231" s="1">
        <f>VLOOKUP(A231,'SegEnds_NonXtal_Prot#'!A:AL,34,FALSE)-VLOOKUP(A231,'SegEnds_NonXtal_Prot#'!A:AL,31,FALSE)</f>
        <v>43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1463</v>
      </c>
      <c r="B232" s="1" t="s">
        <v>1463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f>VLOOKUP($B232&amp;"__wt",'SegEnds_Xtal_BW#'!$A:$Z,11,FALSE)</f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68</v>
      </c>
      <c r="U232" s="1">
        <f t="array" ref="U232">INDEX(ICL3_classA!$H$2:$H$37,MATCH(MIN(ABS(AI232-ICL3_classA!$F$2:$F$37)),ABS(AI232-ICL3_classA!$F$2:$F$37),0))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19</v>
      </c>
      <c r="AE232" s="1">
        <f>VLOOKUP(A232,'SegEnds_NonXtal_Prot#'!A:AL,16,FALSE)-VLOOKUP(A232,'SegEnds_NonXtal_Prot#'!A:AL,10,FALSE)</f>
        <v>51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51</v>
      </c>
      <c r="AI232" s="1">
        <f>VLOOKUP(A232,'SegEnds_NonXtal_Prot#'!A:AL,31,FALSE)-VLOOKUP(A232,'SegEnds_NonXtal_Prot#'!A:AL,28,FALSE)</f>
        <v>43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143</v>
      </c>
      <c r="B233" s="1" t="str">
        <f>VLOOKUP(A233,Xtal_Templ!B:C,2,FALSE)</f>
        <v>ccr2_human</v>
      </c>
      <c r="C233" s="5">
        <f>VLOOKUP($B233&amp;"__wt",'SegEnds_Xtal_BW#'!$A:$Z,3,FALSE)</f>
        <v>27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08">
        <v>21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31</v>
      </c>
      <c r="T233" s="1">
        <f t="array" ref="T233">INDEX(ICL3_classA!$G$2:$G$37,MATCH(MIN(ABS(AI233-ICL3_classA!$F$2:$F$37)),ABS(AI233-ICL3_classA!$F$2:$F$37),0))</f>
        <v>68</v>
      </c>
      <c r="U233" s="1">
        <f t="array" ref="U233">INDEX(ICL3_classA!$H$2:$H$37,MATCH(MIN(ABS(AI233-ICL3_classA!$F$2:$F$37)),ABS(AI233-ICL3_classA!$F$2:$F$37),0))</f>
        <v>30</v>
      </c>
      <c r="V233" s="1">
        <v>64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58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18</v>
      </c>
      <c r="AE233" s="1">
        <f>VLOOKUP(A233,'SegEnds_NonXtal_Prot#'!A:AL,16,FALSE)-VLOOKUP(A233,'SegEnds_NonXtal_Prot#'!A:AL,10,FALSE)</f>
        <v>50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27</v>
      </c>
      <c r="AH233" s="1">
        <f>VLOOKUP(A233,'SegEnds_NonXtal_Prot#'!A:AL,28,FALSE)-VLOOKUP(A233,'SegEnds_NonXtal_Prot#'!A:AL,22,FALSE)</f>
        <v>53</v>
      </c>
      <c r="AI233" s="1">
        <f>VLOOKUP(A233,'SegEnds_NonXtal_Prot#'!A:AL,31,FALSE)-VLOOKUP(A233,'SegEnds_NonXtal_Prot#'!A:AL,28,FALSE)</f>
        <v>43</v>
      </c>
      <c r="AJ233" s="1">
        <f>VLOOKUP(A233,'SegEnds_NonXtal_Prot#'!A:AL,34,FALSE)-VLOOKUP(A233,'SegEnds_NonXtal_Prot#'!A:AL,31,FALSE)</f>
        <v>44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158</v>
      </c>
      <c r="B234" s="1" t="str">
        <f>VLOOKUP(A234,Xtal_Templ!B:C,2,FALSE)</f>
        <v>agtr1_human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34</v>
      </c>
      <c r="T234" s="1">
        <f t="array" ref="T234">INDEX(ICL3_classA!$G$2:$G$37,MATCH(MIN(ABS(AI234-ICL3_classA!$F$2:$F$37)),ABS(AI234-ICL3_classA!$F$2:$F$37),0))</f>
        <v>68</v>
      </c>
      <c r="U234" s="1">
        <f t="array" ref="U234">INDEX(ICL3_classA!$H$2:$H$37,MATCH(MIN(ABS(AI234-ICL3_classA!$F$2:$F$37)),ABS(AI234-ICL3_classA!$F$2:$F$37),0))</f>
        <v>24</v>
      </c>
      <c r="V234" s="1">
        <v>64</v>
      </c>
      <c r="W234" s="1">
        <v>24</v>
      </c>
      <c r="X234" s="128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27</v>
      </c>
      <c r="AH234" s="1">
        <f>VLOOKUP(A234,'SegEnds_NonXtal_Prot#'!A:AL,28,FALSE)-VLOOKUP(A234,'SegEnds_NonXtal_Prot#'!A:AL,22,FALSE)</f>
        <v>54</v>
      </c>
      <c r="AI234" s="1">
        <f>VLOOKUP(A234,'SegEnds_NonXtal_Prot#'!A:AL,31,FALSE)-VLOOKUP(A234,'SegEnds_NonXtal_Prot#'!A:AL,28,FALSE)</f>
        <v>48</v>
      </c>
      <c r="AJ234" s="1">
        <f>VLOOKUP(A234,'SegEnds_NonXtal_Prot#'!A:AL,34,FALSE)-VLOOKUP(A234,'SegEnds_NonXtal_Prot#'!A:AL,31,FALSE)</f>
        <v>44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Xtal</v>
      </c>
    </row>
    <row r="235" spans="1:38" x14ac:dyDescent="0.2">
      <c r="A235" s="1" t="s">
        <v>159</v>
      </c>
      <c r="B235" s="1" t="str">
        <f>VLOOKUP(A235,Xtal_Templ!B:C,2,FALSE)</f>
        <v>agtr2_human</v>
      </c>
      <c r="C235" s="5">
        <f>VLOOKUP($B235&amp;"__wt",'SegEnds_Xtal_BW#'!$A:$Z,3,FALSE)</f>
        <v>33</v>
      </c>
      <c r="D235" s="1">
        <f>VLOOKUP($B235&amp;"__wt",'SegEnds_Xtal_BW#'!$A:$Z,4,FALSE)</f>
        <v>60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08">
        <v>38</v>
      </c>
      <c r="H235" s="12">
        <f>VLOOKUP($B235&amp;"__wt",'SegEnds_Xtal_BW#'!$A:$Z,8,FALSE)</f>
        <v>66</v>
      </c>
      <c r="I235" s="1">
        <f>VLOOKUP($B235&amp;"__wt",'SegEnds_Xtal_BW#'!$A:$Z,9,FALSE)</f>
        <v>47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56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INDEX(ICL3_classA!$G$2:$G$37,MATCH(MIN(ABS(AI235-ICL3_classA!$F$2:$F$37)),ABS(AI235-ICL3_classA!$F$2:$F$37),0))</f>
        <v>68</v>
      </c>
      <c r="U235" s="1">
        <f t="array" ref="U235">INDEX(ICL3_classA!$H$2:$H$37,MATCH(MIN(ABS(AI235-ICL3_classA!$F$2:$F$37)),ABS(AI235-ICL3_classA!$F$2:$F$37),0))</f>
        <v>24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 t="e">
        <f>VLOOKUP(A235,'SegEnds_NonXtal_Prot#'!A:AL,10,FALSE)-VLOOKUP(A235,'SegEnds_NonXtal_Prot#'!A:AL,7,FALSE)</f>
        <v>#VALUE!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19</v>
      </c>
      <c r="AG235" s="1">
        <f>VLOOKUP(A235,'SegEnds_NonXtal_Prot#'!A:AL,28,FALSE)-VLOOKUP(A235,'SegEnds_NonXtal_Prot#'!A:AL,25,FALSE)</f>
        <v>28</v>
      </c>
      <c r="AH235" s="1">
        <f>VLOOKUP(A235,'SegEnds_NonXtal_Prot#'!A:AL,28,FALSE)-VLOOKUP(A235,'SegEnds_NonXtal_Prot#'!A:AL,22,FALSE)</f>
        <v>55</v>
      </c>
      <c r="AI235" s="1">
        <f>VLOOKUP(A235,'SegEnds_NonXtal_Prot#'!A:AL,31,FALSE)-VLOOKUP(A235,'SegEnds_NonXtal_Prot#'!A:AL,28,FALSE)</f>
        <v>48</v>
      </c>
      <c r="AJ235" s="1">
        <f>VLOOKUP(A235,'SegEnds_NonXtal_Prot#'!A:AL,34,FALSE)-VLOOKUP(A235,'SegEnds_NonXtal_Prot#'!A:AL,31,FALSE)</f>
        <v>44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Xtal</v>
      </c>
    </row>
    <row r="236" spans="1:38" x14ac:dyDescent="0.2">
      <c r="A236" s="1" t="s">
        <v>161</v>
      </c>
      <c r="B236" s="1" t="str">
        <f>VLOOKUP(A236,Xtal_Templ!B:C,2,FALSE)</f>
        <v>agtr1_human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57</v>
      </c>
      <c r="O236" s="87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34</v>
      </c>
      <c r="T236" s="1">
        <f t="array" ref="T236">INDEX(ICL3_classA!$G$2:$G$37,MATCH(MIN(ABS(AI236-ICL3_classA!$F$2:$F$37)),ABS(AI236-ICL3_classA!$F$2:$F$37),0))</f>
        <v>68</v>
      </c>
      <c r="U236" s="1">
        <f t="array" ref="U236">INDEX(ICL3_classA!$H$2:$H$37,MATCH(MIN(ABS(AI236-ICL3_classA!$F$2:$F$37)),ABS(AI236-ICL3_classA!$F$2:$F$37),0))</f>
        <v>23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25</v>
      </c>
      <c r="AH236" s="1">
        <f>VLOOKUP(A236,'SegEnds_NonXtal_Prot#'!A:AL,28,FALSE)-VLOOKUP(A236,'SegEnds_NonXtal_Prot#'!A:AL,22,FALSE)</f>
        <v>52</v>
      </c>
      <c r="AI236" s="1">
        <f>VLOOKUP(A236,'SegEnds_NonXtal_Prot#'!A:AL,31,FALSE)-VLOOKUP(A236,'SegEnds_NonXtal_Prot#'!A:AL,28,FALSE)</f>
        <v>51</v>
      </c>
      <c r="AJ236" s="1">
        <f>VLOOKUP(A236,'SegEnds_NonXtal_Prot#'!A:AL,34,FALSE)-VLOOKUP(A236,'SegEnds_NonXtal_Prot#'!A:AL,31,FALSE)</f>
        <v>44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162</v>
      </c>
      <c r="B237" s="1" t="str">
        <f>VLOOKUP(A237,Xtal_Templ!B:C,2,FALSE)</f>
        <v>agtr2_human</v>
      </c>
      <c r="C237" s="5">
        <f>VLOOKUP($B237&amp;"__wt",'SegEnds_Xtal_BW#'!$A:$Z,3,FALSE)</f>
        <v>33</v>
      </c>
      <c r="D237" s="1">
        <f>VLOOKUP($B237&amp;"__wt",'SegEnds_Xtal_BW#'!$A:$Z,4,FALSE)</f>
        <v>60</v>
      </c>
      <c r="E237" s="1" t="str">
        <f>VLOOKUP($B237&amp;"__wt",'SegEnds_Xtal_BW#'!$A:$Z,5,FALSE)</f>
        <v>-</v>
      </c>
      <c r="F237" s="1" t="str">
        <f>VLOOKUP($B237&amp;"__wt",'SegEnds_Xtal_BW#'!$A:$Z,6,FALSE)</f>
        <v>-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47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08">
        <v>57</v>
      </c>
      <c r="O237" s="87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INDEX(ICL3_classA!$G$2:$G$37,MATCH(MIN(ABS(AI237-ICL3_classA!$F$2:$F$37)),ABS(AI237-ICL3_classA!$F$2:$F$37),0))</f>
        <v>68</v>
      </c>
      <c r="U237" s="1">
        <f t="array" ref="U237">INDEX(ICL3_classA!$H$2:$H$37,MATCH(MIN(ABS(AI237-ICL3_classA!$F$2:$F$37)),ABS(AI237-ICL3_classA!$F$2:$F$37),0))</f>
        <v>24</v>
      </c>
      <c r="V237" s="1">
        <v>64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25</v>
      </c>
      <c r="AH237" s="1">
        <f>VLOOKUP(A237,'SegEnds_NonXtal_Prot#'!A:AL,28,FALSE)-VLOOKUP(A237,'SegEnds_NonXtal_Prot#'!A:AL,22,FALSE)</f>
        <v>54</v>
      </c>
      <c r="AI237" s="1">
        <f>VLOOKUP(A237,'SegEnds_NonXtal_Prot#'!A:AL,31,FALSE)-VLOOKUP(A237,'SegEnds_NonXtal_Prot#'!A:AL,28,FALSE)</f>
        <v>49</v>
      </c>
      <c r="AJ237" s="1">
        <f>VLOOKUP(A237,'SegEnds_NonXtal_Prot#'!A:AL,34,FALSE)-VLOOKUP(A237,'SegEnds_NonXtal_Prot#'!A:AL,31,FALSE)</f>
        <v>44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168</v>
      </c>
      <c r="B238" s="1" t="str">
        <f>VLOOKUP(A238,Xtal_Templ!B:C,2,FALSE)</f>
        <v>ccr5_human</v>
      </c>
      <c r="C238" s="5">
        <f>VLOOKUP($B238&amp;"__wt",'SegEnds_Xtal_BW#'!$A:$Z,3,FALSE)</f>
        <v>24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7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30</v>
      </c>
      <c r="T238" s="1">
        <f t="array" ref="T238">INDEX(ICL3_classA!$G$2:$G$37,MATCH(MIN(ABS(AI238-ICL3_classA!$F$2:$F$37)),ABS(AI238-ICL3_classA!$F$2:$F$37),0))</f>
        <v>68</v>
      </c>
      <c r="U238" s="1">
        <f t="array" ref="U238">INDEX(ICL3_classA!$H$2:$H$37,MATCH(MIN(ABS(AI238-ICL3_classA!$F$2:$F$37)),ABS(AI238-ICL3_classA!$F$2:$F$37),0))</f>
        <v>30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19</v>
      </c>
      <c r="AE238" s="1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28</v>
      </c>
      <c r="AH238" s="1">
        <f>VLOOKUP(A238,'SegEnds_NonXtal_Prot#'!A:AL,28,FALSE)-VLOOKUP(A238,'SegEnds_NonXtal_Prot#'!A:AL,22,FALSE)</f>
        <v>53</v>
      </c>
      <c r="AI238" s="1">
        <f>VLOOKUP(A238,'SegEnds_NonXtal_Prot#'!A:AL,31,FALSE)-VLOOKUP(A238,'SegEnds_NonXtal_Prot#'!A:AL,28,FALSE)</f>
        <v>43</v>
      </c>
      <c r="AJ238" s="1">
        <f>VLOOKUP(A238,'SegEnds_NonXtal_Prot#'!A:AL,34,FALSE)-VLOOKUP(A238,'SegEnds_NonXtal_Prot#'!A:AL,31,FALSE)</f>
        <v>44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170</v>
      </c>
      <c r="B239" s="1" t="str">
        <f>VLOOKUP(A239,Xtal_Templ!B:C,2,FALSE)</f>
        <v>ccr2_human</v>
      </c>
      <c r="C239" s="5">
        <f>VLOOKUP($B239&amp;"__wt",'SegEnds_Xtal_BW#'!$A:$Z,3,FALSE)</f>
        <v>27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24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INDEX(ICL3_classA!$G$2:$G$37,MATCH(MIN(ABS(AI239-ICL3_classA!$F$2:$F$37)),ABS(AI239-ICL3_classA!$F$2:$F$37),0))</f>
        <v>68</v>
      </c>
      <c r="U239" s="1">
        <f t="array" ref="U239">INDEX(ICL3_classA!$H$2:$H$37,MATCH(MIN(ABS(AI239-ICL3_classA!$F$2:$F$37)),ABS(AI239-ICL3_classA!$F$2:$F$37),0))</f>
        <v>28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58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18</v>
      </c>
      <c r="AE239" s="1">
        <f>VLOOKUP(A239,'SegEnds_NonXtal_Prot#'!A:AL,16,FALSE)-VLOOKUP(A239,'SegEnds_NonXtal_Prot#'!A:AL,10,FALSE)</f>
        <v>50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49</v>
      </c>
      <c r="AI239" s="1">
        <f>VLOOKUP(A239,'SegEnds_NonXtal_Prot#'!A:AL,31,FALSE)-VLOOKUP(A239,'SegEnds_NonXtal_Prot#'!A:AL,28,FALSE)</f>
        <v>44</v>
      </c>
      <c r="AJ239" s="1">
        <f>VLOOKUP(A239,'SegEnds_NonXtal_Prot#'!A:AL,34,FALSE)-VLOOKUP(A239,'SegEnds_NonXtal_Prot#'!A:AL,31,FALSE)</f>
        <v>44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Xtal</v>
      </c>
    </row>
    <row r="240" spans="1:38" x14ac:dyDescent="0.2">
      <c r="A240" s="1" t="s">
        <v>171</v>
      </c>
      <c r="B240" s="1" t="str">
        <f>VLOOKUP(A240,Xtal_Templ!B:C,2,FALSE)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21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57</v>
      </c>
      <c r="O240" s="87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INDEX(ICL3_classA!$G$2:$G$37,MATCH(MIN(ABS(AI240-ICL3_classA!$F$2:$F$37)),ABS(AI240-ICL3_classA!$F$2:$F$37),0))</f>
        <v>68</v>
      </c>
      <c r="U240" s="1">
        <f t="array" ref="U240">INDEX(ICL3_classA!$H$2:$H$37,MATCH(MIN(ABS(AI240-ICL3_classA!$F$2:$F$37)),ABS(AI240-ICL3_classA!$F$2:$F$37),0))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19</v>
      </c>
      <c r="AE240" s="1">
        <f>VLOOKUP(A240,'SegEnds_NonXtal_Prot#'!A:AL,16,FALSE)-VLOOKUP(A240,'SegEnds_NonXtal_Prot#'!A:AL,10,FALSE)</f>
        <v>51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28</v>
      </c>
      <c r="AH240" s="1">
        <f>VLOOKUP(A240,'SegEnds_NonXtal_Prot#'!A:AL,28,FALSE)-VLOOKUP(A240,'SegEnds_NonXtal_Prot#'!A:AL,22,FALSE)</f>
        <v>53</v>
      </c>
      <c r="AI240" s="1">
        <f>VLOOKUP(A240,'SegEnds_NonXtal_Prot#'!A:AL,31,FALSE)-VLOOKUP(A240,'SegEnds_NonXtal_Prot#'!A:AL,28,FALSE)</f>
        <v>43</v>
      </c>
      <c r="AJ240" s="1">
        <f>VLOOKUP(A240,'SegEnds_NonXtal_Prot#'!A:AL,34,FALSE)-VLOOKUP(A240,'SegEnds_NonXtal_Prot#'!A:AL,31,FALSE)</f>
        <v>44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172</v>
      </c>
      <c r="B241" s="1" t="str">
        <f>VLOOKUP(A241,Xtal_Templ!B:C,2,FALSE)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7"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INDEX(ICL3_classA!$G$2:$G$37,MATCH(MIN(ABS(AI241-ICL3_classA!$F$2:$F$37)),ABS(AI241-ICL3_classA!$F$2:$F$37),0))</f>
        <v>68</v>
      </c>
      <c r="U241" s="1">
        <f t="array" ref="U241">INDEX(ICL3_classA!$H$2:$H$37,MATCH(MIN(ABS(AI241-ICL3_classA!$F$2:$F$37)),ABS(AI241-ICL3_classA!$F$2:$F$37),0))</f>
        <v>30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18</v>
      </c>
      <c r="AE241" s="1">
        <f>VLOOKUP(A241,'SegEnds_NonXtal_Prot#'!A:AL,16,FALSE)-VLOOKUP(A241,'SegEnds_NonXtal_Prot#'!A:AL,10,FALSE)</f>
        <v>50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27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43</v>
      </c>
      <c r="AJ241" s="1">
        <f>VLOOKUP(A241,'SegEnds_NonXtal_Prot#'!A:AL,34,FALSE)-VLOOKUP(A241,'SegEnds_NonXtal_Prot#'!A:AL,31,FALSE)</f>
        <v>44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173</v>
      </c>
      <c r="B242" s="1" t="str">
        <f>VLOOKUP(A242,Xtal_Templ!B:C,2,FALSE)</f>
        <v>ccr5_human</v>
      </c>
      <c r="C242" s="5">
        <f>VLOOKUP($B242&amp;"__wt",'SegEnds_Xtal_BW#'!$A:$Z,3,FALSE)</f>
        <v>24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24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f>VLOOKUP($B242&amp;"__wt",'SegEnds_Xtal_BW#'!$A:$Z,14,FALSE)</f>
        <v>57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30</v>
      </c>
      <c r="T242" s="1">
        <f t="array" ref="T242">INDEX(ICL3_classA!$G$2:$G$37,MATCH(MIN(ABS(AI242-ICL3_classA!$F$2:$F$37)),ABS(AI242-ICL3_classA!$F$2:$F$37),0))</f>
        <v>68</v>
      </c>
      <c r="U242" s="1">
        <f t="array" ref="U242">INDEX(ICL3_classA!$H$2:$H$37,MATCH(MIN(ABS(AI242-ICL3_classA!$F$2:$F$37)),ABS(AI242-ICL3_classA!$F$2:$F$37),0))</f>
        <v>28</v>
      </c>
      <c r="V242" s="1">
        <v>65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18</v>
      </c>
      <c r="AE242" s="1">
        <f>VLOOKUP(A242,'SegEnds_NonXtal_Prot#'!A:AL,16,FALSE)-VLOOKUP(A242,'SegEnds_NonXtal_Prot#'!A:AL,10,FALSE)</f>
        <v>50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28</v>
      </c>
      <c r="AH242" s="1">
        <f>VLOOKUP(A242,'SegEnds_NonXtal_Prot#'!A:AL,28,FALSE)-VLOOKUP(A242,'SegEnds_NonXtal_Prot#'!A:AL,22,FALSE)</f>
        <v>53</v>
      </c>
      <c r="AI242" s="1">
        <f>VLOOKUP(A242,'SegEnds_NonXtal_Prot#'!A:AL,31,FALSE)-VLOOKUP(A242,'SegEnds_NonXtal_Prot#'!A:AL,28,FALSE)</f>
        <v>44</v>
      </c>
      <c r="AJ242" s="1">
        <f>VLOOKUP(A242,'SegEnds_NonXtal_Prot#'!A:AL,34,FALSE)-VLOOKUP(A242,'SegEnds_NonXtal_Prot#'!A:AL,31,FALSE)</f>
        <v>44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Xtal</v>
      </c>
    </row>
    <row r="243" spans="1:38" x14ac:dyDescent="0.2">
      <c r="A243" s="12" t="s">
        <v>174</v>
      </c>
      <c r="B243" s="12" t="str">
        <f>VLOOKUP(A243,Xtal_Templ!B:C,2,FALSE)</f>
        <v>ccr9_human</v>
      </c>
      <c r="C243" s="13">
        <f>VLOOKUP($B243&amp;"__wt",'SegEnds_Xtal_BW#'!$A:$Z,3,FALSE)</f>
        <v>27</v>
      </c>
      <c r="D243" s="12">
        <f>VLOOKUP($B243&amp;"__wt",'SegEnds_Xtal_BW#'!$A:$Z,4,FALSE)</f>
        <v>60</v>
      </c>
      <c r="E243" s="12">
        <f>VLOOKUP($B243&amp;"__wt",'SegEnds_Xtal_BW#'!$A:$Z,5,FALSE)</f>
        <v>48</v>
      </c>
      <c r="F243" s="12">
        <f>VLOOKUP($B243&amp;"__wt",'SegEnds_Xtal_BW#'!$A:$Z,6,FALSE)</f>
        <v>51</v>
      </c>
      <c r="G243" s="12">
        <v>37</v>
      </c>
      <c r="H243" s="12">
        <v>66</v>
      </c>
      <c r="I243" s="12">
        <f>VLOOKUP($B243&amp;"__wt",'SegEnds_Xtal_BW#'!$A:$Z,9,FALSE)</f>
        <v>49</v>
      </c>
      <c r="J243" s="12">
        <f>VLOOKUP($B243&amp;"__wt",'SegEnds_Xtal_BW#'!$A:$Z,10,FALSE)</f>
        <v>52</v>
      </c>
      <c r="K243" s="12">
        <v>21</v>
      </c>
      <c r="L243" s="12">
        <f>VLOOKUP($B243&amp;"__wt",'SegEnds_Xtal_BW#'!$A:$Z,12,FALSE)</f>
        <v>56</v>
      </c>
      <c r="M243" s="12">
        <f>VLOOKUP($B243&amp;"__wt",'SegEnds_Xtal_BW#'!$A:$Z,13,FALSE)</f>
        <v>50</v>
      </c>
      <c r="N243" s="12">
        <v>58</v>
      </c>
      <c r="O243" s="87">
        <v>38</v>
      </c>
      <c r="P243" s="12">
        <f>VLOOKUP($B243&amp;"__wt",'SegEnds_Xtal_BW#'!$A:$Z,16,FALSE)</f>
        <v>64</v>
      </c>
      <c r="Q243" s="12">
        <f>VLOOKUP($B243&amp;"__wt",'SegEnds_Xtal_BW#'!$A:$Z,17,FALSE)</f>
        <v>50</v>
      </c>
      <c r="R243" s="12">
        <f>VLOOKUP($B243&amp;"__wt",'SegEnds_Xtal_BW#'!$A:$Z,18,FALSE)</f>
        <v>52</v>
      </c>
      <c r="S243" s="12">
        <f>VLOOKUP($B243&amp;"__wt",'SegEnds_Xtal_BW#'!$A:$Z,19,FALSE)</f>
        <v>33</v>
      </c>
      <c r="T243" s="12">
        <f t="array" ref="T243">INDEX(ICL3_classA!$G$2:$G$37,MATCH(MIN(ABS(AI243-ICL3_classA!$F$2:$F$37)),ABS(AI243-ICL3_classA!$F$2:$F$37),0))</f>
        <v>68</v>
      </c>
      <c r="U243" s="12">
        <f t="array" ref="U243">INDEX(ICL3_classA!$H$2:$H$37,MATCH(MIN(ABS(AI243-ICL3_classA!$F$2:$F$37)),ABS(AI243-ICL3_classA!$F$2:$F$37),0))</f>
        <v>30</v>
      </c>
      <c r="V243" s="12">
        <v>65</v>
      </c>
      <c r="W243" s="12">
        <v>24</v>
      </c>
      <c r="X243" s="12">
        <f>VLOOKUP($B243&amp;"__wt",'SegEnds_Xtal_BW#'!$A:$Z,24,FALSE)</f>
        <v>56</v>
      </c>
      <c r="Y243" s="12">
        <f>VLOOKUP($B243&amp;"__wt",'SegEnds_Xtal_BW#'!$A:$Z,25,FALSE)</f>
        <v>47</v>
      </c>
      <c r="Z243" s="12">
        <f>VLOOKUP($B243&amp;"__wt",'SegEnds_Xtal_BW#'!$A:$Z,26,FALSE)</f>
        <v>67</v>
      </c>
      <c r="AA243" s="36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2">
        <f>VLOOKUP(A243,'SegEnds_NonXtal_Prot#'!A:AL,10,FALSE)-VLOOKUP(A243,'SegEnds_NonXtal_Prot#'!A:AL,7,FALSE)</f>
        <v>15</v>
      </c>
      <c r="AD243" s="12">
        <f>VLOOKUP(A243,'SegEnds_NonXtal_Prot#'!A:AL,13,FALSE)-VLOOKUP(A243,'SegEnds_NonXtal_Prot#'!A:AL,10,FALSE)</f>
        <v>19</v>
      </c>
      <c r="AE243" s="12">
        <f>VLOOKUP(A243,'SegEnds_NonXtal_Prot#'!A:AL,16,FALSE)-VLOOKUP(A243,'SegEnds_NonXtal_Prot#'!A:AL,10,FALSE)</f>
        <v>51</v>
      </c>
      <c r="AF243" s="1">
        <f>VLOOKUP(A243,'SegEnds_NonXtal_Prot#'!A:AL,22,FALSE)-VLOOKUP(A243,'SegEnds_NonXtal_Prot#'!A:AL,19,FALSE)</f>
        <v>22</v>
      </c>
      <c r="AG243" s="12">
        <f>VLOOKUP(A243,'SegEnds_NonXtal_Prot#'!A:AL,28,FALSE)-VLOOKUP(A243,'SegEnds_NonXtal_Prot#'!A:AL,25,FALSE)</f>
        <v>29</v>
      </c>
      <c r="AH243" s="1">
        <f>VLOOKUP(A243,'SegEnds_NonXtal_Prot#'!A:AL,28,FALSE)-VLOOKUP(A243,'SegEnds_NonXtal_Prot#'!A:AL,22,FALSE)</f>
        <v>54</v>
      </c>
      <c r="AI243" s="12">
        <f>VLOOKUP(A243,'SegEnds_NonXtal_Prot#'!A:AL,31,FALSE)-VLOOKUP(A243,'SegEnds_NonXtal_Prot#'!A:AL,28,FALSE)</f>
        <v>43</v>
      </c>
      <c r="AJ243" s="12">
        <f>VLOOKUP(A243,'SegEnds_NonXtal_Prot#'!A:AL,34,FALSE)-VLOOKUP(A243,'SegEnds_NonXtal_Prot#'!A:AL,31,FALSE)</f>
        <v>44</v>
      </c>
      <c r="AK243" s="1">
        <f>VLOOKUP(A243,'SegEnds_NonXtal_Prot#'!A:AL,37,FALSE)-VLOOKUP(A243,'SegEnds_NonXtal_Prot#'!A:AL,34,FALSE)</f>
        <v>10</v>
      </c>
      <c r="AL243" s="12" t="str">
        <f>IF(ISERROR(MATCH(A243,'SegEnds_Xtal_Prot#'!B:B, 0)), "NoXtal", "Xtal")</f>
        <v>NoXtal</v>
      </c>
    </row>
    <row r="244" spans="1:38" x14ac:dyDescent="0.2">
      <c r="A244" s="1" t="s">
        <v>176</v>
      </c>
      <c r="B244" s="1" t="str">
        <f>VLOOKUP(A244,Xtal_Templ!B:C,2,FALSE)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66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24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INDEX(ICL3_classA!$G$2:$G$37,MATCH(MIN(ABS(AI244-ICL3_classA!$F$2:$F$37)),ABS(AI244-ICL3_classA!$F$2:$F$37),0))</f>
        <v>68</v>
      </c>
      <c r="U244" s="1">
        <f t="array" ref="U244">INDEX(ICL3_classA!$H$2:$H$37,MATCH(MIN(ABS(AI244-ICL3_classA!$F$2:$F$37)),ABS(AI244-ICL3_classA!$F$2:$F$37),0))</f>
        <v>30</v>
      </c>
      <c r="V244" s="1">
        <v>65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18</v>
      </c>
      <c r="AE244" s="1">
        <f>VLOOKUP(A244,'SegEnds_NonXtal_Prot#'!A:AL,16,FALSE)-VLOOKUP(A244,'SegEnds_NonXtal_Prot#'!A:AL,10,FALSE)</f>
        <v>50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27</v>
      </c>
      <c r="AH244" s="1">
        <f>VLOOKUP(A244,'SegEnds_NonXtal_Prot#'!A:AL,28,FALSE)-VLOOKUP(A244,'SegEnds_NonXtal_Prot#'!A:AL,22,FALSE)</f>
        <v>52</v>
      </c>
      <c r="AI244" s="1">
        <f>VLOOKUP(A244,'SegEnds_NonXtal_Prot#'!A:AL,31,FALSE)-VLOOKUP(A244,'SegEnds_NonXtal_Prot#'!A:AL,28,FALSE)</f>
        <v>43</v>
      </c>
      <c r="AJ244" s="1">
        <f>VLOOKUP(A244,'SegEnds_NonXtal_Prot#'!A:AL,34,FALSE)-VLOOKUP(A244,'SegEnds_NonXtal_Prot#'!A:AL,31,FALSE)</f>
        <v>44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178</v>
      </c>
      <c r="B245" s="1" t="str">
        <f>VLOOKUP(A245,Xtal_Templ!B:C,2,FALSE)</f>
        <v>ccr5_human</v>
      </c>
      <c r="C245" s="5">
        <f>VLOOKUP($B245&amp;"__wt",'SegEnds_Xtal_BW#'!$A:$Z,3,FALSE)</f>
        <v>24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63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08">
        <v>24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58</v>
      </c>
      <c r="O245" s="87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30</v>
      </c>
      <c r="T245" s="1">
        <f t="array" ref="T245">INDEX(ICL3_classA!$G$2:$G$37,MATCH(MIN(ABS(AI245-ICL3_classA!$F$2:$F$37)),ABS(AI245-ICL3_classA!$F$2:$F$37),0))</f>
        <v>67</v>
      </c>
      <c r="U245" s="1">
        <f t="array" ref="U245">INDEX(ICL3_classA!$H$2:$H$37,MATCH(MIN(ABS(AI245-ICL3_classA!$F$2:$F$37)),ABS(AI245-ICL3_classA!$F$2:$F$37),0))</f>
        <v>30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 t="e">
        <f>VLOOKUP(A245,'SegEnds_NonXtal_Prot#'!A:AL,13,FALSE)-VLOOKUP(A245,'SegEnds_NonXtal_Prot#'!A:AL,10,FALSE)</f>
        <v>#VALUE!</v>
      </c>
      <c r="AE245" s="1">
        <f>VLOOKUP(A245,'SegEnds_NonXtal_Prot#'!A:AL,16,FALSE)-VLOOKUP(A245,'SegEnds_NonXtal_Prot#'!A:AL,10,FALSE)</f>
        <v>44</v>
      </c>
      <c r="AF245" s="1">
        <f>VLOOKUP(A245,'SegEnds_NonXtal_Prot#'!A:AL,22,FALSE)-VLOOKUP(A245,'SegEnds_NonXtal_Prot#'!A:AL,19,FALSE)</f>
        <v>21</v>
      </c>
      <c r="AG245" s="1">
        <f>VLOOKUP(A245,'SegEnds_NonXtal_Prot#'!A:AL,28,FALSE)-VLOOKUP(A245,'SegEnds_NonXtal_Prot#'!A:AL,25,FALSE)</f>
        <v>31</v>
      </c>
      <c r="AH245" s="1">
        <f>VLOOKUP(A245,'SegEnds_NonXtal_Prot#'!A:AL,28,FALSE)-VLOOKUP(A245,'SegEnds_NonXtal_Prot#'!A:AL,22,FALSE)</f>
        <v>56</v>
      </c>
      <c r="AI245" s="1">
        <f>VLOOKUP(A245,'SegEnds_NonXtal_Prot#'!A:AL,31,FALSE)-VLOOKUP(A245,'SegEnds_NonXtal_Prot#'!A:AL,28,FALSE)</f>
        <v>41</v>
      </c>
      <c r="AJ245" s="1">
        <f>VLOOKUP(A245,'SegEnds_NonXtal_Prot#'!A:AL,34,FALSE)-VLOOKUP(A245,'SegEnds_NonXtal_Prot#'!A:AL,31,FALSE)</f>
        <v>44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179</v>
      </c>
      <c r="B246" s="1" t="str">
        <f>VLOOKUP(A246,Xtal_Templ!B:C,2,FALSE)</f>
        <v>ptafr_human</v>
      </c>
      <c r="C246" s="5">
        <f>VLOOKUP($B246&amp;"__wt",'SegEnds_Xtal_BW#'!$A:$Z,3,FALSE)</f>
        <v>27</v>
      </c>
      <c r="D246" s="1">
        <f>VLOOKUP($B246&amp;"__wt",'SegEnds_Xtal_BW#'!$A:$Z,4,FALSE)</f>
        <v>61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">
        <v>37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33</v>
      </c>
      <c r="T246" s="1">
        <f t="array" ref="T246">INDEX(ICL3_classA!$G$2:$G$37,MATCH(MIN(ABS(AI246-ICL3_classA!$F$2:$F$37)),ABS(AI246-ICL3_classA!$F$2:$F$37),0))</f>
        <v>67</v>
      </c>
      <c r="U246" s="1">
        <f t="array" ref="U246">INDEX(ICL3_classA!$H$2:$H$37,MATCH(MIN(ABS(AI246-ICL3_classA!$F$2:$F$37)),ABS(AI246-ICL3_classA!$F$2:$F$37),0))</f>
        <v>26</v>
      </c>
      <c r="V246" s="1">
        <v>64</v>
      </c>
      <c r="W246" s="1">
        <v>24</v>
      </c>
      <c r="X246" s="1">
        <f>VLOOKUP($B246&amp;"__wt",'SegEnds_Xtal_BW#'!$A:$Z,24,FALSE)</f>
        <v>59</v>
      </c>
      <c r="Y246" s="1">
        <f>VLOOKUP($B246&amp;"__wt",'SegEnds_Xtal_BW#'!$A:$Z,25,FALSE)</f>
        <v>50</v>
      </c>
      <c r="Z246" s="1">
        <f>VLOOKUP($B246&amp;"__wt",'SegEnds_Xtal_BW#'!$A:$Z,26,FALSE)</f>
        <v>63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 t="e">
        <f>VLOOKUP(A246,'SegEnds_NonXtal_Prot#'!A:AL,10,FALSE)-VLOOKUP(A246,'SegEnds_NonXtal_Prot#'!A:AL,7,FALSE)</f>
        <v>#VALUE!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28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47</v>
      </c>
      <c r="AJ246" s="1">
        <f>VLOOKUP(A246,'SegEnds_NonXtal_Prot#'!A:AL,34,FALSE)-VLOOKUP(A246,'SegEnds_NonXtal_Prot#'!A:AL,31,FALSE)</f>
        <v>44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184</v>
      </c>
      <c r="B247" s="1" t="str">
        <f>VLOOKUP(A247,Xtal_Templ!B:C,2,FALSE)</f>
        <v>ccr2_human</v>
      </c>
      <c r="C247" s="5">
        <f>VLOOKUP($B247&amp;"__wt",'SegEnds_Xtal_BW#'!$A:$Z,3,FALSE)</f>
        <v>27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24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31</v>
      </c>
      <c r="T247" s="1">
        <f t="array" ref="T247">INDEX(ICL3_classA!$G$2:$G$37,MATCH(MIN(ABS(AI247-ICL3_classA!$F$2:$F$37)),ABS(AI247-ICL3_classA!$F$2:$F$37),0))</f>
        <v>68</v>
      </c>
      <c r="U247" s="1">
        <f t="array" ref="U247">INDEX(ICL3_classA!$H$2:$H$37,MATCH(MIN(ABS(AI247-ICL3_classA!$F$2:$F$37)),ABS(AI247-ICL3_classA!$F$2:$F$37),0))</f>
        <v>30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 t="e">
        <f>VLOOKUP(A247,'SegEnds_NonXtal_Prot#'!A:AL,13,FALSE)-VLOOKUP(A247,'SegEnds_NonXtal_Prot#'!A:AL,10,FALSE)</f>
        <v>#VALUE!</v>
      </c>
      <c r="AE247" s="1">
        <f>VLOOKUP(A247,'SegEnds_NonXtal_Prot#'!A:AL,16,FALSE)-VLOOKUP(A247,'SegEnds_NonXtal_Prot#'!A:AL,10,FALSE)</f>
        <v>50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28</v>
      </c>
      <c r="AH247" s="1">
        <f>VLOOKUP(A247,'SegEnds_NonXtal_Prot#'!A:AL,28,FALSE)-VLOOKUP(A247,'SegEnds_NonXtal_Prot#'!A:AL,22,FALSE)</f>
        <v>49</v>
      </c>
      <c r="AI247" s="1">
        <f>VLOOKUP(A247,'SegEnds_NonXtal_Prot#'!A:AL,31,FALSE)-VLOOKUP(A247,'SegEnds_NonXtal_Prot#'!A:AL,28,FALSE)</f>
        <v>43</v>
      </c>
      <c r="AJ247" s="1">
        <f>VLOOKUP(A247,'SegEnds_NonXtal_Prot#'!A:AL,34,FALSE)-VLOOKUP(A247,'SegEnds_NonXtal_Prot#'!A:AL,31,FALSE)</f>
        <v>44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229</v>
      </c>
      <c r="B248" s="1" t="str">
        <f>VLOOKUP(A248,Xtal_Templ!B:C,2,FALSE)</f>
        <v>p2y12_human</v>
      </c>
      <c r="C248" s="5">
        <f>VLOOKUP($B248&amp;"__wt",'SegEnds_Xtal_BW#'!$A:$Z,3,FALSE)</f>
        <v>28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f>VLOOKUP($B248&amp;"__wt",'SegEnds_Xtal_BW#'!$A:$Z,8,FALSE)</f>
        <v>66</v>
      </c>
      <c r="I248" s="1" t="str">
        <f>VLOOKUP($B248&amp;"__wt",'SegEnds_Xtal_BW#'!$A:$Z,9,FALSE)</f>
        <v>-</v>
      </c>
      <c r="J248" s="1" t="str">
        <f>VLOOKUP($B248&amp;"__wt",'SegEnds_Xtal_BW#'!$A:$Z,10,FALSE)</f>
        <v>-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30</v>
      </c>
      <c r="T248" s="1">
        <f t="array" ref="T248">INDEX(ICL3_classA!$G$2:$G$37,MATCH(MIN(ABS(AI248-ICL3_classA!$F$2:$F$37)),ABS(AI248-ICL3_classA!$F$2:$F$37),0))</f>
        <v>67</v>
      </c>
      <c r="U248" s="1">
        <f t="array" ref="U248">INDEX(ICL3_classA!$H$2:$H$37,MATCH(MIN(ABS(AI248-ICL3_classA!$F$2:$F$37)),ABS(AI248-ICL3_classA!$F$2:$F$37),0))</f>
        <v>26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57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 t="e">
        <f>VLOOKUP(A248,'SegEnds_NonXtal_Prot#'!A:AL,10,FALSE)-VLOOKUP(A248,'SegEnds_NonXtal_Prot#'!A:AL,7,FALSE)</f>
        <v>#VALUE!</v>
      </c>
      <c r="AD248" s="1" t="e">
        <f>VLOOKUP(A248,'SegEnds_NonXtal_Prot#'!A:AL,13,FALSE)-VLOOKUP(A248,'SegEnds_NonXtal_Prot#'!A:AL,10,FALSE)</f>
        <v>#VALUE!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26</v>
      </c>
      <c r="AH248" s="1">
        <f>VLOOKUP(A248,'SegEnds_NonXtal_Prot#'!A:AL,28,FALSE)-VLOOKUP(A248,'SegEnds_NonXtal_Prot#'!A:AL,22,FALSE)</f>
        <v>52</v>
      </c>
      <c r="AI248" s="1">
        <f>VLOOKUP(A248,'SegEnds_NonXtal_Prot#'!A:AL,31,FALSE)-VLOOKUP(A248,'SegEnds_NonXtal_Prot#'!A:AL,28,FALSE)</f>
        <v>47</v>
      </c>
      <c r="AJ248" s="1">
        <f>VLOOKUP(A248,'SegEnds_NonXtal_Prot#'!A:AL,34,FALSE)-VLOOKUP(A248,'SegEnds_NonXtal_Prot#'!A:AL,31,FALSE)</f>
        <v>44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231</v>
      </c>
      <c r="B249" s="1" t="str">
        <f>VLOOKUP(A249,Xtal_Templ!B:C,2,FALSE)</f>
        <v>p2ry1_human</v>
      </c>
      <c r="C249" s="5">
        <f>VLOOKUP($B249&amp;"__wt",'SegEnds_Xtal_BW#'!$A:$Z,3,FALSE)</f>
        <v>30</v>
      </c>
      <c r="D249" s="1">
        <f>VLOOKUP($B249&amp;"__wt",'SegEnds_Xtal_BW#'!$A:$Z,4,FALSE)</f>
        <v>60</v>
      </c>
      <c r="E249" s="1" t="str">
        <f>VLOOKUP($B249&amp;"__wt",'SegEnds_Xtal_BW#'!$A:$Z,5,FALSE)</f>
        <v>-</v>
      </c>
      <c r="F249" s="1" t="str">
        <f>VLOOKUP($B249&amp;"__wt",'SegEnds_Xtal_BW#'!$A:$Z,6,FALSE)</f>
        <v>-</v>
      </c>
      <c r="G249" s="1">
        <v>37</v>
      </c>
      <c r="H249" s="12">
        <v>66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08">
        <v>56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32</v>
      </c>
      <c r="T249" s="1">
        <f t="array" ref="T249">INDEX(ICL3_classA!$G$2:$G$37,MATCH(MIN(ABS(AI249-ICL3_classA!$F$2:$F$37)),ABS(AI249-ICL3_classA!$F$2:$F$37),0))</f>
        <v>68</v>
      </c>
      <c r="U249" s="1">
        <f t="array" ref="U249">INDEX(ICL3_classA!$H$2:$H$37,MATCH(MIN(ABS(AI249-ICL3_classA!$F$2:$F$37)),ABS(AI249-ICL3_classA!$F$2:$F$37),0))</f>
        <v>24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 t="e">
        <f>VLOOKUP(A249,'SegEnds_NonXtal_Prot#'!A:AL,10,FALSE)-VLOOKUP(A249,'SegEnds_NonXtal_Prot#'!A:AL,7,FALSE)</f>
        <v>#VALUE!</v>
      </c>
      <c r="AD249" s="1">
        <f>VLOOKUP(A249,'SegEnds_NonXtal_Prot#'!A:AL,13,FALSE)-VLOOKUP(A249,'SegEnds_NonXtal_Prot#'!A:AL,10,FALSE)</f>
        <v>19</v>
      </c>
      <c r="AE249" s="1">
        <f>VLOOKUP(A249,'SegEnds_NonXtal_Prot#'!A:AL,16,FALSE)-VLOOKUP(A249,'SegEnds_NonXtal_Prot#'!A:AL,10,FALSE)</f>
        <v>51</v>
      </c>
      <c r="AF249" s="1">
        <f>VLOOKUP(A249,'SegEnds_NonXtal_Prot#'!A:AL,22,FALSE)-VLOOKUP(A249,'SegEnds_NonXtal_Prot#'!A:AL,19,FALSE)</f>
        <v>19</v>
      </c>
      <c r="AG249" s="1">
        <f>VLOOKUP(A249,'SegEnds_NonXtal_Prot#'!A:AL,28,FALSE)-VLOOKUP(A249,'SegEnds_NonXtal_Prot#'!A:AL,25,FALSE)</f>
        <v>29</v>
      </c>
      <c r="AH249" s="1">
        <f>VLOOKUP(A249,'SegEnds_NonXtal_Prot#'!A:AL,28,FALSE)-VLOOKUP(A249,'SegEnds_NonXtal_Prot#'!A:AL,22,FALSE)</f>
        <v>55</v>
      </c>
      <c r="AI249" s="1">
        <f>VLOOKUP(A249,'SegEnds_NonXtal_Prot#'!A:AL,31,FALSE)-VLOOKUP(A249,'SegEnds_NonXtal_Prot#'!A:AL,28,FALSE)</f>
        <v>48</v>
      </c>
      <c r="AJ249" s="1">
        <f>VLOOKUP(A249,'SegEnds_NonXtal_Prot#'!A:AL,34,FALSE)-VLOOKUP(A249,'SegEnds_NonXtal_Prot#'!A:AL,31,FALSE)</f>
        <v>44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233</v>
      </c>
      <c r="B250" s="1" t="str">
        <f>VLOOKUP(A250,Xtal_Templ!B:C,2,FALSE)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INDEX(ICL3_classA!$G$2:$G$37,MATCH(MIN(ABS(AI250-ICL3_classA!$F$2:$F$37)),ABS(AI250-ICL3_classA!$F$2:$F$37),0))</f>
        <v>68</v>
      </c>
      <c r="U250" s="1">
        <f t="array" ref="U250">INDEX(ICL3_classA!$H$2:$H$37,MATCH(MIN(ABS(AI250-ICL3_classA!$F$2:$F$37)),ABS(AI250-ICL3_classA!$F$2:$F$37),0))</f>
        <v>30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28</v>
      </c>
      <c r="AH250" s="1">
        <f>VLOOKUP(A250,'SegEnds_NonXtal_Prot#'!A:AL,28,FALSE)-VLOOKUP(A250,'SegEnds_NonXtal_Prot#'!A:AL,22,FALSE)</f>
        <v>52</v>
      </c>
      <c r="AI250" s="1">
        <f>VLOOKUP(A250,'SegEnds_NonXtal_Prot#'!A:AL,31,FALSE)-VLOOKUP(A250,'SegEnds_NonXtal_Prot#'!A:AL,28,FALSE)</f>
        <v>43</v>
      </c>
      <c r="AJ250" s="1">
        <f>VLOOKUP(A250,'SegEnds_NonXtal_Prot#'!A:AL,34,FALSE)-VLOOKUP(A250,'SegEnds_NonXtal_Prot#'!A:AL,31,FALSE)</f>
        <v>44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240</v>
      </c>
      <c r="B251" s="1" t="str">
        <f>VLOOKUP(A251,Xtal_Templ!B:C,2,FALSE)</f>
        <v>apj_human</v>
      </c>
      <c r="C251" s="5">
        <f>VLOOKUP($B251&amp;"__wt",'SegEnds_Xtal_BW#'!$A:$Z,3,FALSE)</f>
        <v>33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52</v>
      </c>
      <c r="G251" s="1">
        <v>37</v>
      </c>
      <c r="H251" s="12">
        <f>VLOOKUP($B251&amp;"__wt",'SegEnds_Xtal_BW#'!$A:$Z,8,FALSE)</f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30</v>
      </c>
      <c r="T251" s="1">
        <f t="array" ref="T251">INDEX(ICL3_classA!$G$2:$G$37,MATCH(MIN(ABS(AI251-ICL3_classA!$F$2:$F$37)),ABS(AI251-ICL3_classA!$F$2:$F$37),0))</f>
        <v>67</v>
      </c>
      <c r="U251" s="1">
        <f t="array" ref="U251">INDEX(ICL3_classA!$H$2:$H$37,MATCH(MIN(ABS(AI251-ICL3_classA!$F$2:$F$37)),ABS(AI251-ICL3_classA!$F$2:$F$37),0))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61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 t="e">
        <f>VLOOKUP(A251,'SegEnds_NonXtal_Prot#'!A:AL,10,FALSE)-VLOOKUP(A251,'SegEnds_NonXtal_Prot#'!A:AL,7,FALSE)</f>
        <v>#VALUE!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23</v>
      </c>
      <c r="AH251" s="1">
        <f>VLOOKUP(A251,'SegEnds_NonXtal_Prot#'!A:AL,28,FALSE)-VLOOKUP(A251,'SegEnds_NonXtal_Prot#'!A:AL,22,FALSE)</f>
        <v>48</v>
      </c>
      <c r="AI251" s="1">
        <f>VLOOKUP(A251,'SegEnds_NonXtal_Prot#'!A:AL,31,FALSE)-VLOOKUP(A251,'SegEnds_NonXtal_Prot#'!A:AL,28,FALSE)</f>
        <v>46</v>
      </c>
      <c r="AJ251" s="1">
        <f>VLOOKUP(A251,'SegEnds_NonXtal_Prot#'!A:AL,34,FALSE)-VLOOKUP(A251,'SegEnds_NonXtal_Prot#'!A:AL,31,FALSE)</f>
        <v>44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257</v>
      </c>
      <c r="B252" s="1" t="str">
        <f>VLOOKUP(A252,Xtal_Templ!B:C,2,FALSE)</f>
        <v>ptafr_human</v>
      </c>
      <c r="C252" s="5">
        <f>VLOOKUP($B252&amp;"__wt",'SegEnds_Xtal_BW#'!$A:$Z,3,FALSE)</f>
        <v>27</v>
      </c>
      <c r="D252" s="1">
        <f>VLOOKUP($B252&amp;"__wt",'SegEnds_Xtal_BW#'!$A:$Z,4,FALSE)</f>
        <v>61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33</v>
      </c>
      <c r="T252" s="1">
        <f t="array" ref="T252">INDEX(ICL3_classA!$G$2:$G$37,MATCH(MIN(ABS(AI252-ICL3_classA!$F$2:$F$37)),ABS(AI252-ICL3_classA!$F$2:$F$37),0))</f>
        <v>67</v>
      </c>
      <c r="U252" s="1">
        <f t="array" ref="U252">INDEX(ICL3_classA!$H$2:$H$37,MATCH(MIN(ABS(AI252-ICL3_classA!$F$2:$F$37)),ABS(AI252-ICL3_classA!$F$2:$F$37),0))</f>
        <v>26</v>
      </c>
      <c r="V252" s="1">
        <v>64</v>
      </c>
      <c r="W252" s="1">
        <v>24</v>
      </c>
      <c r="X252" s="1">
        <f>VLOOKUP($B252&amp;"__wt",'SegEnds_Xtal_BW#'!$A:$Z,24,FALSE)</f>
        <v>59</v>
      </c>
      <c r="Y252" s="1">
        <f>VLOOKUP($B252&amp;"__wt",'SegEnds_Xtal_BW#'!$A:$Z,25,FALSE)</f>
        <v>50</v>
      </c>
      <c r="Z252" s="1">
        <f>VLOOKUP($B252&amp;"__wt",'SegEnds_Xtal_BW#'!$A:$Z,26,FALSE)</f>
        <v>63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 t="e">
        <f>VLOOKUP(A252,'SegEnds_NonXtal_Prot#'!A:AL,10,FALSE)-VLOOKUP(A252,'SegEnds_NonXtal_Prot#'!A:AL,7,FALSE)</f>
        <v>#VALUE!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25</v>
      </c>
      <c r="AH252" s="1">
        <f>VLOOKUP(A252,'SegEnds_NonXtal_Prot#'!A:AL,28,FALSE)-VLOOKUP(A252,'SegEnds_NonXtal_Prot#'!A:AL,22,FALSE)</f>
        <v>51</v>
      </c>
      <c r="AI252" s="1">
        <f>VLOOKUP(A252,'SegEnds_NonXtal_Prot#'!A:AL,31,FALSE)-VLOOKUP(A252,'SegEnds_NonXtal_Prot#'!A:AL,28,FALSE)</f>
        <v>46</v>
      </c>
      <c r="AJ252" s="1">
        <f>VLOOKUP(A252,'SegEnds_NonXtal_Prot#'!A:AL,34,FALSE)-VLOOKUP(A252,'SegEnds_NonXtal_Prot#'!A:AL,31,FALSE)</f>
        <v>44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261</v>
      </c>
      <c r="B253" s="1" t="str">
        <f>VLOOKUP(A253,Xtal_Templ!B:C,2,FALSE)</f>
        <v>oprk_human</v>
      </c>
      <c r="C253" s="5">
        <f>VLOOKUP($B253&amp;"__wt",'SegEnds_Xtal_BW#'!$A:$Z,3,FALSE)</f>
        <v>30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24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INDEX(ICL3_classA!$G$2:$G$37,MATCH(MIN(ABS(AI253-ICL3_classA!$F$2:$F$37)),ABS(AI253-ICL3_classA!$F$2:$F$37),0))</f>
        <v>68</v>
      </c>
      <c r="U253" s="1">
        <f t="array" ref="U253">INDEX(ICL3_classA!$H$2:$H$37,MATCH(MIN(ABS(AI253-ICL3_classA!$F$2:$F$37)),ABS(AI253-ICL3_classA!$F$2:$F$37),0))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32</v>
      </c>
      <c r="AC253" s="1" t="e">
        <f>VLOOKUP(A253,'SegEnds_NonXtal_Prot#'!A:AL,10,FALSE)-VLOOKUP(A253,'SegEnds_NonXtal_Prot#'!A:AL,7,FALSE)</f>
        <v>#VALUE!</v>
      </c>
      <c r="AD253" s="1" t="e">
        <f>VLOOKUP(A253,'SegEnds_NonXtal_Prot#'!A:AL,13,FALSE)-VLOOKUP(A253,'SegEnds_NonXtal_Prot#'!A:AL,10,FALSE)</f>
        <v>#VALUE!</v>
      </c>
      <c r="AE253" s="1">
        <f>VLOOKUP(A253,'SegEnds_NonXtal_Prot#'!A:AL,16,FALSE)-VLOOKUP(A253,'SegEnds_NonXtal_Prot#'!A:AL,10,FALSE)</f>
        <v>49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25</v>
      </c>
      <c r="AH253" s="1">
        <f>VLOOKUP(A253,'SegEnds_NonXtal_Prot#'!A:AL,28,FALSE)-VLOOKUP(A253,'SegEnds_NonXtal_Prot#'!A:AL,22,FALSE)</f>
        <v>47</v>
      </c>
      <c r="AI253" s="1">
        <f>VLOOKUP(A253,'SegEnds_NonXtal_Prot#'!A:AL,31,FALSE)-VLOOKUP(A253,'SegEnds_NonXtal_Prot#'!A:AL,28,FALSE)</f>
        <v>48</v>
      </c>
      <c r="AJ253" s="1">
        <f>VLOOKUP(A253,'SegEnds_NonXtal_Prot#'!A:AL,34,FALSE)-VLOOKUP(A253,'SegEnds_NonXtal_Prot#'!A:AL,31,FALSE)</f>
        <v>44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272</v>
      </c>
      <c r="B254" s="1" t="str">
        <f>VLOOKUP(A254,Xtal_Templ!B:C,2,FALSE)</f>
        <v>p2y12_human</v>
      </c>
      <c r="C254" s="5">
        <f>VLOOKUP($B254&amp;"__wt",'SegEnds_Xtal_BW#'!$A:$Z,3,FALSE)</f>
        <v>28</v>
      </c>
      <c r="D254" s="1">
        <f>VLOOKUP($B254&amp;"__wt",'SegEnds_Xtal_BW#'!$A:$Z,4,FALSE)</f>
        <v>60</v>
      </c>
      <c r="E254" s="1" t="str">
        <f>VLOOKUP($B254&amp;"__wt",'SegEnds_Xtal_BW#'!$A:$Z,5,FALSE)</f>
        <v>-</v>
      </c>
      <c r="F254" s="1" t="str">
        <f>VLOOKUP($B254&amp;"__wt",'SegEnds_Xtal_BW#'!$A:$Z,6,FALSE)</f>
        <v>-</v>
      </c>
      <c r="G254" s="1">
        <v>37</v>
      </c>
      <c r="H254" s="12">
        <f>VLOOKUP($B254&amp;"__wt",'SegEnds_Xtal_BW#'!$A:$Z,8,FALSE)</f>
        <v>66</v>
      </c>
      <c r="I254" s="1" t="str">
        <f>VLOOKUP($B254&amp;"__wt",'SegEnds_Xtal_BW#'!$A:$Z,9,FALSE)</f>
        <v>-</v>
      </c>
      <c r="J254" s="1" t="str">
        <f>VLOOKUP($B254&amp;"__wt",'SegEnds_Xtal_BW#'!$A:$Z,10,FALSE)</f>
        <v>-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7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30</v>
      </c>
      <c r="T254" s="1">
        <f t="array" ref="T254">INDEX(ICL3_classA!$G$2:$G$37,MATCH(MIN(ABS(AI254-ICL3_classA!$F$2:$F$37)),ABS(AI254-ICL3_classA!$F$2:$F$37),0))</f>
        <v>68</v>
      </c>
      <c r="U254" s="1">
        <f t="array" ref="U254">INDEX(ICL3_classA!$H$2:$H$37,MATCH(MIN(ABS(AI254-ICL3_classA!$F$2:$F$37)),ABS(AI254-ICL3_classA!$F$2:$F$37),0))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57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27</v>
      </c>
      <c r="AC254" s="1" t="e">
        <f>VLOOKUP(A254,'SegEnds_NonXtal_Prot#'!A:AL,10,FALSE)-VLOOKUP(A254,'SegEnds_NonXtal_Prot#'!A:AL,7,FALSE)</f>
        <v>#VALUE!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26</v>
      </c>
      <c r="AH254" s="1">
        <f>VLOOKUP(A254,'SegEnds_NonXtal_Prot#'!A:AL,28,FALSE)-VLOOKUP(A254,'SegEnds_NonXtal_Prot#'!A:AL,22,FALSE)</f>
        <v>52</v>
      </c>
      <c r="AI254" s="1">
        <f>VLOOKUP(A254,'SegEnds_NonXtal_Prot#'!A:AL,31,FALSE)-VLOOKUP(A254,'SegEnds_NonXtal_Prot#'!A:AL,28,FALSE)</f>
        <v>49</v>
      </c>
      <c r="AJ254" s="1">
        <f>VLOOKUP(A254,'SegEnds_NonXtal_Prot#'!A:AL,34,FALSE)-VLOOKUP(A254,'SegEnds_NonXtal_Prot#'!A:AL,31,FALSE)</f>
        <v>44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288</v>
      </c>
      <c r="B255" s="1" t="str">
        <f>VLOOKUP(A255,Xtal_Templ!B:C,2,FALSE)</f>
        <v>oprk_human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30</v>
      </c>
      <c r="T255" s="1">
        <f t="array" ref="T255">INDEX(ICL3_classA!$G$2:$G$37,MATCH(MIN(ABS(AI255-ICL3_classA!$F$2:$F$37)),ABS(AI255-ICL3_classA!$F$2:$F$37),0))</f>
        <v>68</v>
      </c>
      <c r="U255" s="1">
        <f t="array" ref="U255">INDEX(ICL3_classA!$H$2:$H$37,MATCH(MIN(ABS(AI255-ICL3_classA!$F$2:$F$37)),ABS(AI255-ICL3_classA!$F$2:$F$37),0))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19</v>
      </c>
      <c r="AE255" s="1">
        <f>VLOOKUP(A255,'SegEnds_NonXtal_Prot#'!A:AL,16,FALSE)-VLOOKUP(A255,'SegEnds_NonXtal_Prot#'!A:AL,10,FALSE)</f>
        <v>51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28</v>
      </c>
      <c r="AH255" s="1">
        <f>VLOOKUP(A255,'SegEnds_NonXtal_Prot#'!A:AL,28,FALSE)-VLOOKUP(A255,'SegEnds_NonXtal_Prot#'!A:AL,22,FALSE)</f>
        <v>53</v>
      </c>
      <c r="AI255" s="1">
        <f>VLOOKUP(A255,'SegEnds_NonXtal_Prot#'!A:AL,31,FALSE)-VLOOKUP(A255,'SegEnds_NonXtal_Prot#'!A:AL,28,FALSE)</f>
        <v>48</v>
      </c>
      <c r="AJ255" s="1">
        <f>VLOOKUP(A255,'SegEnds_NonXtal_Prot#'!A:AL,34,FALSE)-VLOOKUP(A255,'SegEnds_NonXtal_Prot#'!A:AL,31,FALSE)</f>
        <v>44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290</v>
      </c>
      <c r="B256" s="1" t="str">
        <f>VLOOKUP(A256,Xtal_Templ!B:C,2,FALSE)</f>
        <v>ptafr_human</v>
      </c>
      <c r="C256" s="5">
        <f>VLOOKUP($B256&amp;"__wt",'SegEnds_Xtal_BW#'!$A:$Z,3,FALSE)</f>
        <v>27</v>
      </c>
      <c r="D256" s="108"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21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33</v>
      </c>
      <c r="T256" s="1">
        <f t="array" ref="T256">INDEX(ICL3_classA!$G$2:$G$37,MATCH(MIN(ABS(AI256-ICL3_classA!$F$2:$F$37)),ABS(AI256-ICL3_classA!$F$2:$F$37),0))</f>
        <v>68</v>
      </c>
      <c r="U256" s="1">
        <f t="array" ref="U256">INDEX(ICL3_classA!$H$2:$H$37,MATCH(MIN(ABS(AI256-ICL3_classA!$F$2:$F$37)),ABS(AI256-ICL3_classA!$F$2:$F$37),0))</f>
        <v>24</v>
      </c>
      <c r="V256" s="1">
        <v>64</v>
      </c>
      <c r="W256" s="1">
        <v>24</v>
      </c>
      <c r="X256" s="1">
        <f>VLOOKUP($B256&amp;"__wt",'SegEnds_Xtal_BW#'!$A:$Z,24,FALSE)</f>
        <v>59</v>
      </c>
      <c r="Y256" s="1">
        <f>VLOOKUP($B256&amp;"__wt",'SegEnds_Xtal_BW#'!$A:$Z,25,FALSE)</f>
        <v>50</v>
      </c>
      <c r="Z256" s="1">
        <f>VLOOKUP($B256&amp;"__wt",'SegEnds_Xtal_BW#'!$A:$Z,26,FALSE)</f>
        <v>63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>
        <f>VLOOKUP(A256,'SegEnds_NonXtal_Prot#'!A:AL,10,FALSE)-VLOOKUP(A256,'SegEnds_NonXtal_Prot#'!A:AL,7,FALSE)</f>
        <v>15</v>
      </c>
      <c r="AD256" s="1">
        <f>VLOOKUP(A256,'SegEnds_NonXtal_Prot#'!A:AL,13,FALSE)-VLOOKUP(A256,'SegEnds_NonXtal_Prot#'!A:AL,10,FALSE)</f>
        <v>19</v>
      </c>
      <c r="AE256" s="1">
        <f>VLOOKUP(A256,'SegEnds_NonXtal_Prot#'!A:AL,16,FALSE)-VLOOKUP(A256,'SegEnds_NonXtal_Prot#'!A:AL,10,FALSE)</f>
        <v>51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28</v>
      </c>
      <c r="AH256" s="1">
        <f>VLOOKUP(A256,'SegEnds_NonXtal_Prot#'!A:AL,28,FALSE)-VLOOKUP(A256,'SegEnds_NonXtal_Prot#'!A:AL,22,FALSE)</f>
        <v>55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44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348</v>
      </c>
      <c r="B257" s="1" t="str">
        <f>VLOOKUP(A257,Xtal_Templ!B:C,2,FALSE)</f>
        <v>p2ry1_human</v>
      </c>
      <c r="C257" s="5">
        <f>VLOOKUP($B257&amp;"__wt",'SegEnds_Xtal_BW#'!$A:$Z,3,FALSE)</f>
        <v>30</v>
      </c>
      <c r="D257" s="1">
        <f>VLOOKUP($B257&amp;"__wt",'SegEnds_Xtal_BW#'!$A:$Z,4,FALSE)</f>
        <v>60</v>
      </c>
      <c r="E257" s="1" t="str">
        <f>VLOOKUP($B257&amp;"__wt",'SegEnds_Xtal_BW#'!$A:$Z,5,FALSE)</f>
        <v>-</v>
      </c>
      <c r="F257" s="1" t="str">
        <f>VLOOKUP($B257&amp;"__wt",'SegEnds_Xtal_BW#'!$A:$Z,6,FALSE)</f>
        <v>-</v>
      </c>
      <c r="G257" s="1">
        <v>37</v>
      </c>
      <c r="H257" s="12">
        <f>VLOOKUP($B257&amp;"__wt",'SegEnds_Xtal_BW#'!$A:$Z,8,FALSE)</f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58</v>
      </c>
      <c r="O257" s="87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INDEX(ICL3_classA!$G$2:$G$37,MATCH(MIN(ABS(AI257-ICL3_classA!$F$2:$F$37)),ABS(AI257-ICL3_classA!$F$2:$F$37),0))</f>
        <v>72</v>
      </c>
      <c r="U257" s="1">
        <f t="array" ref="U257">INDEX(ICL3_classA!$H$2:$H$37,MATCH(MIN(ABS(AI257-ICL3_classA!$F$2:$F$37)),ABS(AI257-ICL3_classA!$F$2:$F$37),0))</f>
        <v>29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20</v>
      </c>
      <c r="AE257" s="1">
        <f>VLOOKUP(A257,'SegEnds_NonXtal_Prot#'!A:AL,16,FALSE)-VLOOKUP(A257,'SegEnds_NonXtal_Prot#'!A:AL,10,FALSE)</f>
        <v>52</v>
      </c>
      <c r="AF257" s="1">
        <f>VLOOKUP(A257,'SegEnds_NonXtal_Prot#'!A:AL,22,FALSE)-VLOOKUP(A257,'SegEnds_NonXtal_Prot#'!A:AL,19,FALSE)</f>
        <v>21</v>
      </c>
      <c r="AG257" s="1">
        <f>VLOOKUP(A257,'SegEnds_NonXtal_Prot#'!A:AL,28,FALSE)-VLOOKUP(A257,'SegEnds_NonXtal_Prot#'!A:AL,25,FALSE)</f>
        <v>27</v>
      </c>
      <c r="AH257" s="1">
        <f>VLOOKUP(A257,'SegEnds_NonXtal_Prot#'!A:AL,28,FALSE)-VLOOKUP(A257,'SegEnds_NonXtal_Prot#'!A:AL,22,FALSE)</f>
        <v>52</v>
      </c>
      <c r="AI257" s="1">
        <f>VLOOKUP(A257,'SegEnds_NonXtal_Prot#'!A:AL,31,FALSE)-VLOOKUP(A257,'SegEnds_NonXtal_Prot#'!A:AL,28,FALSE)</f>
        <v>50</v>
      </c>
      <c r="AJ257" s="1">
        <f>VLOOKUP(A257,'SegEnds_NonXtal_Prot#'!A:AL,34,FALSE)-VLOOKUP(A257,'SegEnds_NonXtal_Prot#'!A:AL,31,FALSE)</f>
        <v>44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4" t="s">
        <v>350</v>
      </c>
      <c r="B258" s="4" t="str">
        <f>VLOOKUP(A258,Xtal_Templ!B:C,2,FALSE)</f>
        <v>ptafr_human</v>
      </c>
      <c r="C258" s="5">
        <f>VLOOKUP($B258&amp;"__wt",'SegEnds_Xtal_BW#'!$A:$Z,3,FALSE)</f>
        <v>27</v>
      </c>
      <c r="D258" s="4">
        <f>VLOOKUP($B258&amp;"__wt",'SegEnds_Xtal_BW#'!$A:$Z,4,FALSE)</f>
        <v>61</v>
      </c>
      <c r="E258" s="4" t="str">
        <f>VLOOKUP($B258&amp;"__wt",'SegEnds_Xtal_BW#'!$A:$Z,5,FALSE)</f>
        <v>-</v>
      </c>
      <c r="F258" s="4" t="str">
        <f>VLOOKUP($B258&amp;"__wt",'SegEnds_Xtal_BW#'!$A:$Z,6,FALSE)</f>
        <v>-</v>
      </c>
      <c r="G258" s="4">
        <v>37</v>
      </c>
      <c r="H258" s="11">
        <v>66</v>
      </c>
      <c r="I258" s="4">
        <f>VLOOKUP($B258&amp;"__wt",'SegEnds_Xtal_BW#'!$A:$Z,9,FALSE)</f>
        <v>49</v>
      </c>
      <c r="J258" s="4">
        <f>VLOOKUP($B258&amp;"__wt",'SegEnds_Xtal_BW#'!$A:$Z,10,FALSE)</f>
        <v>52</v>
      </c>
      <c r="K258" s="11">
        <v>21</v>
      </c>
      <c r="L258" s="4">
        <f>VLOOKUP($B258&amp;"__wt",'SegEnds_Xtal_BW#'!$A:$Z,12,FALSE)</f>
        <v>56</v>
      </c>
      <c r="M258" s="4">
        <f>VLOOKUP($B258&amp;"__wt",'SegEnds_Xtal_BW#'!$A:$Z,13,FALSE)</f>
        <v>50</v>
      </c>
      <c r="N258" s="108">
        <v>56</v>
      </c>
      <c r="O258" s="87">
        <f>VLOOKUP($B258&amp;"__wt",'SegEnds_Xtal_BW#'!$A:$Z,15,FALSE)</f>
        <v>38</v>
      </c>
      <c r="P258" s="4">
        <f>VLOOKUP($B258&amp;"__wt",'SegEnds_Xtal_BW#'!$A:$Z,16,FALSE)</f>
        <v>63</v>
      </c>
      <c r="Q258" s="4">
        <f>VLOOKUP($B258&amp;"__wt",'SegEnds_Xtal_BW#'!$A:$Z,17,FALSE)</f>
        <v>50</v>
      </c>
      <c r="R258" s="4">
        <f>VLOOKUP($B258&amp;"__wt",'SegEnds_Xtal_BW#'!$A:$Z,18,FALSE)</f>
        <v>52</v>
      </c>
      <c r="S258" s="4">
        <f>VLOOKUP($B258&amp;"__wt",'SegEnds_Xtal_BW#'!$A:$Z,19,FALSE)</f>
        <v>33</v>
      </c>
      <c r="T258" s="4">
        <f t="array" ref="T258">INDEX(ICL3_classA!$G$2:$G$37,MATCH(MIN(ABS(AI258-ICL3_classA!$F$2:$F$37)),ABS(AI258-ICL3_classA!$F$2:$F$37),0))</f>
        <v>68</v>
      </c>
      <c r="U258" s="4">
        <f t="array" ref="U258">INDEX(ICL3_classA!$H$2:$H$37,MATCH(MIN(ABS(AI258-ICL3_classA!$F$2:$F$37)),ABS(AI258-ICL3_classA!$F$2:$F$37),0))</f>
        <v>24</v>
      </c>
      <c r="V258" s="4">
        <v>64</v>
      </c>
      <c r="W258" s="4">
        <v>24</v>
      </c>
      <c r="X258" s="4">
        <f>VLOOKUP($B258&amp;"__wt",'SegEnds_Xtal_BW#'!$A:$Z,24,FALSE)</f>
        <v>59</v>
      </c>
      <c r="Y258" s="4">
        <f>VLOOKUP($B258&amp;"__wt",'SegEnds_Xtal_BW#'!$A:$Z,25,FALSE)</f>
        <v>50</v>
      </c>
      <c r="Z258" s="4">
        <f>VLOOKUP($B258&amp;"__wt",'SegEnds_Xtal_BW#'!$A:$Z,26,FALSE)</f>
        <v>63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4" t="e">
        <f>VLOOKUP(A258,'SegEnds_NonXtal_Prot#'!A:AL,10,FALSE)-VLOOKUP(A258,'SegEnds_NonXtal_Prot#'!A:AL,7,FALSE)</f>
        <v>#VALUE!</v>
      </c>
      <c r="AD258" s="4">
        <f>VLOOKUP(A258,'SegEnds_NonXtal_Prot#'!A:AL,13,FALSE)-VLOOKUP(A258,'SegEnds_NonXtal_Prot#'!A:AL,10,FALSE)</f>
        <v>19</v>
      </c>
      <c r="AE258" s="4">
        <f>VLOOKUP(A258,'SegEnds_NonXtal_Prot#'!A:AL,16,FALSE)-VLOOKUP(A258,'SegEnds_NonXtal_Prot#'!A:AL,10,FALSE)</f>
        <v>51</v>
      </c>
      <c r="AF258" s="1">
        <f>VLOOKUP(A258,'SegEnds_NonXtal_Prot#'!A:AL,22,FALSE)-VLOOKUP(A258,'SegEnds_NonXtal_Prot#'!A:AL,19,FALSE)</f>
        <v>19</v>
      </c>
      <c r="AG258" s="4">
        <f>VLOOKUP(A258,'SegEnds_NonXtal_Prot#'!A:AL,28,FALSE)-VLOOKUP(A258,'SegEnds_NonXtal_Prot#'!A:AL,25,FALSE)</f>
        <v>29</v>
      </c>
      <c r="AH258" s="1">
        <f>VLOOKUP(A258,'SegEnds_NonXtal_Prot#'!A:AL,28,FALSE)-VLOOKUP(A258,'SegEnds_NonXtal_Prot#'!A:AL,22,FALSE)</f>
        <v>53</v>
      </c>
      <c r="AI258" s="4">
        <f>VLOOKUP(A258,'SegEnds_NonXtal_Prot#'!A:AL,31,FALSE)-VLOOKUP(A258,'SegEnds_NonXtal_Prot#'!A:AL,28,FALSE)</f>
        <v>48</v>
      </c>
      <c r="AJ258" s="4">
        <f>VLOOKUP(A258,'SegEnds_NonXtal_Prot#'!A:AL,34,FALSE)-VLOOKUP(A258,'SegEnds_NonXtal_Prot#'!A:AL,31,FALSE)</f>
        <v>44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352</v>
      </c>
      <c r="B259" s="1" t="str">
        <f>VLOOKUP(A259,Xtal_Templ!B:C,2,FALSE)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57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INDEX(ICL3_classA!$G$2:$G$37,MATCH(MIN(ABS(AI259-ICL3_classA!$F$2:$F$37)),ABS(AI259-ICL3_classA!$F$2:$F$37),0))</f>
        <v>72</v>
      </c>
      <c r="U259" s="1">
        <f t="array" ref="U259">INDEX(ICL3_classA!$H$2:$H$37,MATCH(MIN(ABS(AI259-ICL3_classA!$F$2:$F$37)),ABS(AI259-ICL3_classA!$F$2:$F$37),0))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27</v>
      </c>
      <c r="AC259" s="1" t="e">
        <f>VLOOKUP(A259,'SegEnds_NonXtal_Prot#'!A:AL,10,FALSE)-VLOOKUP(A259,'SegEnds_NonXtal_Prot#'!A:AL,7,FALSE)</f>
        <v>#VALUE!</v>
      </c>
      <c r="AD259" s="1" t="e">
        <f>VLOOKUP(A259,'SegEnds_NonXtal_Prot#'!A:AL,13,FALSE)-VLOOKUP(A259,'SegEnds_NonXtal_Prot#'!A:AL,10,FALSE)</f>
        <v>#VALUE!</v>
      </c>
      <c r="AE259" s="1">
        <f>VLOOKUP(A259,'SegEnds_NonXtal_Prot#'!A:AL,16,FALSE)-VLOOKUP(A259,'SegEnds_NonXtal_Prot#'!A:AL,10,FALSE)</f>
        <v>52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26</v>
      </c>
      <c r="AH259" s="1">
        <f>VLOOKUP(A259,'SegEnds_NonXtal_Prot#'!A:AL,28,FALSE)-VLOOKUP(A259,'SegEnds_NonXtal_Prot#'!A:AL,22,FALSE)</f>
        <v>52</v>
      </c>
      <c r="AI259" s="1">
        <f>VLOOKUP(A259,'SegEnds_NonXtal_Prot#'!A:AL,31,FALSE)-VLOOKUP(A259,'SegEnds_NonXtal_Prot#'!A:AL,28,FALSE)</f>
        <v>50</v>
      </c>
      <c r="AJ259" s="1">
        <f>VLOOKUP(A259,'SegEnds_NonXtal_Prot#'!A:AL,34,FALSE)-VLOOKUP(A259,'SegEnds_NonXtal_Prot#'!A:AL,31,FALSE)</f>
        <v>44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Xtal</v>
      </c>
    </row>
    <row r="260" spans="1:38" x14ac:dyDescent="0.2">
      <c r="A260" s="1" t="s">
        <v>353</v>
      </c>
      <c r="B260" s="1" t="str">
        <f>VLOOKUP(A260,Xtal_Templ!B:C,2,FALSE)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INDEX(ICL3_classA!$G$2:$G$37,MATCH(MIN(ABS(AI260-ICL3_classA!$F$2:$F$37)),ABS(AI260-ICL3_classA!$F$2:$F$37),0))</f>
        <v>72</v>
      </c>
      <c r="U260" s="1">
        <f t="array" ref="U260">INDEX(ICL3_classA!$H$2:$H$37,MATCH(MIN(ABS(AI260-ICL3_classA!$F$2:$F$37)),ABS(AI260-ICL3_classA!$F$2:$F$37),0))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27</v>
      </c>
      <c r="AC260" s="1" t="e">
        <f>VLOOKUP(A260,'SegEnds_NonXtal_Prot#'!A:AL,10,FALSE)-VLOOKUP(A260,'SegEnds_NonXtal_Prot#'!A:AL,7,FALSE)</f>
        <v>#VALUE!</v>
      </c>
      <c r="AD260" s="1" t="e">
        <f>VLOOKUP(A260,'SegEnds_NonXtal_Prot#'!A:AL,13,FALSE)-VLOOKUP(A260,'SegEnds_NonXtal_Prot#'!A:AL,10,FALSE)</f>
        <v>#VALUE!</v>
      </c>
      <c r="AE260" s="1">
        <f>VLOOKUP(A260,'SegEnds_NonXtal_Prot#'!A:AL,16,FALSE)-VLOOKUP(A260,'SegEnds_NonXtal_Prot#'!A:AL,10,FALSE)</f>
        <v>52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26</v>
      </c>
      <c r="AH260" s="1">
        <f>VLOOKUP(A260,'SegEnds_NonXtal_Prot#'!A:AL,28,FALSE)-VLOOKUP(A260,'SegEnds_NonXtal_Prot#'!A:AL,22,FALSE)</f>
        <v>52</v>
      </c>
      <c r="AI260" s="1">
        <f>VLOOKUP(A260,'SegEnds_NonXtal_Prot#'!A:AL,31,FALSE)-VLOOKUP(A260,'SegEnds_NonXtal_Prot#'!A:AL,28,FALSE)</f>
        <v>50</v>
      </c>
      <c r="AJ260" s="1">
        <f>VLOOKUP(A260,'SegEnds_NonXtal_Prot#'!A:AL,34,FALSE)-VLOOKUP(A260,'SegEnds_NonXtal_Prot#'!A:AL,31,FALSE)</f>
        <v>44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354</v>
      </c>
      <c r="B261" s="1" t="str">
        <f>VLOOKUP(A261,Xtal_Templ!B:C,2,FALSE)</f>
        <v>p2y12_human</v>
      </c>
      <c r="C261" s="5">
        <f>VLOOKUP($B261&amp;"__wt",'SegEnds_Xtal_BW#'!$A:$Z,3,FALSE)</f>
        <v>28</v>
      </c>
      <c r="D261" s="1">
        <f>VLOOKUP($B261&amp;"__wt",'SegEnds_Xtal_BW#'!$A:$Z,4,FALSE)</f>
        <v>60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66</v>
      </c>
      <c r="I261" s="1" t="str">
        <f>VLOOKUP($B261&amp;"__wt",'SegEnds_Xtal_BW#'!$A:$Z,9,FALSE)</f>
        <v>-</v>
      </c>
      <c r="J261" s="1" t="str">
        <f>VLOOKUP($B261&amp;"__wt",'SegEnds_Xtal_BW#'!$A:$Z,10,FALSE)</f>
        <v>-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30</v>
      </c>
      <c r="T261" s="1">
        <f t="array" ref="T261">INDEX(ICL3_classA!$G$2:$G$37,MATCH(MIN(ABS(AI261-ICL3_classA!$F$2:$F$37)),ABS(AI261-ICL3_classA!$F$2:$F$37),0))</f>
        <v>72</v>
      </c>
      <c r="U261" s="1">
        <f t="array" ref="U261">INDEX(ICL3_classA!$H$2:$H$37,MATCH(MIN(ABS(AI261-ICL3_classA!$F$2:$F$37)),ABS(AI261-ICL3_classA!$F$2:$F$37),0))</f>
        <v>29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57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27</v>
      </c>
      <c r="AC261" s="1" t="e">
        <f>VLOOKUP(A261,'SegEnds_NonXtal_Prot#'!A:AL,10,FALSE)-VLOOKUP(A261,'SegEnds_NonXtal_Prot#'!A:AL,7,FALSE)</f>
        <v>#VALUE!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26</v>
      </c>
      <c r="AH261" s="1">
        <f>VLOOKUP(A261,'SegEnds_NonXtal_Prot#'!A:AL,28,FALSE)-VLOOKUP(A261,'SegEnds_NonXtal_Prot#'!A:AL,22,FALSE)</f>
        <v>52</v>
      </c>
      <c r="AI261" s="1">
        <f>VLOOKUP(A261,'SegEnds_NonXtal_Prot#'!A:AL,31,FALSE)-VLOOKUP(A261,'SegEnds_NonXtal_Prot#'!A:AL,28,FALSE)</f>
        <v>50</v>
      </c>
      <c r="AJ261" s="1">
        <f>VLOOKUP(A261,'SegEnds_NonXtal_Prot#'!A:AL,34,FALSE)-VLOOKUP(A261,'SegEnds_NonXtal_Prot#'!A:AL,31,FALSE)</f>
        <v>44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1451</v>
      </c>
      <c r="B262" s="1" t="str">
        <f>VLOOKUP(A262,Xtal_Templ!B:C,2,FALSE)</f>
        <v>q08bg4_danre</v>
      </c>
      <c r="C262" s="5">
        <f>VLOOKUP($B262&amp;"__wt",'SegEnds_Xtal_BW#'!$A:$Z,3,FALSE)</f>
        <v>31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48</v>
      </c>
      <c r="J262" s="1">
        <f>VLOOKUP($B262&amp;"__wt",'SegEnds_Xtal_BW#'!$A:$Z,10,FALSE)</f>
        <v>52</v>
      </c>
      <c r="K262" s="12">
        <f>VLOOKUP($B262&amp;"__wt",'SegEnds_Xtal_BW#'!$A:$Z,11,FALSE)</f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08">
        <f>VLOOKUP($B262&amp;"__wt",'SegEnds_Xtal_BW#'!$A:$Z,14,FALSE)</f>
        <v>57</v>
      </c>
      <c r="O262" s="108">
        <f>VLOOKUP($B262&amp;"__wt",'SegEnds_Xtal_BW#'!$A:$Z,15,FALSE)</f>
        <v>38</v>
      </c>
      <c r="P262" s="1">
        <f>VLOOKUP($B262&amp;"__wt",'SegEnds_Xtal_BW#'!$A:$Z,16,FALSE)</f>
        <v>65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31</v>
      </c>
      <c r="T262" s="1">
        <f t="array" ref="T262">INDEX(ICL3_classA!$G$2:$G$37,MATCH(MIN(ABS(AI262-ICL3_classA!$F$2:$F$37)),ABS(AI262-ICL3_classA!$F$2:$F$37),0))</f>
        <v>68</v>
      </c>
      <c r="U262" s="1">
        <f t="array" ref="U262">INDEX(ICL3_classA!$H$2:$H$37,MATCH(MIN(ABS(AI262-ICL3_classA!$F$2:$F$37)),ABS(AI262-ICL3_classA!$F$2:$F$37),0))</f>
        <v>24</v>
      </c>
      <c r="V262" s="108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19</v>
      </c>
      <c r="AE262" s="1">
        <f>VLOOKUP(A262,'SegEnds_NonXtal_Prot#'!A:AL,16,FALSE)-VLOOKUP(A262,'SegEnds_NonXtal_Prot#'!A:AL,10,FALSE)</f>
        <v>51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28</v>
      </c>
      <c r="AH262" s="1">
        <f>VLOOKUP(A262,'SegEnds_NonXtal_Prot#'!A:AL,28,FALSE)-VLOOKUP(A262,'SegEnds_NonXtal_Prot#'!A:AL,22,FALSE)</f>
        <v>55</v>
      </c>
      <c r="AI262" s="1">
        <f>VLOOKUP(A262,'SegEnds_NonXtal_Prot#'!A:AL,31,FALSE)-VLOOKUP(A262,'SegEnds_NonXtal_Prot#'!A:AL,28,FALSE)</f>
        <v>49</v>
      </c>
      <c r="AJ262" s="1">
        <f>VLOOKUP(A262,'SegEnds_NonXtal_Prot#'!A:AL,34,FALSE)-VLOOKUP(A262,'SegEnds_NonXtal_Prot#'!A:AL,31,FALSE)</f>
        <v>44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Xtal</v>
      </c>
    </row>
    <row r="263" spans="1:38" x14ac:dyDescent="0.2">
      <c r="A263" s="1" t="s">
        <v>400</v>
      </c>
      <c r="B263" s="1" t="str">
        <f>VLOOKUP(A263,Xtal_Templ!B:C,2,FALSE)</f>
        <v>ccr5_human</v>
      </c>
      <c r="C263" s="5">
        <f>VLOOKUP($B263&amp;"__wt",'SegEnds_Xtal_BW#'!$A:$Z,3,FALSE)</f>
        <v>24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24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7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INDEX(ICL3_classA!$G$2:$G$37,MATCH(MIN(ABS(AI263-ICL3_classA!$F$2:$F$37)),ABS(AI263-ICL3_classA!$F$2:$F$37),0))</f>
        <v>68</v>
      </c>
      <c r="U263" s="1">
        <f t="array" ref="U263">INDEX(ICL3_classA!$H$2:$H$37,MATCH(MIN(ABS(AI263-ICL3_classA!$F$2:$F$37)),ABS(AI263-ICL3_classA!$F$2:$F$37),0))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59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18</v>
      </c>
      <c r="AE263" s="1">
        <f>VLOOKUP(A263,'SegEnds_NonXtal_Prot#'!A:AL,16,FALSE)-VLOOKUP(A263,'SegEnds_NonXtal_Prot#'!A:AL,10,FALSE)</f>
        <v>50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22</v>
      </c>
      <c r="AH263" s="1">
        <f>VLOOKUP(A263,'SegEnds_NonXtal_Prot#'!A:AL,28,FALSE)-VLOOKUP(A263,'SegEnds_NonXtal_Prot#'!A:AL,22,FALSE)</f>
        <v>43</v>
      </c>
      <c r="AI263" s="1">
        <f>VLOOKUP(A263,'SegEnds_NonXtal_Prot#'!A:AL,31,FALSE)-VLOOKUP(A263,'SegEnds_NonXtal_Prot#'!A:AL,28,FALSE)</f>
        <v>43</v>
      </c>
      <c r="AJ263" s="1">
        <f>VLOOKUP(A263,'SegEnds_NonXtal_Prot#'!A:AL,34,FALSE)-VLOOKUP(A263,'SegEnds_NonXtal_Prot#'!A:AL,31,FALSE)</f>
        <v>44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144</v>
      </c>
      <c r="B264" s="1" t="str">
        <f>VLOOKUP(A264,Xtal_Templ!B:C,2,FALSE)</f>
        <v>agtr1_human</v>
      </c>
      <c r="C264" s="5">
        <f>VLOOKUP($B264&amp;"__wt",'SegEnds_Xtal_BW#'!$A:$Z,3,FALSE)</f>
        <v>30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34</v>
      </c>
      <c r="T264" s="1">
        <f t="array" ref="T264">INDEX(ICL3_classA!$G$2:$G$37,MATCH(MIN(ABS(AI264-ICL3_classA!$F$2:$F$37)),ABS(AI264-ICL3_classA!$F$2:$F$37),0))</f>
        <v>68</v>
      </c>
      <c r="U264" s="1">
        <f t="array" ref="U264">INDEX(ICL3_classA!$H$2:$H$37,MATCH(MIN(ABS(AI264-ICL3_classA!$F$2:$F$37)),ABS(AI264-ICL3_classA!$F$2:$F$37),0))</f>
        <v>30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61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20</v>
      </c>
      <c r="AE264" s="1">
        <f>VLOOKUP(A264,'SegEnds_NonXtal_Prot#'!A:AL,16,FALSE)-VLOOKUP(A264,'SegEnds_NonXtal_Prot#'!A:AL,10,FALSE)</f>
        <v>52</v>
      </c>
      <c r="AF264" s="1" t="e">
        <f>VLOOKUP(A264,'SegEnds_NonXtal_Prot#'!A:AL,22,FALSE)-VLOOKUP(A264,'SegEnds_NonXtal_Prot#'!A:AL,19,FALSE)</f>
        <v>#VALUE!</v>
      </c>
      <c r="AG264" s="1">
        <f>VLOOKUP(A264,'SegEnds_NonXtal_Prot#'!A:AL,28,FALSE)-VLOOKUP(A264,'SegEnds_NonXtal_Prot#'!A:AL,25,FALSE)</f>
        <v>28</v>
      </c>
      <c r="AH264" s="1">
        <f>VLOOKUP(A264,'SegEnds_NonXtal_Prot#'!A:AL,28,FALSE)-VLOOKUP(A264,'SegEnds_NonXtal_Prot#'!A:AL,22,FALSE)</f>
        <v>55</v>
      </c>
      <c r="AI264" s="1">
        <f>VLOOKUP(A264,'SegEnds_NonXtal_Prot#'!A:AL,31,FALSE)-VLOOKUP(A264,'SegEnds_NonXtal_Prot#'!A:AL,28,FALSE)</f>
        <v>43</v>
      </c>
      <c r="AJ264" s="1">
        <f>VLOOKUP(A264,'SegEnds_NonXtal_Prot#'!A:AL,34,FALSE)-VLOOKUP(A264,'SegEnds_NonXtal_Prot#'!A:AL,31,FALSE)</f>
        <v>45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145</v>
      </c>
      <c r="B265" s="1" t="str">
        <f>VLOOKUP(A265,Xtal_Templ!B:C,2,FALSE)</f>
        <v>ccr9_human</v>
      </c>
      <c r="C265" s="5">
        <f>VLOOKUP($B265&amp;"__wt",'SegEnds_Xtal_BW#'!$A:$Z,3,FALSE)</f>
        <v>27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08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56</v>
      </c>
      <c r="O265" s="87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INDEX(ICL3_classA!$G$2:$G$37,MATCH(MIN(ABS(AI265-ICL3_classA!$F$2:$F$37)),ABS(AI265-ICL3_classA!$F$2:$F$37),0))</f>
        <v>68</v>
      </c>
      <c r="U265" s="1">
        <f t="array" ref="U265">INDEX(ICL3_classA!$H$2:$H$37,MATCH(MIN(ABS(AI265-ICL3_classA!$F$2:$F$37)),ABS(AI265-ICL3_classA!$F$2:$F$37),0))</f>
        <v>30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67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18</v>
      </c>
      <c r="AE265" s="1">
        <f>VLOOKUP(A265,'SegEnds_NonXtal_Prot#'!A:AL,16,FALSE)-VLOOKUP(A265,'SegEnds_NonXtal_Prot#'!A:AL,10,FALSE)</f>
        <v>50</v>
      </c>
      <c r="AF265" s="1" t="e">
        <f>VLOOKUP(A265,'SegEnds_NonXtal_Prot#'!A:AL,22,FALSE)-VLOOKUP(A265,'SegEnds_NonXtal_Prot#'!A:AL,19,FALSE)</f>
        <v>#VALUE!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50</v>
      </c>
      <c r="AI265" s="1">
        <f>VLOOKUP(A265,'SegEnds_NonXtal_Prot#'!A:AL,31,FALSE)-VLOOKUP(A265,'SegEnds_NonXtal_Prot#'!A:AL,28,FALSE)</f>
        <v>43</v>
      </c>
      <c r="AJ265" s="1">
        <f>VLOOKUP(A265,'SegEnds_NonXtal_Prot#'!A:AL,34,FALSE)-VLOOKUP(A265,'SegEnds_NonXtal_Prot#'!A:AL,31,FALSE)</f>
        <v>45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169</v>
      </c>
      <c r="B266" s="1" t="str">
        <f>VLOOKUP(A266,Xtal_Templ!B:C,2,FALSE)</f>
        <v>ccr9_human</v>
      </c>
      <c r="C266" s="5">
        <f>VLOOKUP($B266&amp;"__wt",'SegEnds_Xtal_BW#'!$A:$Z,3,FALSE)</f>
        <v>27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24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56</v>
      </c>
      <c r="O266" s="87"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INDEX(ICL3_classA!$G$2:$G$37,MATCH(MIN(ABS(AI266-ICL3_classA!$F$2:$F$37)),ABS(AI266-ICL3_classA!$F$2:$F$37),0))</f>
        <v>68</v>
      </c>
      <c r="U266" s="1">
        <f t="array" ref="U266">INDEX(ICL3_classA!$H$2:$H$37,MATCH(MIN(ABS(AI266-ICL3_classA!$F$2:$F$37)),ABS(AI266-ICL3_classA!$F$2:$F$37),0))</f>
        <v>30</v>
      </c>
      <c r="V266" s="1">
        <v>65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67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29</v>
      </c>
      <c r="AC266" s="1">
        <f>VLOOKUP(A266,'SegEnds_NonXtal_Prot#'!A:AL,10,FALSE)-VLOOKUP(A266,'SegEnds_NonXtal_Prot#'!A:AL,7,FALSE)</f>
        <v>16</v>
      </c>
      <c r="AD266" s="1">
        <f>VLOOKUP(A266,'SegEnds_NonXtal_Prot#'!A:AL,13,FALSE)-VLOOKUP(A266,'SegEnds_NonXtal_Prot#'!A:AL,10,FALSE)</f>
        <v>18</v>
      </c>
      <c r="AE266" s="1">
        <f>VLOOKUP(A266,'SegEnds_NonXtal_Prot#'!A:AL,16,FALSE)-VLOOKUP(A266,'SegEnds_NonXtal_Prot#'!A:AL,10,FALSE)</f>
        <v>50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28</v>
      </c>
      <c r="AH266" s="1">
        <f>VLOOKUP(A266,'SegEnds_NonXtal_Prot#'!A:AL,28,FALSE)-VLOOKUP(A266,'SegEnds_NonXtal_Prot#'!A:AL,22,FALSE)</f>
        <v>53</v>
      </c>
      <c r="AI266" s="1">
        <f>VLOOKUP(A266,'SegEnds_NonXtal_Prot#'!A:AL,31,FALSE)-VLOOKUP(A266,'SegEnds_NonXtal_Prot#'!A:AL,28,FALSE)</f>
        <v>43</v>
      </c>
      <c r="AJ266" s="1">
        <f>VLOOKUP(A266,'SegEnds_NonXtal_Prot#'!A:AL,34,FALSE)-VLOOKUP(A266,'SegEnds_NonXtal_Prot#'!A:AL,31,FALSE)</f>
        <v>45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2" t="s">
        <v>175</v>
      </c>
      <c r="B267" s="12" t="str">
        <f>VLOOKUP(A267,Xtal_Templ!B:C,2,FALSE)</f>
        <v>ccr9_human</v>
      </c>
      <c r="C267" s="13">
        <f>VLOOKUP($B267&amp;"__wt",'SegEnds_Xtal_BW#'!$A:$Z,3,FALSE)</f>
        <v>27</v>
      </c>
      <c r="D267" s="12">
        <f>VLOOKUP($B267&amp;"__wt",'SegEnds_Xtal_BW#'!$A:$Z,4,FALSE)</f>
        <v>60</v>
      </c>
      <c r="E267" s="12">
        <f>VLOOKUP($B267&amp;"__wt",'SegEnds_Xtal_BW#'!$A:$Z,5,FALSE)</f>
        <v>48</v>
      </c>
      <c r="F267" s="12">
        <f>VLOOKUP($B267&amp;"__wt",'SegEnds_Xtal_BW#'!$A:$Z,6,FALSE)</f>
        <v>51</v>
      </c>
      <c r="G267" s="12">
        <v>37</v>
      </c>
      <c r="H267" s="12">
        <v>66</v>
      </c>
      <c r="I267" s="12">
        <f>VLOOKUP($B267&amp;"__wt",'SegEnds_Xtal_BW#'!$A:$Z,9,FALSE)</f>
        <v>49</v>
      </c>
      <c r="J267" s="12">
        <f>VLOOKUP($B267&amp;"__wt",'SegEnds_Xtal_BW#'!$A:$Z,10,FALSE)</f>
        <v>52</v>
      </c>
      <c r="K267" s="12">
        <v>24</v>
      </c>
      <c r="L267" s="12">
        <f>VLOOKUP($B267&amp;"__wt",'SegEnds_Xtal_BW#'!$A:$Z,12,FALSE)</f>
        <v>56</v>
      </c>
      <c r="M267" s="12">
        <f>VLOOKUP($B267&amp;"__wt",'SegEnds_Xtal_BW#'!$A:$Z,13,FALSE)</f>
        <v>50</v>
      </c>
      <c r="N267" s="12">
        <v>58</v>
      </c>
      <c r="O267" s="87">
        <v>38</v>
      </c>
      <c r="P267" s="12">
        <f>VLOOKUP($B267&amp;"__wt",'SegEnds_Xtal_BW#'!$A:$Z,16,FALSE)</f>
        <v>64</v>
      </c>
      <c r="Q267" s="12">
        <f>VLOOKUP($B267&amp;"__wt",'SegEnds_Xtal_BW#'!$A:$Z,17,FALSE)</f>
        <v>50</v>
      </c>
      <c r="R267" s="12">
        <f>VLOOKUP($B267&amp;"__wt",'SegEnds_Xtal_BW#'!$A:$Z,18,FALSE)</f>
        <v>52</v>
      </c>
      <c r="S267" s="12">
        <f>VLOOKUP($B267&amp;"__wt",'SegEnds_Xtal_BW#'!$A:$Z,19,FALSE)</f>
        <v>33</v>
      </c>
      <c r="T267" s="12">
        <f t="array" ref="T267">INDEX(ICL3_classA!$G$2:$G$37,MATCH(MIN(ABS(AI267-ICL3_classA!$F$2:$F$37)),ABS(AI267-ICL3_classA!$F$2:$F$37),0))</f>
        <v>68</v>
      </c>
      <c r="U267" s="12">
        <f t="array" ref="U267">INDEX(ICL3_classA!$H$2:$H$37,MATCH(MIN(ABS(AI267-ICL3_classA!$F$2:$F$37)),ABS(AI267-ICL3_classA!$F$2:$F$37),0))</f>
        <v>30</v>
      </c>
      <c r="V267" s="12">
        <v>65</v>
      </c>
      <c r="W267" s="12">
        <v>24</v>
      </c>
      <c r="X267" s="12">
        <f>VLOOKUP($B267&amp;"__wt",'SegEnds_Xtal_BW#'!$A:$Z,24,FALSE)</f>
        <v>56</v>
      </c>
      <c r="Y267" s="12">
        <f>VLOOKUP($B267&amp;"__wt",'SegEnds_Xtal_BW#'!$A:$Z,25,FALSE)</f>
        <v>47</v>
      </c>
      <c r="Z267" s="12">
        <f>VLOOKUP($B267&amp;"__wt",'SegEnds_Xtal_BW#'!$A:$Z,26,FALSE)</f>
        <v>67</v>
      </c>
      <c r="AA267" s="36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2">
        <f>VLOOKUP(A267,'SegEnds_NonXtal_Prot#'!A:AL,10,FALSE)-VLOOKUP(A267,'SegEnds_NonXtal_Prot#'!A:AL,7,FALSE)</f>
        <v>15</v>
      </c>
      <c r="AD267" s="12">
        <f>VLOOKUP(A267,'SegEnds_NonXtal_Prot#'!A:AL,13,FALSE)-VLOOKUP(A267,'SegEnds_NonXtal_Prot#'!A:AL,10,FALSE)</f>
        <v>18</v>
      </c>
      <c r="AE267" s="12">
        <f>VLOOKUP(A267,'SegEnds_NonXtal_Prot#'!A:AL,16,FALSE)-VLOOKUP(A267,'SegEnds_NonXtal_Prot#'!A:AL,10,FALSE)</f>
        <v>50</v>
      </c>
      <c r="AF267" s="1">
        <f>VLOOKUP(A267,'SegEnds_NonXtal_Prot#'!A:AL,22,FALSE)-VLOOKUP(A267,'SegEnds_NonXtal_Prot#'!A:AL,19,FALSE)</f>
        <v>22</v>
      </c>
      <c r="AG267" s="12">
        <f>VLOOKUP(A267,'SegEnds_NonXtal_Prot#'!A:AL,28,FALSE)-VLOOKUP(A267,'SegEnds_NonXtal_Prot#'!A:AL,25,FALSE)</f>
        <v>25</v>
      </c>
      <c r="AH267" s="1">
        <f>VLOOKUP(A267,'SegEnds_NonXtal_Prot#'!A:AL,28,FALSE)-VLOOKUP(A267,'SegEnds_NonXtal_Prot#'!A:AL,22,FALSE)</f>
        <v>52</v>
      </c>
      <c r="AI267" s="12">
        <f>VLOOKUP(A267,'SegEnds_NonXtal_Prot#'!A:AL,31,FALSE)-VLOOKUP(A267,'SegEnds_NonXtal_Prot#'!A:AL,28,FALSE)</f>
        <v>43</v>
      </c>
      <c r="AJ267" s="12">
        <f>VLOOKUP(A267,'SegEnds_NonXtal_Prot#'!A:AL,34,FALSE)-VLOOKUP(A267,'SegEnds_NonXtal_Prot#'!A:AL,31,FALSE)</f>
        <v>45</v>
      </c>
      <c r="AK267" s="1">
        <f>VLOOKUP(A267,'SegEnds_NonXtal_Prot#'!A:AL,37,FALSE)-VLOOKUP(A267,'SegEnds_NonXtal_Prot#'!A:AL,34,FALSE)</f>
        <v>10</v>
      </c>
      <c r="AL267" s="12" t="str">
        <f>IF(ISERROR(MATCH(A267,'SegEnds_Xtal_Prot#'!B:B, 0)), "NoXtal", "Xtal")</f>
        <v>NoXtal</v>
      </c>
    </row>
    <row r="268" spans="1:38" x14ac:dyDescent="0.2">
      <c r="A268" s="12" t="s">
        <v>177</v>
      </c>
      <c r="B268" s="12" t="str">
        <f>VLOOKUP(A268,Xtal_Templ!B:C,2,FALSE)</f>
        <v>ccr9_human</v>
      </c>
      <c r="C268" s="13">
        <f>VLOOKUP($B268&amp;"__wt",'SegEnds_Xtal_BW#'!$A:$Z,3,FALSE)</f>
        <v>27</v>
      </c>
      <c r="D268" s="12">
        <f>VLOOKUP($B268&amp;"__wt",'SegEnds_Xtal_BW#'!$A:$Z,4,FALSE)</f>
        <v>60</v>
      </c>
      <c r="E268" s="12">
        <f>VLOOKUP($B268&amp;"__wt",'SegEnds_Xtal_BW#'!$A:$Z,5,FALSE)</f>
        <v>48</v>
      </c>
      <c r="F268" s="12">
        <f>VLOOKUP($B268&amp;"__wt",'SegEnds_Xtal_BW#'!$A:$Z,6,FALSE)</f>
        <v>51</v>
      </c>
      <c r="G268" s="12">
        <v>37</v>
      </c>
      <c r="H268" s="12">
        <v>66</v>
      </c>
      <c r="I268" s="12">
        <f>VLOOKUP($B268&amp;"__wt",'SegEnds_Xtal_BW#'!$A:$Z,9,FALSE)</f>
        <v>49</v>
      </c>
      <c r="J268" s="12">
        <f>VLOOKUP($B268&amp;"__wt",'SegEnds_Xtal_BW#'!$A:$Z,10,FALSE)</f>
        <v>52</v>
      </c>
      <c r="K268" s="12">
        <v>24</v>
      </c>
      <c r="L268" s="12">
        <f>VLOOKUP($B268&amp;"__wt",'SegEnds_Xtal_BW#'!$A:$Z,12,FALSE)</f>
        <v>56</v>
      </c>
      <c r="M268" s="12">
        <f>VLOOKUP($B268&amp;"__wt",'SegEnds_Xtal_BW#'!$A:$Z,13,FALSE)</f>
        <v>50</v>
      </c>
      <c r="N268" s="12">
        <f>VLOOKUP($B268&amp;"__wt",'SegEnds_Xtal_BW#'!$A:$Z,14,FALSE)</f>
        <v>56</v>
      </c>
      <c r="O268" s="87">
        <f>VLOOKUP($B268&amp;"__wt",'SegEnds_Xtal_BW#'!$A:$Z,15,FALSE)</f>
        <v>35</v>
      </c>
      <c r="P268" s="12">
        <f>VLOOKUP($B268&amp;"__wt",'SegEnds_Xtal_BW#'!$A:$Z,16,FALSE)</f>
        <v>64</v>
      </c>
      <c r="Q268" s="12">
        <f>VLOOKUP($B268&amp;"__wt",'SegEnds_Xtal_BW#'!$A:$Z,17,FALSE)</f>
        <v>50</v>
      </c>
      <c r="R268" s="12">
        <f>VLOOKUP($B268&amp;"__wt",'SegEnds_Xtal_BW#'!$A:$Z,18,FALSE)</f>
        <v>52</v>
      </c>
      <c r="S268" s="12">
        <f>VLOOKUP($B268&amp;"__wt",'SegEnds_Xtal_BW#'!$A:$Z,19,FALSE)</f>
        <v>33</v>
      </c>
      <c r="T268" s="12">
        <f t="array" ref="T268">INDEX(ICL3_classA!$G$2:$G$37,MATCH(MIN(ABS(AI268-ICL3_classA!$F$2:$F$37)),ABS(AI268-ICL3_classA!$F$2:$F$37),0))</f>
        <v>68</v>
      </c>
      <c r="U268" s="12">
        <f t="array" ref="U268">INDEX(ICL3_classA!$H$2:$H$37,MATCH(MIN(ABS(AI268-ICL3_classA!$F$2:$F$37)),ABS(AI268-ICL3_classA!$F$2:$F$37),0))</f>
        <v>30</v>
      </c>
      <c r="V268" s="12">
        <v>65</v>
      </c>
      <c r="W268" s="12">
        <v>24</v>
      </c>
      <c r="X268" s="12">
        <f>VLOOKUP($B268&amp;"__wt",'SegEnds_Xtal_BW#'!$A:$Z,24,FALSE)</f>
        <v>56</v>
      </c>
      <c r="Y268" s="12">
        <f>VLOOKUP($B268&amp;"__wt",'SegEnds_Xtal_BW#'!$A:$Z,25,FALSE)</f>
        <v>47</v>
      </c>
      <c r="Z268" s="12">
        <f>VLOOKUP($B268&amp;"__wt",'SegEnds_Xtal_BW#'!$A:$Z,26,FALSE)</f>
        <v>67</v>
      </c>
      <c r="AA268" s="36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2">
        <f>VLOOKUP(A268,'SegEnds_NonXtal_Prot#'!A:AL,10,FALSE)-VLOOKUP(A268,'SegEnds_NonXtal_Prot#'!A:AL,7,FALSE)</f>
        <v>15</v>
      </c>
      <c r="AD268" s="12">
        <f>VLOOKUP(A268,'SegEnds_NonXtal_Prot#'!A:AL,13,FALSE)-VLOOKUP(A268,'SegEnds_NonXtal_Prot#'!A:AL,10,FALSE)</f>
        <v>18</v>
      </c>
      <c r="AE268" s="12">
        <f>VLOOKUP(A268,'SegEnds_NonXtal_Prot#'!A:AL,16,FALSE)-VLOOKUP(A268,'SegEnds_NonXtal_Prot#'!A:AL,10,FALSE)</f>
        <v>50</v>
      </c>
      <c r="AF268" s="1">
        <f>VLOOKUP(A268,'SegEnds_NonXtal_Prot#'!A:AL,22,FALSE)-VLOOKUP(A268,'SegEnds_NonXtal_Prot#'!A:AL,19,FALSE)</f>
        <v>22</v>
      </c>
      <c r="AG268" s="12">
        <f>VLOOKUP(A268,'SegEnds_NonXtal_Prot#'!A:AL,28,FALSE)-VLOOKUP(A268,'SegEnds_NonXtal_Prot#'!A:AL,25,FALSE)</f>
        <v>28</v>
      </c>
      <c r="AH268" s="1">
        <f>VLOOKUP(A268,'SegEnds_NonXtal_Prot#'!A:AL,28,FALSE)-VLOOKUP(A268,'SegEnds_NonXtal_Prot#'!A:AL,22,FALSE)</f>
        <v>53</v>
      </c>
      <c r="AI268" s="12">
        <f>VLOOKUP(A268,'SegEnds_NonXtal_Prot#'!A:AL,31,FALSE)-VLOOKUP(A268,'SegEnds_NonXtal_Prot#'!A:AL,28,FALSE)</f>
        <v>43</v>
      </c>
      <c r="AJ268" s="12">
        <f>VLOOKUP(A268,'SegEnds_NonXtal_Prot#'!A:AL,34,FALSE)-VLOOKUP(A268,'SegEnds_NonXtal_Prot#'!A:AL,31,FALSE)</f>
        <v>45</v>
      </c>
      <c r="AK268" s="1">
        <f>VLOOKUP(A268,'SegEnds_NonXtal_Prot#'!A:AL,37,FALSE)-VLOOKUP(A268,'SegEnds_NonXtal_Prot#'!A:AL,34,FALSE)</f>
        <v>10</v>
      </c>
      <c r="AL268" s="12" t="str">
        <f>IF(ISERROR(MATCH(A268,'SegEnds_Xtal_Prot#'!B:B, 0)), "NoXtal", "Xtal")</f>
        <v>Xtal</v>
      </c>
    </row>
    <row r="269" spans="1:38" x14ac:dyDescent="0.2">
      <c r="A269" s="1" t="s">
        <v>185</v>
      </c>
      <c r="B269" s="1" t="str">
        <f>VLOOKUP(A269,Xtal_Templ!B:C,2,FALSE)</f>
        <v>ccr2_human</v>
      </c>
      <c r="C269" s="5">
        <f>VLOOKUP($B269&amp;"__wt",'SegEnds_Xtal_BW#'!$A:$Z,3,FALSE)</f>
        <v>27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08">
        <v>56</v>
      </c>
      <c r="O269" s="87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31</v>
      </c>
      <c r="T269" s="1">
        <f t="array" ref="T269">INDEX(ICL3_classA!$G$2:$G$37,MATCH(MIN(ABS(AI269-ICL3_classA!$F$2:$F$37)),ABS(AI269-ICL3_classA!$F$2:$F$37),0))</f>
        <v>68</v>
      </c>
      <c r="U269" s="1">
        <f t="array" ref="U269">INDEX(ICL3_classA!$H$2:$H$37,MATCH(MIN(ABS(AI269-ICL3_classA!$F$2:$F$37)),ABS(AI269-ICL3_classA!$F$2:$F$37),0))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18</v>
      </c>
      <c r="AE269" s="1">
        <f>VLOOKUP(A269,'SegEnds_NonXtal_Prot#'!A:AL,16,FALSE)-VLOOKUP(A269,'SegEnds_NonXtal_Prot#'!A:AL,10,FALSE)</f>
        <v>50</v>
      </c>
      <c r="AF269" s="1">
        <f>VLOOKUP(A269,'SegEnds_NonXtal_Prot#'!A:AL,22,FALSE)-VLOOKUP(A269,'SegEnds_NonXtal_Prot#'!A:AL,19,FALSE)</f>
        <v>19</v>
      </c>
      <c r="AG269" s="1">
        <f>VLOOKUP(A269,'SegEnds_NonXtal_Prot#'!A:AL,28,FALSE)-VLOOKUP(A269,'SegEnds_NonXtal_Prot#'!A:AL,25,FALSE)</f>
        <v>27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43</v>
      </c>
      <c r="AJ269" s="1">
        <f>VLOOKUP(A269,'SegEnds_NonXtal_Prot#'!A:AL,34,FALSE)-VLOOKUP(A269,'SegEnds_NonXtal_Prot#'!A:AL,31,FALSE)</f>
        <v>45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186</v>
      </c>
      <c r="B270" s="1" t="str">
        <f>VLOOKUP(A270,Xtal_Templ!B:C,2,FALSE)</f>
        <v>ccr9_human</v>
      </c>
      <c r="C270" s="5">
        <f>VLOOKUP($B270&amp;"__wt",'SegEnds_Xtal_BW#'!$A:$Z,3,FALSE)</f>
        <v>27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08">
        <v>56</v>
      </c>
      <c r="O270" s="108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33</v>
      </c>
      <c r="T270" s="1">
        <f t="array" ref="T270">INDEX(ICL3_classA!$G$2:$G$37,MATCH(MIN(ABS(AI270-ICL3_classA!$F$2:$F$37)),ABS(AI270-ICL3_classA!$F$2:$F$37),0))</f>
        <v>68</v>
      </c>
      <c r="U270" s="1">
        <f t="array" ref="U270">INDEX(ICL3_classA!$H$2:$H$37,MATCH(MIN(ABS(AI270-ICL3_classA!$F$2:$F$37)),ABS(AI270-ICL3_classA!$F$2:$F$37),0))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67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18</v>
      </c>
      <c r="AE270" s="1">
        <f>VLOOKUP(A270,'SegEnds_NonXtal_Prot#'!A:AL,16,FALSE)-VLOOKUP(A270,'SegEnds_NonXtal_Prot#'!A:AL,10,FALSE)</f>
        <v>50</v>
      </c>
      <c r="AF270" s="1">
        <f>VLOOKUP(A270,'SegEnds_NonXtal_Prot#'!A:AL,22,FALSE)-VLOOKUP(A270,'SegEnds_NonXtal_Prot#'!A:AL,19,FALSE)</f>
        <v>19</v>
      </c>
      <c r="AG270" s="1">
        <f>VLOOKUP(A270,'SegEnds_NonXtal_Prot#'!A:AL,28,FALSE)-VLOOKUP(A270,'SegEnds_NonXtal_Prot#'!A:AL,25,FALSE)</f>
        <v>27</v>
      </c>
      <c r="AH270" s="1">
        <f>VLOOKUP(A270,'SegEnds_NonXtal_Prot#'!A:AL,28,FALSE)-VLOOKUP(A270,'SegEnds_NonXtal_Prot#'!A:AL,22,FALSE)</f>
        <v>53</v>
      </c>
      <c r="AI270" s="1">
        <f>VLOOKUP(A270,'SegEnds_NonXtal_Prot#'!A:AL,31,FALSE)-VLOOKUP(A270,'SegEnds_NonXtal_Prot#'!A:AL,28,FALSE)</f>
        <v>43</v>
      </c>
      <c r="AJ270" s="1">
        <f>VLOOKUP(A270,'SegEnds_NonXtal_Prot#'!A:AL,34,FALSE)-VLOOKUP(A270,'SegEnds_NonXtal_Prot#'!A:AL,31,FALSE)</f>
        <v>45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187</v>
      </c>
      <c r="B271" s="1" t="str">
        <f>VLOOKUP(A271,Xtal_Templ!B:C,2,FALSE)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INDEX(ICL3_classA!$G$2:$G$37,MATCH(MIN(ABS(AI271-ICL3_classA!$F$2:$F$37)),ABS(AI271-ICL3_classA!$F$2:$F$37),0))</f>
        <v>68</v>
      </c>
      <c r="U271" s="1">
        <f t="array" ref="U271">INDEX(ICL3_classA!$H$2:$H$37,MATCH(MIN(ABS(AI271-ICL3_classA!$F$2:$F$37)),ABS(AI271-ICL3_classA!$F$2:$F$37),0))</f>
        <v>30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18</v>
      </c>
      <c r="AE271" s="1">
        <f>VLOOKUP(A271,'SegEnds_NonXtal_Prot#'!A:AL,16,FALSE)-VLOOKUP(A271,'SegEnds_NonXtal_Prot#'!A:AL,10,FALSE)</f>
        <v>50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24</v>
      </c>
      <c r="AH271" s="1">
        <f>VLOOKUP(A271,'SegEnds_NonXtal_Prot#'!A:AL,28,FALSE)-VLOOKUP(A271,'SegEnds_NonXtal_Prot#'!A:AL,22,FALSE)</f>
        <v>51</v>
      </c>
      <c r="AI271" s="1">
        <f>VLOOKUP(A271,'SegEnds_NonXtal_Prot#'!A:AL,31,FALSE)-VLOOKUP(A271,'SegEnds_NonXtal_Prot#'!A:AL,28,FALSE)</f>
        <v>43</v>
      </c>
      <c r="AJ271" s="1">
        <f>VLOOKUP(A271,'SegEnds_NonXtal_Prot#'!A:AL,34,FALSE)-VLOOKUP(A271,'SegEnds_NonXtal_Prot#'!A:AL,31,FALSE)</f>
        <v>45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1172</v>
      </c>
      <c r="B272" s="1" t="str">
        <f>VLOOKUP(A272,Xtal_Templ!B:C,2,FALSE)</f>
        <v>cxcr4_human</v>
      </c>
      <c r="C272" s="5">
        <f>VLOOKUP($B272&amp;"__wt",'SegEnds_Xtal_BW#'!$A:$Z,3,FALSE)</f>
        <v>24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f>VLOOKUP($B272&amp;"__wt",'SegEnds_Xtal_BW#'!$A:$Z,14,FALSE)</f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INDEX(ICL3_classA!$G$2:$G$37,MATCH(MIN(ABS(AI272-ICL3_classA!$F$2:$F$37)),ABS(AI272-ICL3_classA!$F$2:$F$37),0))</f>
        <v>68</v>
      </c>
      <c r="U272" s="1">
        <f t="array" ref="U272">INDEX(ICL3_classA!$H$2:$H$37,MATCH(MIN(ABS(AI272-ICL3_classA!$F$2:$F$37)),ABS(AI272-ICL3_classA!$F$2:$F$37),0))</f>
        <v>30</v>
      </c>
      <c r="V272" s="1">
        <v>64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18</v>
      </c>
      <c r="AE272" s="1">
        <f>VLOOKUP(A272,'SegEnds_NonXtal_Prot#'!A:AL,16,FALSE)-VLOOKUP(A272,'SegEnds_NonXtal_Prot#'!A:AL,10,FALSE)</f>
        <v>50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25</v>
      </c>
      <c r="AH272" s="1">
        <f>VLOOKUP(A272,'SegEnds_NonXtal_Prot#'!A:AL,28,FALSE)-VLOOKUP(A272,'SegEnds_NonXtal_Prot#'!A:AL,22,FALSE)</f>
        <v>50</v>
      </c>
      <c r="AI272" s="1">
        <f>VLOOKUP(A272,'SegEnds_NonXtal_Prot#'!A:AL,31,FALSE)-VLOOKUP(A272,'SegEnds_NonXtal_Prot#'!A:AL,28,FALSE)</f>
        <v>43</v>
      </c>
      <c r="AJ272" s="1">
        <f>VLOOKUP(A272,'SegEnds_NonXtal_Prot#'!A:AL,34,FALSE)-VLOOKUP(A272,'SegEnds_NonXtal_Prot#'!A:AL,31,FALSE)</f>
        <v>45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Xtal</v>
      </c>
    </row>
    <row r="273" spans="1:38" x14ac:dyDescent="0.2">
      <c r="A273" s="1" t="s">
        <v>188</v>
      </c>
      <c r="B273" s="1" t="str">
        <f>VLOOKUP(A273,Xtal_Templ!B:C,2,FALSE)</f>
        <v>cxcr4_human</v>
      </c>
      <c r="C273" s="5">
        <f>VLOOKUP($B273&amp;"__wt",'SegEnds_Xtal_BW#'!$A:$Z,3,FALSE)</f>
        <v>24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7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32</v>
      </c>
      <c r="T273" s="1">
        <f t="array" ref="T273">INDEX(ICL3_classA!$G$2:$G$37,MATCH(MIN(ABS(AI273-ICL3_classA!$F$2:$F$37)),ABS(AI273-ICL3_classA!$F$2:$F$37),0))</f>
        <v>68</v>
      </c>
      <c r="U273" s="1">
        <f t="array" ref="U273">INDEX(ICL3_classA!$H$2:$H$37,MATCH(MIN(ABS(AI273-ICL3_classA!$F$2:$F$37)),ABS(AI273-ICL3_classA!$F$2:$F$37),0))</f>
        <v>28</v>
      </c>
      <c r="V273" s="1">
        <v>64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18</v>
      </c>
      <c r="AE273" s="1">
        <f>VLOOKUP(A273,'SegEnds_NonXtal_Prot#'!A:AL,16,FALSE)-VLOOKUP(A273,'SegEnds_NonXtal_Prot#'!A:AL,10,FALSE)</f>
        <v>50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28</v>
      </c>
      <c r="AH273" s="1">
        <f>VLOOKUP(A273,'SegEnds_NonXtal_Prot#'!A:AL,28,FALSE)-VLOOKUP(A273,'SegEnds_NonXtal_Prot#'!A:AL,22,FALSE)</f>
        <v>56</v>
      </c>
      <c r="AI273" s="1">
        <f>VLOOKUP(A273,'SegEnds_NonXtal_Prot#'!A:AL,31,FALSE)-VLOOKUP(A273,'SegEnds_NonXtal_Prot#'!A:AL,28,FALSE)</f>
        <v>44</v>
      </c>
      <c r="AJ273" s="1">
        <f>VLOOKUP(A273,'SegEnds_NonXtal_Prot#'!A:AL,34,FALSE)-VLOOKUP(A273,'SegEnds_NonXtal_Prot#'!A:AL,31,FALSE)</f>
        <v>45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1" t="s">
        <v>194</v>
      </c>
      <c r="B274" s="1" t="str">
        <f>VLOOKUP(A274,Xtal_Templ!B:C,2,FALSE)</f>
        <v>adrb2_human</v>
      </c>
      <c r="C274" s="5">
        <f>VLOOKUP($B274&amp;"__wt",'SegEnds_Xtal_BW#'!$A:$Z,3,FALSE)</f>
        <v>25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7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INDEX(ICL3_classA!$G$2:$G$37,MATCH(MIN(ABS(AI274-ICL3_classA!$F$2:$F$37)),ABS(AI274-ICL3_classA!$F$2:$F$37),0))</f>
        <v>76</v>
      </c>
      <c r="U274" s="1">
        <f t="array" ref="U274">INDEX(ICL3_classA!$H$2:$H$37,MATCH(MIN(ABS(AI274-ICL3_classA!$F$2:$F$37)),ABS(AI274-ICL3_classA!$F$2:$F$37),0))</f>
        <v>24</v>
      </c>
      <c r="V274" s="1">
        <v>64</v>
      </c>
      <c r="W274" s="1">
        <v>24</v>
      </c>
      <c r="X274" s="129">
        <v>56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29</v>
      </c>
      <c r="AC274" s="1">
        <f>VLOOKUP(A274,'SegEnds_NonXtal_Prot#'!A:AL,10,FALSE)-VLOOKUP(A274,'SegEnds_NonXtal_Prot#'!A:AL,7,FALSE)</f>
        <v>16</v>
      </c>
      <c r="AD274" s="1">
        <f>VLOOKUP(A274,'SegEnds_NonXtal_Prot#'!A:AL,13,FALSE)-VLOOKUP(A274,'SegEnds_NonXtal_Prot#'!A:AL,10,FALSE)</f>
        <v>20</v>
      </c>
      <c r="AE274" s="1">
        <f>VLOOKUP(A274,'SegEnds_NonXtal_Prot#'!A:AL,16,FALSE)-VLOOKUP(A274,'SegEnds_NonXtal_Prot#'!A:AL,10,FALSE)</f>
        <v>51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20</v>
      </c>
      <c r="AH274" s="1">
        <f>VLOOKUP(A274,'SegEnds_NonXtal_Prot#'!A:AL,28,FALSE)-VLOOKUP(A274,'SegEnds_NonXtal_Prot#'!A:AL,22,FALSE)</f>
        <v>72</v>
      </c>
      <c r="AI274" s="1">
        <f>VLOOKUP(A274,'SegEnds_NonXtal_Prot#'!A:AL,31,FALSE)-VLOOKUP(A274,'SegEnds_NonXtal_Prot#'!A:AL,28,FALSE)</f>
        <v>74</v>
      </c>
      <c r="AJ274" s="1">
        <f>VLOOKUP(A274,'SegEnds_NonXtal_Prot#'!A:AL,34,FALSE)-VLOOKUP(A274,'SegEnds_NonXtal_Prot#'!A:AL,31,FALSE)</f>
        <v>45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195</v>
      </c>
      <c r="B275" s="1" t="str">
        <f>VLOOKUP(A275,Xtal_Templ!B:C,2,FALSE)</f>
        <v>ednrb_human</v>
      </c>
      <c r="C275" s="5">
        <f>VLOOKUP($B275&amp;"__wt",'SegEnds_Xtal_BW#'!$A:$Z,3,FALSE)</f>
        <v>22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52</v>
      </c>
      <c r="G275" s="1">
        <v>38</v>
      </c>
      <c r="H275" s="12"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9"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28</v>
      </c>
      <c r="T275" s="1">
        <f t="array" ref="T275">INDEX(ICL3_classA!$G$2:$G$37,MATCH(MIN(ABS(AI275-ICL3_classA!$F$2:$F$37)),ABS(AI275-ICL3_classA!$F$2:$F$37),0))</f>
        <v>72</v>
      </c>
      <c r="U275" s="1">
        <f t="array" ref="U275">INDEX(ICL3_classA!$H$2:$H$37,MATCH(MIN(ABS(AI275-ICL3_classA!$F$2:$F$37)),ABS(AI275-ICL3_classA!$F$2:$F$37),0))</f>
        <v>24</v>
      </c>
      <c r="V275" s="1">
        <v>62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60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20</v>
      </c>
      <c r="AE275" s="1">
        <f>VLOOKUP(A275,'SegEnds_NonXtal_Prot#'!A:AL,16,FALSE)-VLOOKUP(A275,'SegEnds_NonXtal_Prot#'!A:AL,10,FALSE)</f>
        <v>57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28</v>
      </c>
      <c r="AH275" s="1">
        <f>VLOOKUP(A275,'SegEnds_NonXtal_Prot#'!A:AL,28,FALSE)-VLOOKUP(A275,'SegEnds_NonXtal_Prot#'!A:AL,22,FALSE)</f>
        <v>57</v>
      </c>
      <c r="AI275" s="1">
        <f>VLOOKUP(A275,'SegEnds_NonXtal_Prot#'!A:AL,31,FALSE)-VLOOKUP(A275,'SegEnds_NonXtal_Prot#'!A:AL,28,FALSE)</f>
        <v>54</v>
      </c>
      <c r="AJ275" s="1">
        <f>VLOOKUP(A275,'SegEnds_NonXtal_Prot#'!A:AL,34,FALSE)-VLOOKUP(A275,'SegEnds_NonXtal_Prot#'!A:AL,31,FALSE)</f>
        <v>45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196</v>
      </c>
      <c r="B276" s="1" t="str">
        <f>VLOOKUP(A276,Xtal_Templ!B:C,2,FALSE)</f>
        <v>ednrb_human</v>
      </c>
      <c r="C276" s="5">
        <f>VLOOKUP($B276&amp;"__wt",'SegEnds_Xtal_BW#'!$A:$Z,3,FALSE)</f>
        <v>22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52</v>
      </c>
      <c r="G276" s="1">
        <v>38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21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57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28</v>
      </c>
      <c r="T276" s="1">
        <f t="array" ref="T276">INDEX(ICL3_classA!$G$2:$G$37,MATCH(MIN(ABS(AI276-ICL3_classA!$F$2:$F$37)),ABS(AI276-ICL3_classA!$F$2:$F$37),0))</f>
        <v>72</v>
      </c>
      <c r="U276" s="1">
        <f t="array" ref="U276">INDEX(ICL3_classA!$H$2:$H$37,MATCH(MIN(ABS(AI276-ICL3_classA!$F$2:$F$37)),ABS(AI276-ICL3_classA!$F$2:$F$37),0))</f>
        <v>24</v>
      </c>
      <c r="V276" s="1">
        <v>62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60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30</v>
      </c>
      <c r="AH276" s="1">
        <f>VLOOKUP(A276,'SegEnds_NonXtal_Prot#'!A:AL,28,FALSE)-VLOOKUP(A276,'SegEnds_NonXtal_Prot#'!A:AL,22,FALSE)</f>
        <v>59</v>
      </c>
      <c r="AI276" s="1">
        <f>VLOOKUP(A276,'SegEnds_NonXtal_Prot#'!A:AL,31,FALSE)-VLOOKUP(A276,'SegEnds_NonXtal_Prot#'!A:AL,28,FALSE)</f>
        <v>53</v>
      </c>
      <c r="AJ276" s="1">
        <f>VLOOKUP(A276,'SegEnds_NonXtal_Prot#'!A:AL,34,FALSE)-VLOOKUP(A276,'SegEnds_NonXtal_Prot#'!A:AL,31,FALSE)</f>
        <v>45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Xtal</v>
      </c>
    </row>
    <row r="277" spans="1:38" s="12" customFormat="1" x14ac:dyDescent="0.2">
      <c r="A277" s="1" t="s">
        <v>219</v>
      </c>
      <c r="B277" s="1" t="str">
        <f>VLOOKUP(A277,Xtal_Templ!B:C,2,FALSE)</f>
        <v>agtr1_human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63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24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56</v>
      </c>
      <c r="O277" s="87"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34</v>
      </c>
      <c r="T277" s="1">
        <f t="array" ref="T277">INDEX(ICL3_classA!$G$2:$G$37,MATCH(MIN(ABS(AI277-ICL3_classA!$F$2:$F$37)),ABS(AI277-ICL3_classA!$F$2:$F$37),0))</f>
        <v>68</v>
      </c>
      <c r="U277" s="1">
        <f t="array" ref="U277">INDEX(ICL3_classA!$H$2:$H$37,MATCH(MIN(ABS(AI277-ICL3_classA!$F$2:$F$37)),ABS(AI277-ICL3_classA!$F$2:$F$37),0))</f>
        <v>24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61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33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17</v>
      </c>
      <c r="AE277" s="1">
        <f>VLOOKUP(A277,'SegEnds_NonXtal_Prot#'!A:AL,16,FALSE)-VLOOKUP(A277,'SegEnds_NonXtal_Prot#'!A:AL,10,FALSE)</f>
        <v>49</v>
      </c>
      <c r="AF277" s="1" t="e">
        <f>VLOOKUP(A277,'SegEnds_NonXtal_Prot#'!A:AL,22,FALSE)-VLOOKUP(A277,'SegEnds_NonXtal_Prot#'!A:AL,19,FALSE)</f>
        <v>#VALUE!</v>
      </c>
      <c r="AG277" s="1" t="e">
        <f>VLOOKUP(A277,'SegEnds_NonXtal_Prot#'!A:AL,28,FALSE)-VLOOKUP(A277,'SegEnds_NonXtal_Prot#'!A:AL,25,FALSE)</f>
        <v>#VALUE!</v>
      </c>
      <c r="AH277" s="1">
        <f>VLOOKUP(A277,'SegEnds_NonXtal_Prot#'!A:AL,28,FALSE)-VLOOKUP(A277,'SegEnds_NonXtal_Prot#'!A:AL,22,FALSE)</f>
        <v>47</v>
      </c>
      <c r="AI277" s="1">
        <f>VLOOKUP(A277,'SegEnds_NonXtal_Prot#'!A:AL,31,FALSE)-VLOOKUP(A277,'SegEnds_NonXtal_Prot#'!A:AL,28,FALSE)</f>
        <v>49</v>
      </c>
      <c r="AJ277" s="1">
        <f>VLOOKUP(A277,'SegEnds_NonXtal_Prot#'!A:AL,34,FALSE)-VLOOKUP(A277,'SegEnds_NonXtal_Prot#'!A:AL,31,FALSE)</f>
        <v>45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246</v>
      </c>
      <c r="B278" s="1" t="str">
        <f>VLOOKUP(A278,Xtal_Templ!B:C,2,FALSE)</f>
        <v>agtr1_human</v>
      </c>
      <c r="C278" s="5">
        <f>VLOOKUP($B278&amp;"__wt",'SegEnds_Xtal_BW#'!$A:$Z,3,FALSE)</f>
        <v>30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34</v>
      </c>
      <c r="T278" s="1">
        <f t="array" ref="T278">INDEX(ICL3_classA!$G$2:$G$37,MATCH(MIN(ABS(AI278-ICL3_classA!$F$2:$F$37)),ABS(AI278-ICL3_classA!$F$2:$F$37),0))</f>
        <v>67</v>
      </c>
      <c r="U278" s="1">
        <f t="array" ref="U278">INDEX(ICL3_classA!$H$2:$H$37,MATCH(MIN(ABS(AI278-ICL3_classA!$F$2:$F$37)),ABS(AI278-ICL3_classA!$F$2:$F$37),0))</f>
        <v>28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61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52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23</v>
      </c>
      <c r="AH278" s="1">
        <f>VLOOKUP(A278,'SegEnds_NonXtal_Prot#'!A:AL,28,FALSE)-VLOOKUP(A278,'SegEnds_NonXtal_Prot#'!A:AL,22,FALSE)</f>
        <v>50</v>
      </c>
      <c r="AI278" s="1">
        <f>VLOOKUP(A278,'SegEnds_NonXtal_Prot#'!A:AL,31,FALSE)-VLOOKUP(A278,'SegEnds_NonXtal_Prot#'!A:AL,28,FALSE)</f>
        <v>45</v>
      </c>
      <c r="AJ278" s="1">
        <f>VLOOKUP(A278,'SegEnds_NonXtal_Prot#'!A:AL,34,FALSE)-VLOOKUP(A278,'SegEnds_NonXtal_Prot#'!A:AL,31,FALSE)</f>
        <v>45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276</v>
      </c>
      <c r="B279" s="1" t="str">
        <f>VLOOKUP(A279,Xtal_Templ!B:C,2,FALSE)</f>
        <v>oprk_human</v>
      </c>
      <c r="C279" s="5">
        <f>VLOOKUP($B279&amp;"__wt",'SegEnds_Xtal_BW#'!$A:$Z,3,FALSE)</f>
        <v>30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30</v>
      </c>
      <c r="T279" s="1">
        <f t="array" ref="T279">INDEX(ICL3_classA!$G$2:$G$37,MATCH(MIN(ABS(AI279-ICL3_classA!$F$2:$F$37)),ABS(AI279-ICL3_classA!$F$2:$F$37),0))</f>
        <v>67</v>
      </c>
      <c r="U279" s="1">
        <f t="array" ref="U279">INDEX(ICL3_classA!$H$2:$H$37,MATCH(MIN(ABS(AI279-ICL3_classA!$F$2:$F$37)),ABS(AI279-ICL3_classA!$F$2:$F$37),0))</f>
        <v>26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 t="e">
        <f>VLOOKUP(A279,'SegEnds_NonXtal_Prot#'!A:AL,10,FALSE)-VLOOKUP(A279,'SegEnds_NonXtal_Prot#'!A:AL,7,FALSE)</f>
        <v>#VALUE!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23</v>
      </c>
      <c r="AH279" s="1">
        <f>VLOOKUP(A279,'SegEnds_NonXtal_Prot#'!A:AL,28,FALSE)-VLOOKUP(A279,'SegEnds_NonXtal_Prot#'!A:AL,22,FALSE)</f>
        <v>48</v>
      </c>
      <c r="AI279" s="1">
        <f>VLOOKUP(A279,'SegEnds_NonXtal_Prot#'!A:AL,31,FALSE)-VLOOKUP(A279,'SegEnds_NonXtal_Prot#'!A:AL,28,FALSE)</f>
        <v>46</v>
      </c>
      <c r="AJ279" s="1">
        <f>VLOOKUP(A279,'SegEnds_NonXtal_Prot#'!A:AL,34,FALSE)-VLOOKUP(A279,'SegEnds_NonXtal_Prot#'!A:AL,31,FALSE)</f>
        <v>45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277</v>
      </c>
      <c r="B280" s="1" t="str">
        <f>VLOOKUP(A280,Xtal_Templ!B:C,2,FALSE)</f>
        <v>p2ry1_human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66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32</v>
      </c>
      <c r="T280" s="1">
        <f t="array" ref="T280">INDEX(ICL3_classA!$G$2:$G$37,MATCH(MIN(ABS(AI280-ICL3_classA!$F$2:$F$37)),ABS(AI280-ICL3_classA!$F$2:$F$37),0))</f>
        <v>67</v>
      </c>
      <c r="U280" s="1">
        <f t="array" ref="U280">INDEX(ICL3_classA!$H$2:$H$37,MATCH(MIN(ABS(AI280-ICL3_classA!$F$2:$F$37)),ABS(AI280-ICL3_classA!$F$2:$F$37),0))</f>
        <v>26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 t="e">
        <f>VLOOKUP(A280,'SegEnds_NonXtal_Prot#'!A:AL,10,FALSE)-VLOOKUP(A280,'SegEnds_NonXtal_Prot#'!A:AL,7,FALSE)</f>
        <v>#VALUE!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23</v>
      </c>
      <c r="AH280" s="1">
        <f>VLOOKUP(A280,'SegEnds_NonXtal_Prot#'!A:AL,28,FALSE)-VLOOKUP(A280,'SegEnds_NonXtal_Prot#'!A:AL,22,FALSE)</f>
        <v>48</v>
      </c>
      <c r="AI280" s="1">
        <f>VLOOKUP(A280,'SegEnds_NonXtal_Prot#'!A:AL,31,FALSE)-VLOOKUP(A280,'SegEnds_NonXtal_Prot#'!A:AL,28,FALSE)</f>
        <v>46</v>
      </c>
      <c r="AJ280" s="1">
        <f>VLOOKUP(A280,'SegEnds_NonXtal_Prot#'!A:AL,34,FALSE)-VLOOKUP(A280,'SegEnds_NonXtal_Prot#'!A:AL,31,FALSE)</f>
        <v>45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289</v>
      </c>
      <c r="B281" s="1" t="str">
        <f>VLOOKUP(A281,Xtal_Templ!B:C,2,FALSE)</f>
        <v>par2_human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v>66</v>
      </c>
      <c r="I281" s="1">
        <f>VLOOKUP($B281&amp;"__wt",'SegEnds_Xtal_BW#'!$A:$Z,9,FALSE)</f>
        <v>47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v>38</v>
      </c>
      <c r="P281" s="1">
        <f>VLOOKUP($B281&amp;"__wt",'SegEnds_Xtal_BW#'!$A:$Z,16,FALSE)</f>
        <v>62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INDEX(ICL3_classA!$G$2:$G$37,MATCH(MIN(ABS(AI281-ICL3_classA!$F$2:$F$37)),ABS(AI281-ICL3_classA!$F$2:$F$37),0))</f>
        <v>67</v>
      </c>
      <c r="U281" s="1">
        <f t="array" ref="U281">INDEX(ICL3_classA!$H$2:$H$37,MATCH(MIN(ABS(AI281-ICL3_classA!$F$2:$F$37)),ABS(AI281-ICL3_classA!$F$2:$F$37),0))</f>
        <v>26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19</v>
      </c>
      <c r="AE281" s="1">
        <f>VLOOKUP(A281,'SegEnds_NonXtal_Prot#'!A:AL,16,FALSE)-VLOOKUP(A281,'SegEnds_NonXtal_Prot#'!A:AL,10,FALSE)</f>
        <v>51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28</v>
      </c>
      <c r="AH281" s="1">
        <f>VLOOKUP(A281,'SegEnds_NonXtal_Prot#'!A:AL,28,FALSE)-VLOOKUP(A281,'SegEnds_NonXtal_Prot#'!A:AL,22,FALSE)</f>
        <v>57</v>
      </c>
      <c r="AI281" s="1">
        <f>VLOOKUP(A281,'SegEnds_NonXtal_Prot#'!A:AL,31,FALSE)-VLOOKUP(A281,'SegEnds_NonXtal_Prot#'!A:AL,28,FALSE)</f>
        <v>46</v>
      </c>
      <c r="AJ281" s="1">
        <f>VLOOKUP(A281,'SegEnds_NonXtal_Prot#'!A:AL,34,FALSE)-VLOOKUP(A281,'SegEnds_NonXtal_Prot#'!A:AL,31,FALSE)</f>
        <v>45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1524</v>
      </c>
      <c r="B282" s="1" t="str">
        <f>VLOOKUP(A282,Xtal_Templ!B:C,2,FALSE)</f>
        <v>q80km9_hcmv</v>
      </c>
      <c r="C282" s="5">
        <f>VLOOKUP($B282&amp;"__wt",'SegEnds_Xtal_BW#'!$A:$Z,3,FALSE)</f>
        <v>24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66</v>
      </c>
      <c r="I282" s="1" t="str">
        <f>VLOOKUP($B282&amp;"__wt",'SegEnds_Xtal_BW#'!$A:$Z,9,FALSE)</f>
        <v>-</v>
      </c>
      <c r="J282" s="1" t="str">
        <f>VLOOKUP($B282&amp;"__wt",'SegEnds_Xtal_BW#'!$A:$Z,10,FALSE)</f>
        <v>-</v>
      </c>
      <c r="K282" s="108">
        <v>21</v>
      </c>
      <c r="L282" s="1">
        <f>VLOOKUP($B282&amp;"__wt",'SegEnds_Xtal_BW#'!$A:$Z,12,FALSE)</f>
        <v>55</v>
      </c>
      <c r="M282" s="1" t="str">
        <f>VLOOKUP($B282&amp;"__wt",'SegEnds_Xtal_BW#'!$A:$Z,13,FALSE)</f>
        <v>-</v>
      </c>
      <c r="N282" s="12" t="str">
        <f>VLOOKUP($B282&amp;"__wt",'SegEnds_Xtal_BW#'!$A:$Z,14,FALSE)</f>
        <v>-</v>
      </c>
      <c r="O282" s="87">
        <f>VLOOKUP($B282&amp;"__wt",'SegEnds_Xtal_BW#'!$A:$Z,15,FALSE)</f>
        <v>38</v>
      </c>
      <c r="P282" s="1">
        <f>VLOOKUP($B282&amp;"__wt",'SegEnds_Xtal_BW#'!$A:$Z,16,FALSE)</f>
        <v>62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33</v>
      </c>
      <c r="T282" s="1">
        <f t="array" ref="T282">INDEX(ICL3_classA!$G$2:$G$37,MATCH(MIN(ABS(AI282-ICL3_classA!$F$2:$F$37)),ABS(AI282-ICL3_classA!$F$2:$F$37),0))</f>
        <v>68</v>
      </c>
      <c r="U282" s="1">
        <v>29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62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 t="e">
        <f>VLOOKUP(A282,'SegEnds_NonXtal_Prot#'!A:AL,13,FALSE)-VLOOKUP(A282,'SegEnds_NonXtal_Prot#'!A:AL,10,FALSE)</f>
        <v>#VALUE!</v>
      </c>
      <c r="AE282" s="1">
        <f>VLOOKUP(A282,'SegEnds_NonXtal_Prot#'!A:AL,16,FALSE)-VLOOKUP(A282,'SegEnds_NonXtal_Prot#'!A:AL,10,FALSE)</f>
        <v>50</v>
      </c>
      <c r="AF282" s="1" t="e">
        <f>VLOOKUP(A282,'SegEnds_NonXtal_Prot#'!A:AL,22,FALSE)-VLOOKUP(A282,'SegEnds_NonXtal_Prot#'!A:AL,19,FALSE)</f>
        <v>#VALUE!</v>
      </c>
      <c r="AG282" s="1">
        <f>VLOOKUP(A282,'SegEnds_NonXtal_Prot#'!A:AL,28,FALSE)-VLOOKUP(A282,'SegEnds_NonXtal_Prot#'!A:AL,25,FALSE)</f>
        <v>27</v>
      </c>
      <c r="AH282" s="1">
        <f>VLOOKUP(A282,'SegEnds_NonXtal_Prot#'!A:AL,28,FALSE)-VLOOKUP(A282,'SegEnds_NonXtal_Prot#'!A:AL,22,FALSE)</f>
        <v>48</v>
      </c>
      <c r="AI282" s="1">
        <f>VLOOKUP(A282,'SegEnds_NonXtal_Prot#'!A:AL,31,FALSE)-VLOOKUP(A282,'SegEnds_NonXtal_Prot#'!A:AL,28,FALSE)</f>
        <v>43</v>
      </c>
      <c r="AJ282" s="1">
        <f>VLOOKUP(A282,'SegEnds_NonXtal_Prot#'!A:AL,34,FALSE)-VLOOKUP(A282,'SegEnds_NonXtal_Prot#'!A:AL,31,FALSE)</f>
        <v>45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373</v>
      </c>
      <c r="B283" s="1" t="str">
        <f>VLOOKUP(A283,Xtal_Templ!B:C,2,FALSE)</f>
        <v>agtr1_human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58</v>
      </c>
      <c r="O283" s="87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34</v>
      </c>
      <c r="T283" s="1">
        <f t="array" ref="T283">INDEX(ICL3_classA!$G$2:$G$37,MATCH(MIN(ABS(AI283-ICL3_classA!$F$2:$F$37)),ABS(AI283-ICL3_classA!$F$2:$F$37),0))</f>
        <v>74</v>
      </c>
      <c r="U283" s="1">
        <f t="array" ref="U283">INDEX(ICL3_classA!$H$2:$H$37,MATCH(MIN(ABS(AI283-ICL3_classA!$F$2:$F$37)),ABS(AI283-ICL3_classA!$F$2:$F$37),0))</f>
        <v>21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29</v>
      </c>
      <c r="AC283" s="1">
        <f>VLOOKUP(A283,'SegEnds_NonXtal_Prot#'!A:AL,10,FALSE)-VLOOKUP(A283,'SegEnds_NonXtal_Prot#'!A:AL,7,FALSE)</f>
        <v>16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 t="e">
        <f>VLOOKUP(A283,'SegEnds_NonXtal_Prot#'!A:AL,22,FALSE)-VLOOKUP(A283,'SegEnds_NonXtal_Prot#'!A:AL,19,FALSE)</f>
        <v>#VALUE!</v>
      </c>
      <c r="AG283" s="1">
        <f>VLOOKUP(A283,'SegEnds_NonXtal_Prot#'!A:AL,28,FALSE)-VLOOKUP(A283,'SegEnds_NonXtal_Prot#'!A:AL,25,FALSE)</f>
        <v>32</v>
      </c>
      <c r="AH283" s="1">
        <f>VLOOKUP(A283,'SegEnds_NonXtal_Prot#'!A:AL,28,FALSE)-VLOOKUP(A283,'SegEnds_NonXtal_Prot#'!A:AL,22,FALSE)</f>
        <v>57</v>
      </c>
      <c r="AI283" s="1">
        <f>VLOOKUP(A283,'SegEnds_NonXtal_Prot#'!A:AL,31,FALSE)-VLOOKUP(A283,'SegEnds_NonXtal_Prot#'!A:AL,28,FALSE)</f>
        <v>62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374</v>
      </c>
      <c r="B284" s="1" t="str">
        <f>VLOOKUP(A284,Xtal_Templ!B:C,2,FALSE)</f>
        <v>oprd_human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66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31</v>
      </c>
      <c r="T284" s="1">
        <f t="array" ref="T284">INDEX(ICL3_classA!$G$2:$G$37,MATCH(MIN(ABS(AI284-ICL3_classA!$F$2:$F$37)),ABS(AI284-ICL3_classA!$F$2:$F$37),0))</f>
        <v>67</v>
      </c>
      <c r="U284" s="1">
        <f t="array" ref="U284">INDEX(ICL3_classA!$H$2:$H$37,MATCH(MIN(ABS(AI284-ICL3_classA!$F$2:$F$37)),ABS(AI284-ICL3_classA!$F$2:$F$37),0))</f>
        <v>28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30</v>
      </c>
      <c r="AC284" s="1">
        <f>VLOOKUP(A284,'SegEnds_NonXtal_Prot#'!A:AL,10,FALSE)-VLOOKUP(A284,'SegEnds_NonXtal_Prot#'!A:AL,7,FALSE)</f>
        <v>16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25</v>
      </c>
      <c r="AH284" s="1">
        <f>VLOOKUP(A284,'SegEnds_NonXtal_Prot#'!A:AL,28,FALSE)-VLOOKUP(A284,'SegEnds_NonXtal_Prot#'!A:AL,22,FALSE)</f>
        <v>50</v>
      </c>
      <c r="AI284" s="1">
        <f>VLOOKUP(A284,'SegEnds_NonXtal_Prot#'!A:AL,31,FALSE)-VLOOKUP(A284,'SegEnds_NonXtal_Prot#'!A:AL,28,FALSE)</f>
        <v>45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386</v>
      </c>
      <c r="B285" s="1" t="str">
        <f>VLOOKUP(A285,Xtal_Templ!B:C,2,FALSE)</f>
        <v>p2ry1_human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 t="str">
        <f>VLOOKUP($B285&amp;"__wt",'SegEnds_Xtal_BW#'!$A:$Z,5,FALSE)</f>
        <v>-</v>
      </c>
      <c r="F285" s="1" t="str">
        <f>VLOOKUP($B285&amp;"__wt",'SegEnds_Xtal_BW#'!$A:$Z,6,FALSE)</f>
        <v>-</v>
      </c>
      <c r="G285" s="1">
        <v>37</v>
      </c>
      <c r="H285" s="12"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21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INDEX(ICL3_classA!$G$2:$G$37,MATCH(MIN(ABS(AI285-ICL3_classA!$F$2:$F$37)),ABS(AI285-ICL3_classA!$F$2:$F$37),0))</f>
        <v>68</v>
      </c>
      <c r="U285" s="1">
        <f t="array" ref="U285">INDEX(ICL3_classA!$H$2:$H$37,MATCH(MIN(ABS(AI285-ICL3_classA!$F$2:$F$37)),ABS(AI285-ICL3_classA!$F$2:$F$37),0))</f>
        <v>24</v>
      </c>
      <c r="V285" s="1">
        <v>64</v>
      </c>
      <c r="W285" s="1">
        <v>24</v>
      </c>
      <c r="X285" s="128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 t="e">
        <f>VLOOKUP(A285,'SegEnds_NonXtal_Prot#'!A:AL,10,FALSE)-VLOOKUP(A285,'SegEnds_NonXtal_Prot#'!A:AL,7,FALSE)</f>
        <v>#VALUE!</v>
      </c>
      <c r="AD285" s="1">
        <f>VLOOKUP(A285,'SegEnds_NonXtal_Prot#'!A:AL,13,FALSE)-VLOOKUP(A285,'SegEnds_NonXtal_Prot#'!A:AL,10,FALSE)</f>
        <v>19</v>
      </c>
      <c r="AE285" s="1">
        <f>VLOOKUP(A285,'SegEnds_NonXtal_Prot#'!A:AL,16,FALSE)-VLOOKUP(A285,'SegEnds_NonXtal_Prot#'!A:AL,10,FALSE)</f>
        <v>51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27</v>
      </c>
      <c r="AH285" s="1">
        <f>VLOOKUP(A285,'SegEnds_NonXtal_Prot#'!A:AL,28,FALSE)-VLOOKUP(A285,'SegEnds_NonXtal_Prot#'!A:AL,22,FALSE)</f>
        <v>52</v>
      </c>
      <c r="AI285" s="1">
        <f>VLOOKUP(A285,'SegEnds_NonXtal_Prot#'!A:AL,31,FALSE)-VLOOKUP(A285,'SegEnds_NonXtal_Prot#'!A:AL,28,FALSE)</f>
        <v>48</v>
      </c>
      <c r="AJ285" s="1">
        <f>VLOOKUP(A285,'SegEnds_NonXtal_Prot#'!A:AL,34,FALSE)-VLOOKUP(A285,'SegEnds_NonXtal_Prot#'!A:AL,31,FALSE)</f>
        <v>45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473</v>
      </c>
      <c r="B286" s="1" t="str">
        <f>VLOOKUP(A286,Xtal_Templ!B:C,2,FALSE)</f>
        <v>5ht2c_human</v>
      </c>
      <c r="C286" s="5">
        <f>VLOOKUP($B286&amp;"__wt",'SegEnds_Xtal_BW#'!$A:$Z,3,FALSE)</f>
        <v>33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67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67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35</v>
      </c>
      <c r="T286" s="1">
        <f t="array" ref="T286">INDEX(ICL3_classA!$G$2:$G$37,MATCH(MIN(ABS(AI286-ICL3_classA!$F$2:$F$37)),ABS(AI286-ICL3_classA!$F$2:$F$37),0))</f>
        <v>68</v>
      </c>
      <c r="U286" s="1">
        <f t="array" ref="U286">INDEX(ICL3_classA!$H$2:$H$37,MATCH(MIN(ABS(AI286-ICL3_classA!$F$2:$F$37)),ABS(AI286-ICL3_classA!$F$2:$F$37),0))</f>
        <v>30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60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32</v>
      </c>
      <c r="AC286" s="1" t="e">
        <f>VLOOKUP(A286,'SegEnds_NonXtal_Prot#'!A:AL,10,FALSE)-VLOOKUP(A286,'SegEnds_NonXtal_Prot#'!A:AL,7,FALSE)</f>
        <v>#VALUE!</v>
      </c>
      <c r="AD286" s="1">
        <f>VLOOKUP(A286,'SegEnds_NonXtal_Prot#'!A:AL,13,FALSE)-VLOOKUP(A286,'SegEnds_NonXtal_Prot#'!A:AL,10,FALSE)</f>
        <v>21</v>
      </c>
      <c r="AE286" s="1">
        <f>VLOOKUP(A286,'SegEnds_NonXtal_Prot#'!A:AL,16,FALSE)-VLOOKUP(A286,'SegEnds_NonXtal_Prot#'!A:AL,10,FALSE)</f>
        <v>56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35</v>
      </c>
      <c r="AH286" s="1">
        <f>VLOOKUP(A286,'SegEnds_NonXtal_Prot#'!A:AL,28,FALSE)-VLOOKUP(A286,'SegEnds_NonXtal_Prot#'!A:AL,22,FALSE)</f>
        <v>61</v>
      </c>
      <c r="AI286" s="1">
        <f>VLOOKUP(A286,'SegEnds_NonXtal_Prot#'!A:AL,31,FALSE)-VLOOKUP(A286,'SegEnds_NonXtal_Prot#'!A:AL,28,FALSE)</f>
        <v>42</v>
      </c>
      <c r="AJ286" s="1">
        <f>VLOOKUP(A286,'SegEnds_NonXtal_Prot#'!A:AL,34,FALSE)-VLOOKUP(A286,'SegEnds_NonXtal_Prot#'!A:AL,31,FALSE)</f>
        <v>45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924</v>
      </c>
      <c r="B287" s="1" t="str">
        <f>VLOOKUP(A287,Xtal_Templ!B:C,2,FALSE)</f>
        <v>us28_hcmva</v>
      </c>
      <c r="C287" s="5">
        <f>VLOOKUP($B287&amp;"__wt",'SegEnds_Xtal_BW#'!$A:$Z,3,FALSE)</f>
        <v>24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 t="str">
        <f>VLOOKUP($B287&amp;"__wt",'SegEnds_Xtal_BW#'!$A:$Z,9,FALSE)</f>
        <v>-</v>
      </c>
      <c r="J287" s="1" t="str">
        <f>VLOOKUP($B287&amp;"__wt",'SegEnds_Xtal_BW#'!$A:$Z,10,FALSE)</f>
        <v>-</v>
      </c>
      <c r="K287" s="108">
        <v>21</v>
      </c>
      <c r="L287" s="1">
        <f>VLOOKUP($B287&amp;"__wt",'SegEnds_Xtal_BW#'!$A:$Z,12,FALSE)</f>
        <v>55</v>
      </c>
      <c r="M287" s="1" t="str">
        <f>VLOOKUP($B287&amp;"__wt",'SegEnds_Xtal_BW#'!$A:$Z,13,FALSE)</f>
        <v>-</v>
      </c>
      <c r="N287" s="12" t="str">
        <f>VLOOKUP($B287&amp;"__wt",'SegEnds_Xtal_BW#'!$A:$Z,14,FALSE)</f>
        <v>-</v>
      </c>
      <c r="O287" s="87">
        <f>VLOOKUP($B287&amp;"__wt",'SegEnds_Xtal_BW#'!$A:$Z,15,FALSE)</f>
        <v>38</v>
      </c>
      <c r="P287" s="1">
        <f>VLOOKUP($B287&amp;"__wt",'SegEnds_Xtal_BW#'!$A:$Z,16,FALSE)</f>
        <v>62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INDEX(ICL3_classA!$G$2:$G$37,MATCH(MIN(ABS(AI287-ICL3_classA!$F$2:$F$37)),ABS(AI287-ICL3_classA!$F$2:$F$37),0))</f>
        <v>68</v>
      </c>
      <c r="U287" s="1">
        <v>29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62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50</v>
      </c>
      <c r="AF287" s="1" t="e">
        <f>VLOOKUP(A287,'SegEnds_NonXtal_Prot#'!A:AL,22,FALSE)-VLOOKUP(A287,'SegEnds_NonXtal_Prot#'!A:AL,19,FALSE)</f>
        <v>#VALUE!</v>
      </c>
      <c r="AG287" s="1">
        <f>VLOOKUP(A287,'SegEnds_NonXtal_Prot#'!A:AL,28,FALSE)-VLOOKUP(A287,'SegEnds_NonXtal_Prot#'!A:AL,25,FALSE)</f>
        <v>27</v>
      </c>
      <c r="AH287" s="1">
        <f>VLOOKUP(A287,'SegEnds_NonXtal_Prot#'!A:AL,28,FALSE)-VLOOKUP(A287,'SegEnds_NonXtal_Prot#'!A:AL,22,FALSE)</f>
        <v>48</v>
      </c>
      <c r="AI287" s="1">
        <f>VLOOKUP(A287,'SegEnds_NonXtal_Prot#'!A:AL,31,FALSE)-VLOOKUP(A287,'SegEnds_NonXtal_Prot#'!A:AL,28,FALSE)</f>
        <v>43</v>
      </c>
      <c r="AJ287" s="1">
        <f>VLOOKUP(A287,'SegEnds_NonXtal_Prot#'!A:AL,34,FALSE)-VLOOKUP(A287,'SegEnds_NonXtal_Prot#'!A:AL,31,FALSE)</f>
        <v>45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142</v>
      </c>
      <c r="B288" s="1" t="str">
        <f>VLOOKUP(A288,Xtal_Templ!B:C,2,FALSE)</f>
        <v>c5ar1_human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 t="str">
        <f>VLOOKUP($B288&amp;"__wt",'SegEnds_Xtal_BW#'!$A:$Z,5,FALSE)</f>
        <v>-</v>
      </c>
      <c r="F288" s="1" t="str">
        <f>VLOOKUP($B288&amp;"__wt",'SegEnds_Xtal_BW#'!$A:$Z,6,FALSE)</f>
        <v>-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24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f>VLOOKUP($B288&amp;"__wt",'SegEnds_Xtal_BW#'!$A:$Z,14,FALSE)</f>
        <v>57</v>
      </c>
      <c r="O288" s="87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31</v>
      </c>
      <c r="T288" s="1">
        <f t="array" ref="T288">INDEX(ICL3_classA!$G$2:$G$37,MATCH(MIN(ABS(AI288-ICL3_classA!$F$2:$F$37)),ABS(AI288-ICL3_classA!$F$2:$F$37),0))</f>
        <v>64</v>
      </c>
      <c r="U288" s="1">
        <f t="array" ref="U288">INDEX(ICL3_classA!$H$2:$H$37,MATCH(MIN(ABS(AI288-ICL3_classA!$F$2:$F$37)),ABS(AI288-ICL3_classA!$F$2:$F$37),0))</f>
        <v>34</v>
      </c>
      <c r="V288" s="1">
        <v>64</v>
      </c>
      <c r="W288" s="1">
        <v>24</v>
      </c>
      <c r="X288" s="108">
        <v>56</v>
      </c>
      <c r="Y288" s="1">
        <f>VLOOKUP($B288&amp;"__wt",'SegEnds_Xtal_BW#'!$A:$Z,25,FALSE)</f>
        <v>47</v>
      </c>
      <c r="Z288" s="1">
        <f>VLOOKUP($B288&amp;"__wt",'SegEnds_Xtal_BW#'!$A:$Z,26,FALSE)</f>
        <v>56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30</v>
      </c>
      <c r="AC288" s="1" t="e">
        <f>VLOOKUP(A288,'SegEnds_NonXtal_Prot#'!A:AL,10,FALSE)-VLOOKUP(A288,'SegEnds_NonXtal_Prot#'!A:AL,7,FALSE)</f>
        <v>#VALUE!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48</v>
      </c>
      <c r="AF288" s="1" t="e">
        <f>VLOOKUP(A288,'SegEnds_NonXtal_Prot#'!A:AL,22,FALSE)-VLOOKUP(A288,'SegEnds_NonXtal_Prot#'!A:AL,19,FALSE)</f>
        <v>#VALUE!</v>
      </c>
      <c r="AG288" s="1">
        <f>VLOOKUP(A288,'SegEnds_NonXtal_Prot#'!A:AL,28,FALSE)-VLOOKUP(A288,'SegEnds_NonXtal_Prot#'!A:AL,25,FALSE)</f>
        <v>23</v>
      </c>
      <c r="AH288" s="1">
        <f>VLOOKUP(A288,'SegEnds_NonXtal_Prot#'!A:AL,28,FALSE)-VLOOKUP(A288,'SegEnds_NonXtal_Prot#'!A:AL,22,FALSE)</f>
        <v>44</v>
      </c>
      <c r="AI288" s="1">
        <f>VLOOKUP(A288,'SegEnds_NonXtal_Prot#'!A:AL,31,FALSE)-VLOOKUP(A288,'SegEnds_NonXtal_Prot#'!A:AL,28,FALSE)</f>
        <v>37</v>
      </c>
      <c r="AJ288" s="1">
        <f>VLOOKUP(A288,'SegEnds_NonXtal_Prot#'!A:AL,34,FALSE)-VLOOKUP(A288,'SegEnds_NonXtal_Prot#'!A:AL,31,FALSE)</f>
        <v>46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234</v>
      </c>
      <c r="B289" s="1" t="str">
        <f>VLOOKUP(A289,Xtal_Templ!B:C,2,FALSE)</f>
        <v>oprk_human</v>
      </c>
      <c r="C289" s="5">
        <f>VLOOKUP($B289&amp;"__wt",'SegEnds_Xtal_BW#'!$A:$Z,3,FALSE)</f>
        <v>30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30</v>
      </c>
      <c r="T289" s="1">
        <f t="array" ref="T289">INDEX(ICL3_classA!$G$2:$G$37,MATCH(MIN(ABS(AI289-ICL3_classA!$F$2:$F$37)),ABS(AI289-ICL3_classA!$F$2:$F$37),0))</f>
        <v>68</v>
      </c>
      <c r="U289" s="1">
        <f t="array" ref="U289">INDEX(ICL3_classA!$H$2:$H$37,MATCH(MIN(ABS(AI289-ICL3_classA!$F$2:$F$37)),ABS(AI289-ICL3_classA!$F$2:$F$37),0))</f>
        <v>23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27</v>
      </c>
      <c r="AH289" s="1">
        <f>VLOOKUP(A289,'SegEnds_NonXtal_Prot#'!A:AL,28,FALSE)-VLOOKUP(A289,'SegEnds_NonXtal_Prot#'!A:AL,22,FALSE)</f>
        <v>52</v>
      </c>
      <c r="AI289" s="1">
        <f>VLOOKUP(A289,'SegEnds_NonXtal_Prot#'!A:AL,31,FALSE)-VLOOKUP(A289,'SegEnds_NonXtal_Prot#'!A:AL,28,FALSE)</f>
        <v>51</v>
      </c>
      <c r="AJ289" s="1">
        <f>VLOOKUP(A289,'SegEnds_NonXtal_Prot#'!A:AL,34,FALSE)-VLOOKUP(A289,'SegEnds_NonXtal_Prot#'!A:AL,31,FALSE)</f>
        <v>46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292</v>
      </c>
      <c r="B290" s="1" t="str">
        <f>VLOOKUP(A290,Xtal_Templ!B:C,2,FALSE)</f>
        <v>agtr1_human</v>
      </c>
      <c r="C290" s="5">
        <f>VLOOKUP($B290&amp;"__wt",'SegEnds_Xtal_BW#'!$A:$Z,3,FALSE)</f>
        <v>30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21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34</v>
      </c>
      <c r="T290" s="1">
        <f t="array" ref="T290">INDEX(ICL3_classA!$G$2:$G$37,MATCH(MIN(ABS(AI290-ICL3_classA!$F$2:$F$37)),ABS(AI290-ICL3_classA!$F$2:$F$37),0))</f>
        <v>68</v>
      </c>
      <c r="U290" s="1">
        <f t="array" ref="U290">INDEX(ICL3_classA!$H$2:$H$37,MATCH(MIN(ABS(AI290-ICL3_classA!$F$2:$F$37)),ABS(AI290-ICL3_classA!$F$2:$F$37),0))</f>
        <v>30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61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19</v>
      </c>
      <c r="AE290" s="1">
        <f>VLOOKUP(A290,'SegEnds_NonXtal_Prot#'!A:AL,16,FALSE)-VLOOKUP(A290,'SegEnds_NonXtal_Prot#'!A:AL,10,FALSE)</f>
        <v>51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25</v>
      </c>
      <c r="AH290" s="1">
        <f>VLOOKUP(A290,'SegEnds_NonXtal_Prot#'!A:AL,28,FALSE)-VLOOKUP(A290,'SegEnds_NonXtal_Prot#'!A:AL,22,FALSE)</f>
        <v>51</v>
      </c>
      <c r="AI290" s="1">
        <f>VLOOKUP(A290,'SegEnds_NonXtal_Prot#'!A:AL,31,FALSE)-VLOOKUP(A290,'SegEnds_NonXtal_Prot#'!A:AL,28,FALSE)</f>
        <v>43</v>
      </c>
      <c r="AJ290" s="1">
        <f>VLOOKUP(A290,'SegEnds_NonXtal_Prot#'!A:AL,34,FALSE)-VLOOKUP(A290,'SegEnds_NonXtal_Prot#'!A:AL,31,FALSE)</f>
        <v>46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293</v>
      </c>
      <c r="B291" s="1" t="str">
        <f>VLOOKUP(A291,Xtal_Templ!B:C,2,FALSE)</f>
        <v>agtr1_human</v>
      </c>
      <c r="C291" s="5">
        <f>VLOOKUP($B291&amp;"__wt",'SegEnds_Xtal_BW#'!$A:$Z,3,FALSE)</f>
        <v>30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21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v>35</v>
      </c>
      <c r="T291" s="1">
        <f t="array" ref="T291">INDEX(ICL3_classA!$G$2:$G$37,MATCH(MIN(ABS(AI291-ICL3_classA!$F$2:$F$37)),ABS(AI291-ICL3_classA!$F$2:$F$37),0))</f>
        <v>67</v>
      </c>
      <c r="U291" s="1">
        <f t="array" ref="U291">INDEX(ICL3_classA!$H$2:$H$37,MATCH(MIN(ABS(AI291-ICL3_classA!$F$2:$F$37)),ABS(AI291-ICL3_classA!$F$2:$F$37),0))</f>
        <v>26</v>
      </c>
      <c r="V291" s="1">
        <v>64</v>
      </c>
      <c r="W291" s="1">
        <v>24</v>
      </c>
      <c r="X291" s="108">
        <v>56</v>
      </c>
      <c r="Y291" s="1">
        <f>VLOOKUP($B291&amp;"__wt",'SegEnds_Xtal_BW#'!$A:$Z,25,FALSE)</f>
        <v>47</v>
      </c>
      <c r="Z291" s="1">
        <f>VLOOKUP($B291&amp;"__wt",'SegEnds_Xtal_BW#'!$A:$Z,26,FALSE)</f>
        <v>61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30</v>
      </c>
      <c r="AC291" s="1">
        <f>VLOOKUP(A291,'SegEnds_NonXtal_Prot#'!A:AL,10,FALSE)-VLOOKUP(A291,'SegEnds_NonXtal_Prot#'!A:AL,7,FALSE)</f>
        <v>17</v>
      </c>
      <c r="AD291" s="1">
        <f>VLOOKUP(A291,'SegEnds_NonXtal_Prot#'!A:AL,13,FALSE)-VLOOKUP(A291,'SegEnds_NonXtal_Prot#'!A:AL,10,FALSE)</f>
        <v>19</v>
      </c>
      <c r="AE291" s="1">
        <f>VLOOKUP(A291,'SegEnds_NonXtal_Prot#'!A:AL,16,FALSE)-VLOOKUP(A291,'SegEnds_NonXtal_Prot#'!A:AL,10,FALSE)</f>
        <v>51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22</v>
      </c>
      <c r="AH291" s="1">
        <f>VLOOKUP(A291,'SegEnds_NonXtal_Prot#'!A:AL,28,FALSE)-VLOOKUP(A291,'SegEnds_NonXtal_Prot#'!A:AL,22,FALSE)</f>
        <v>47</v>
      </c>
      <c r="AI291" s="1">
        <f>VLOOKUP(A291,'SegEnds_NonXtal_Prot#'!A:AL,31,FALSE)-VLOOKUP(A291,'SegEnds_NonXtal_Prot#'!A:AL,28,FALSE)</f>
        <v>46</v>
      </c>
      <c r="AJ291" s="1">
        <f>VLOOKUP(A291,'SegEnds_NonXtal_Prot#'!A:AL,34,FALSE)-VLOOKUP(A291,'SegEnds_NonXtal_Prot#'!A:AL,31,FALSE)</f>
        <v>46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345</v>
      </c>
      <c r="B292" s="1" t="str">
        <f>VLOOKUP(A292,Xtal_Templ!B:C,2,FALSE)</f>
        <v>p2ry1_human</v>
      </c>
      <c r="C292" s="5">
        <f>VLOOKUP($B292&amp;"__wt",'SegEnds_Xtal_BW#'!$A:$Z,3,FALSE)</f>
        <v>30</v>
      </c>
      <c r="D292" s="1">
        <f>VLOOKUP($B292&amp;"__wt",'SegEnds_Xtal_BW#'!$A:$Z,4,FALSE)</f>
        <v>60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7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v>68</v>
      </c>
      <c r="U292" s="1">
        <v>28</v>
      </c>
      <c r="V292" s="1">
        <v>64</v>
      </c>
      <c r="W292" s="1"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 t="e">
        <f>VLOOKUP(A292,'SegEnds_NonXtal_Prot#'!A:AL,10,FALSE)-VLOOKUP(A292,'SegEnds_NonXtal_Prot#'!A:AL,7,FALSE)</f>
        <v>#VALUE!</v>
      </c>
      <c r="AD292" s="1">
        <f>VLOOKUP(A292,'SegEnds_NonXtal_Prot#'!A:AL,13,FALSE)-VLOOKUP(A292,'SegEnds_NonXtal_Prot#'!A:AL,10,FALSE)</f>
        <v>20</v>
      </c>
      <c r="AE292" s="1">
        <f>VLOOKUP(A292,'SegEnds_NonXtal_Prot#'!A:AL,16,FALSE)-VLOOKUP(A292,'SegEnds_NonXtal_Prot#'!A:AL,10,FALSE)</f>
        <v>52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27</v>
      </c>
      <c r="AH292" s="1">
        <f>VLOOKUP(A292,'SegEnds_NonXtal_Prot#'!A:AL,28,FALSE)-VLOOKUP(A292,'SegEnds_NonXtal_Prot#'!A:AL,22,FALSE)</f>
        <v>53</v>
      </c>
      <c r="AI292" s="1">
        <f>VLOOKUP(A292,'SegEnds_NonXtal_Prot#'!A:AL,31,FALSE)-VLOOKUP(A292,'SegEnds_NonXtal_Prot#'!A:AL,28,FALSE)</f>
        <v>46</v>
      </c>
      <c r="AJ292" s="1">
        <f>VLOOKUP(A292,'SegEnds_NonXtal_Prot#'!A:AL,34,FALSE)-VLOOKUP(A292,'SegEnds_NonXtal_Prot#'!A:AL,31,FALSE)</f>
        <v>46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Xtal</v>
      </c>
    </row>
    <row r="293" spans="1:38" x14ac:dyDescent="0.2">
      <c r="A293" s="1" t="s">
        <v>363</v>
      </c>
      <c r="B293" s="1" t="str">
        <f>VLOOKUP(A293,Xtal_Templ!B:C,2,FALSE)</f>
        <v>aa2ar_human</v>
      </c>
      <c r="C293" s="5">
        <f>VLOOKUP($B293&amp;"__wt",'SegEnds_Xtal_BW#'!$A:$Z,3,FALSE)</f>
        <v>27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34</v>
      </c>
      <c r="T293" s="1">
        <f t="array" ref="T293">INDEX(ICL3_classA!$G$2:$G$37,MATCH(MIN(ABS(AI293-ICL3_classA!$F$2:$F$37)),ABS(AI293-ICL3_classA!$F$2:$F$37),0))</f>
        <v>72</v>
      </c>
      <c r="U293" s="1">
        <f t="array" ref="U293">INDEX(ICL3_classA!$H$2:$H$37,MATCH(MIN(ABS(AI293-ICL3_classA!$F$2:$F$37)),ABS(AI293-ICL3_classA!$F$2:$F$37),0))</f>
        <v>24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33</v>
      </c>
      <c r="AC293" s="1" t="e">
        <f>VLOOKUP(A293,'SegEnds_NonXtal_Prot#'!A:AL,10,FALSE)-VLOOKUP(A293,'SegEnds_NonXtal_Prot#'!A:AL,7,FALSE)</f>
        <v>#VALUE!</v>
      </c>
      <c r="AD293" s="1">
        <f>VLOOKUP(A293,'SegEnds_NonXtal_Prot#'!A:AL,13,FALSE)-VLOOKUP(A293,'SegEnds_NonXtal_Prot#'!A:AL,10,FALSE)</f>
        <v>21</v>
      </c>
      <c r="AE293" s="1">
        <f>VLOOKUP(A293,'SegEnds_NonXtal_Prot#'!A:AL,16,FALSE)-VLOOKUP(A293,'SegEnds_NonXtal_Prot#'!A:AL,10,FALSE)</f>
        <v>56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35</v>
      </c>
      <c r="AH293" s="1">
        <f>VLOOKUP(A293,'SegEnds_NonXtal_Prot#'!A:AL,28,FALSE)-VLOOKUP(A293,'SegEnds_NonXtal_Prot#'!A:AL,22,FALSE)</f>
        <v>61</v>
      </c>
      <c r="AI293" s="1">
        <f>VLOOKUP(A293,'SegEnds_NonXtal_Prot#'!A:AL,31,FALSE)-VLOOKUP(A293,'SegEnds_NonXtal_Prot#'!A:AL,28,FALSE)</f>
        <v>54</v>
      </c>
      <c r="AJ293" s="1">
        <f>VLOOKUP(A293,'SegEnds_NonXtal_Prot#'!A:AL,34,FALSE)-VLOOKUP(A293,'SegEnds_NonXtal_Prot#'!A:AL,31,FALSE)</f>
        <v>46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370</v>
      </c>
      <c r="B294" s="1" t="str">
        <f>VLOOKUP(A294,Xtal_Templ!B:C,2,FALSE)</f>
        <v>ptafr_human</v>
      </c>
      <c r="C294" s="5">
        <f>VLOOKUP($B294&amp;"__wt",'SegEnds_Xtal_BW#'!$A:$Z,3,FALSE)</f>
        <v>27</v>
      </c>
      <c r="D294" s="1">
        <f>VLOOKUP($B294&amp;"__wt",'SegEnds_Xtal_BW#'!$A:$Z,4,FALSE)</f>
        <v>61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33</v>
      </c>
      <c r="T294" s="1">
        <f t="array" ref="T294">INDEX(ICL3_classA!$G$2:$G$37,MATCH(MIN(ABS(AI294-ICL3_classA!$F$2:$F$37)),ABS(AI294-ICL3_classA!$F$2:$F$37),0))</f>
        <v>67</v>
      </c>
      <c r="U294" s="1">
        <f t="array" ref="U294">INDEX(ICL3_classA!$H$2:$H$37,MATCH(MIN(ABS(AI294-ICL3_classA!$F$2:$F$37)),ABS(AI294-ICL3_classA!$F$2:$F$37),0))</f>
        <v>26</v>
      </c>
      <c r="V294" s="1">
        <v>64</v>
      </c>
      <c r="W294" s="1">
        <v>24</v>
      </c>
      <c r="X294" s="1">
        <f>VLOOKUP($B294&amp;"__wt",'SegEnds_Xtal_BW#'!$A:$Z,24,FALSE)</f>
        <v>59</v>
      </c>
      <c r="Y294" s="1">
        <f>VLOOKUP($B294&amp;"__wt",'SegEnds_Xtal_BW#'!$A:$Z,25,FALSE)</f>
        <v>50</v>
      </c>
      <c r="Z294" s="1">
        <f>VLOOKUP($B294&amp;"__wt",'SegEnds_Xtal_BW#'!$A:$Z,26,FALSE)</f>
        <v>63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 t="e">
        <f>VLOOKUP(A294,'SegEnds_NonXtal_Prot#'!A:AL,10,FALSE)-VLOOKUP(A294,'SegEnds_NonXtal_Prot#'!A:AL,7,FALSE)</f>
        <v>#VALUE!</v>
      </c>
      <c r="AD294" s="1">
        <f>VLOOKUP(A294,'SegEnds_NonXtal_Prot#'!A:AL,13,FALSE)-VLOOKUP(A294,'SegEnds_NonXtal_Prot#'!A:AL,10,FALSE)</f>
        <v>20</v>
      </c>
      <c r="AE294" s="1">
        <f>VLOOKUP(A294,'SegEnds_NonXtal_Prot#'!A:AL,16,FALSE)-VLOOKUP(A294,'SegEnds_NonXtal_Prot#'!A:AL,10,FALSE)</f>
        <v>52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25</v>
      </c>
      <c r="AH294" s="1">
        <f>VLOOKUP(A294,'SegEnds_NonXtal_Prot#'!A:AL,28,FALSE)-VLOOKUP(A294,'SegEnds_NonXtal_Prot#'!A:AL,22,FALSE)</f>
        <v>56</v>
      </c>
      <c r="AI294" s="1">
        <f>VLOOKUP(A294,'SegEnds_NonXtal_Prot#'!A:AL,31,FALSE)-VLOOKUP(A294,'SegEnds_NonXtal_Prot#'!A:AL,28,FALSE)</f>
        <v>46</v>
      </c>
      <c r="AJ294" s="1">
        <f>VLOOKUP(A294,'SegEnds_NonXtal_Prot#'!A:AL,34,FALSE)-VLOOKUP(A294,'SegEnds_NonXtal_Prot#'!A:AL,31,FALSE)</f>
        <v>46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236</v>
      </c>
      <c r="B295" s="1" t="str">
        <f>VLOOKUP(A295,Xtal_Templ!B:C,2,FALSE)</f>
        <v>ccr5_human</v>
      </c>
      <c r="C295" s="5">
        <f>VLOOKUP($B295&amp;"__wt",'SegEnds_Xtal_BW#'!$A:$Z,3,FALSE)</f>
        <v>24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24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34</v>
      </c>
      <c r="T295" s="1">
        <f t="array" ref="T295">INDEX(ICL3_classA!$G$2:$G$37,MATCH(MIN(ABS(AI295-ICL3_classA!$F$2:$F$37)),ABS(AI295-ICL3_classA!$F$2:$F$37),0))</f>
        <v>68</v>
      </c>
      <c r="U295" s="1">
        <f t="array" ref="U295">INDEX(ICL3_classA!$H$2:$H$37,MATCH(MIN(ABS(AI295-ICL3_classA!$F$2:$F$37)),ABS(AI295-ICL3_classA!$F$2:$F$37),0))</f>
        <v>24</v>
      </c>
      <c r="V295" s="1">
        <v>64</v>
      </c>
      <c r="W295" s="1">
        <v>24</v>
      </c>
      <c r="X295" s="128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19</v>
      </c>
      <c r="AE295" s="1">
        <f>VLOOKUP(A295,'SegEnds_NonXtal_Prot#'!A:AL,16,FALSE)-VLOOKUP(A295,'SegEnds_NonXtal_Prot#'!A:AL,10,FALSE)</f>
        <v>50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21</v>
      </c>
      <c r="AH295" s="1">
        <f>VLOOKUP(A295,'SegEnds_NonXtal_Prot#'!A:AL,28,FALSE)-VLOOKUP(A295,'SegEnds_NonXtal_Prot#'!A:AL,22,FALSE)</f>
        <v>44</v>
      </c>
      <c r="AI295" s="1">
        <f>VLOOKUP(A295,'SegEnds_NonXtal_Prot#'!A:AL,31,FALSE)-VLOOKUP(A295,'SegEnds_NonXtal_Prot#'!A:AL,28,FALSE)</f>
        <v>48</v>
      </c>
      <c r="AJ295" s="1">
        <f>VLOOKUP(A295,'SegEnds_NonXtal_Prot#'!A:AL,34,FALSE)-VLOOKUP(A295,'SegEnds_NonXtal_Prot#'!A:AL,31,FALSE)</f>
        <v>47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214</v>
      </c>
      <c r="B296" s="1" t="str">
        <f>VLOOKUP(A296,Xtal_Templ!B:C,2,FALSE)</f>
        <v>p2ry1_human</v>
      </c>
      <c r="C296" s="5">
        <f>VLOOKUP($B296&amp;"__wt",'SegEnds_Xtal_BW#'!$A:$Z,3,FALSE)</f>
        <v>30</v>
      </c>
      <c r="D296" s="1">
        <f>VLOOKUP($B296&amp;"__wt",'SegEnds_Xtal_BW#'!$A:$Z,4,FALSE)</f>
        <v>60</v>
      </c>
      <c r="E296" s="1" t="str">
        <f>VLOOKUP($B296&amp;"__wt",'SegEnds_Xtal_BW#'!$A:$Z,5,FALSE)</f>
        <v>-</v>
      </c>
      <c r="F296" s="1" t="str">
        <f>VLOOKUP($B296&amp;"__wt",'SegEnds_Xtal_BW#'!$A:$Z,6,FALSE)</f>
        <v>-</v>
      </c>
      <c r="G296" s="1">
        <v>37</v>
      </c>
      <c r="H296" s="12">
        <f>VLOOKUP($B296&amp;"__wt",'SegEnds_Xtal_BW#'!$A:$Z,8,FALSE)</f>
        <v>66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f>VLOOKUP($B296&amp;"__wt",'SegEnds_Xtal_BW#'!$A:$Z,14,FALSE)</f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32</v>
      </c>
      <c r="T296" s="1">
        <f t="array" ref="T296">INDEX(ICL3_classA!$G$2:$G$37,MATCH(MIN(ABS(AI296-ICL3_classA!$F$2:$F$37)),ABS(AI296-ICL3_classA!$F$2:$F$37),0))</f>
        <v>67</v>
      </c>
      <c r="U296" s="1">
        <f t="array" ref="U296">INDEX(ICL3_classA!$H$2:$H$37,MATCH(MIN(ABS(AI296-ICL3_classA!$F$2:$F$37)),ABS(AI296-ICL3_classA!$F$2:$F$37),0))</f>
        <v>26</v>
      </c>
      <c r="V296" s="1">
        <v>64</v>
      </c>
      <c r="W296" s="1">
        <v>24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59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 t="e">
        <f>VLOOKUP(A296,'SegEnds_NonXtal_Prot#'!A:AL,10,FALSE)-VLOOKUP(A296,'SegEnds_NonXtal_Prot#'!A:AL,7,FALSE)</f>
        <v>#VALUE!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 t="e">
        <f>VLOOKUP(A296,'SegEnds_NonXtal_Prot#'!A:AL,22,FALSE)-VLOOKUP(A296,'SegEnds_NonXtal_Prot#'!A:AL,19,FALSE)</f>
        <v>#VALUE!</v>
      </c>
      <c r="AG296" s="1">
        <f>VLOOKUP(A296,'SegEnds_NonXtal_Prot#'!A:AL,28,FALSE)-VLOOKUP(A296,'SegEnds_NonXtal_Prot#'!A:AL,25,FALSE)</f>
        <v>25</v>
      </c>
      <c r="AH296" s="1">
        <f>VLOOKUP(A296,'SegEnds_NonXtal_Prot#'!A:AL,28,FALSE)-VLOOKUP(A296,'SegEnds_NonXtal_Prot#'!A:AL,22,FALSE)</f>
        <v>44</v>
      </c>
      <c r="AI296" s="1">
        <f>VLOOKUP(A296,'SegEnds_NonXtal_Prot#'!A:AL,31,FALSE)-VLOOKUP(A296,'SegEnds_NonXtal_Prot#'!A:AL,28,FALSE)</f>
        <v>46</v>
      </c>
      <c r="AJ296" s="1">
        <f>VLOOKUP(A296,'SegEnds_NonXtal_Prot#'!A:AL,34,FALSE)-VLOOKUP(A296,'SegEnds_NonXtal_Prot#'!A:AL,31,FALSE)</f>
        <v>48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351</v>
      </c>
      <c r="B297" s="1" t="str">
        <f>VLOOKUP(A297,Xtal_Templ!B:C,2,FALSE)</f>
        <v>p2ry1_human</v>
      </c>
      <c r="C297" s="5">
        <f>VLOOKUP($B297&amp;"__wt",'SegEnds_Xtal_BW#'!$A:$Z,3,FALSE)</f>
        <v>30</v>
      </c>
      <c r="D297" s="1">
        <f>VLOOKUP($B297&amp;"__wt",'SegEnds_Xtal_BW#'!$A:$Z,4,FALSE)</f>
        <v>60</v>
      </c>
      <c r="E297" s="1" t="str">
        <f>VLOOKUP($B297&amp;"__wt",'SegEnds_Xtal_BW#'!$A:$Z,5,FALSE)</f>
        <v>-</v>
      </c>
      <c r="F297" s="1" t="str">
        <f>VLOOKUP($B297&amp;"__wt",'SegEnds_Xtal_BW#'!$A:$Z,6,FALSE)</f>
        <v>-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f t="array" ref="T297">INDEX(ICL3_classA!$G$2:$G$37,MATCH(MIN(ABS(AI297-ICL3_classA!$F$2:$F$37)),ABS(AI297-ICL3_classA!$F$2:$F$37),0))</f>
        <v>67</v>
      </c>
      <c r="U297" s="1">
        <f t="array" ref="U297">INDEX(ICL3_classA!$H$2:$H$37,MATCH(MIN(ABS(AI297-ICL3_classA!$F$2:$F$37)),ABS(AI297-ICL3_classA!$F$2:$F$37),0))</f>
        <v>26</v>
      </c>
      <c r="V297" s="1">
        <v>64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29</v>
      </c>
      <c r="AC297" s="1" t="e">
        <f>VLOOKUP(A297,'SegEnds_NonXtal_Prot#'!A:AL,10,FALSE)-VLOOKUP(A297,'SegEnds_NonXtal_Prot#'!A:AL,7,FALSE)</f>
        <v>#VALUE!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26</v>
      </c>
      <c r="AH297" s="1">
        <f>VLOOKUP(A297,'SegEnds_NonXtal_Prot#'!A:AL,28,FALSE)-VLOOKUP(A297,'SegEnds_NonXtal_Prot#'!A:AL,22,FALSE)</f>
        <v>63</v>
      </c>
      <c r="AI297" s="1">
        <f>VLOOKUP(A297,'SegEnds_NonXtal_Prot#'!A:AL,31,FALSE)-VLOOKUP(A297,'SegEnds_NonXtal_Prot#'!A:AL,28,FALSE)</f>
        <v>46</v>
      </c>
      <c r="AJ297" s="1">
        <f>VLOOKUP(A297,'SegEnds_NonXtal_Prot#'!A:AL,34,FALSE)-VLOOKUP(A297,'SegEnds_NonXtal_Prot#'!A:AL,31,FALSE)</f>
        <v>55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329</v>
      </c>
      <c r="B298" s="1" t="str">
        <f>VLOOKUP(A298,Xtal_Templ!B:C,2,FALSE)</f>
        <v>npy1r_human</v>
      </c>
      <c r="C298" s="5">
        <f>VLOOKUP($B298&amp;"__wt",'SegEnds_Xtal_BW#'!$A:$Z,3,FALSE)</f>
        <v>28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68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 t="str">
        <f>VLOOKUP($B298&amp;"__wt",'SegEnds_Xtal_BW#'!$A:$Z,13,FALSE)</f>
        <v>-</v>
      </c>
      <c r="N298" s="12" t="str">
        <f>VLOOKUP($B298&amp;"__wt",'SegEnds_Xtal_BW#'!$A:$Z,14,FALSE)</f>
        <v>-</v>
      </c>
      <c r="O298" s="87">
        <f>VLOOKUP($B298&amp;"__wt",'SegEnds_Xtal_BW#'!$A:$Z,15,FALSE)</f>
        <v>38</v>
      </c>
      <c r="P298" s="1">
        <f>VLOOKUP($B298&amp;"__wt",'SegEnds_Xtal_BW#'!$A:$Z,16,FALSE)</f>
        <v>64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f>VLOOKUP($B298&amp;"__wt",'SegEnds_Xtal_BW#'!$A:$Z,19,FALSE)</f>
        <v>31</v>
      </c>
      <c r="T298" s="1">
        <f t="array" ref="T298">INDEX(ICL3_classA!$G$2:$G$37,MATCH(MIN(ABS(AI298-ICL3_classA!$F$2:$F$37)),ABS(AI298-ICL3_classA!$F$2:$F$37),0))</f>
        <v>73</v>
      </c>
      <c r="U298" s="1">
        <f t="array" ref="U298">INDEX(ICL3_classA!$H$2:$H$37,MATCH(MIN(ABS(AI298-ICL3_classA!$F$2:$F$37)),ABS(AI298-ICL3_classA!$F$2:$F$37),0))</f>
        <v>22</v>
      </c>
      <c r="V298" s="1">
        <v>61</v>
      </c>
      <c r="W298" s="1">
        <v>24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58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29</v>
      </c>
      <c r="AC298" s="1">
        <f>VLOOKUP(A298,'SegEnds_NonXtal_Prot#'!A:AL,10,FALSE)-VLOOKUP(A298,'SegEnds_NonXtal_Prot#'!A:AL,7,FALSE)</f>
        <v>15</v>
      </c>
      <c r="AD298" s="1">
        <f>VLOOKUP(A298,'SegEnds_NonXtal_Prot#'!A:AL,13,FALSE)-VLOOKUP(A298,'SegEnds_NonXtal_Prot#'!A:AL,10,FALSE)</f>
        <v>20</v>
      </c>
      <c r="AE298" s="1">
        <f>VLOOKUP(A298,'SegEnds_NonXtal_Prot#'!A:AL,16,FALSE)-VLOOKUP(A298,'SegEnds_NonXtal_Prot#'!A:AL,10,FALSE)</f>
        <v>52</v>
      </c>
      <c r="AF298" s="1" t="e">
        <f>VLOOKUP(A298,'SegEnds_NonXtal_Prot#'!A:AL,22,FALSE)-VLOOKUP(A298,'SegEnds_NonXtal_Prot#'!A:AL,19,FALSE)</f>
        <v>#VALUE!</v>
      </c>
      <c r="AG298" s="1" t="e">
        <f>VLOOKUP(A298,'SegEnds_NonXtal_Prot#'!A:AL,28,FALSE)-VLOOKUP(A298,'SegEnds_NonXtal_Prot#'!A:AL,25,FALSE)</f>
        <v>#VALUE!</v>
      </c>
      <c r="AH298" s="1">
        <f>VLOOKUP(A298,'SegEnds_NonXtal_Prot#'!A:AL,28,FALSE)-VLOOKUP(A298,'SegEnds_NonXtal_Prot#'!A:AL,22,FALSE)</f>
        <v>62</v>
      </c>
      <c r="AI298" s="1">
        <f>VLOOKUP(A298,'SegEnds_NonXtal_Prot#'!A:AL,31,FALSE)-VLOOKUP(A298,'SegEnds_NonXtal_Prot#'!A:AL,28,FALSE)</f>
        <v>55</v>
      </c>
      <c r="AJ298" s="1" t="e">
        <f>VLOOKUP(A298,'SegEnds_NonXtal_Prot#'!A:AL,34,FALSE)-VLOOKUP(A298,'SegEnds_NonXtal_Prot#'!A:AL,31,FALSE)</f>
        <v>#VALUE!</v>
      </c>
      <c r="AK298" s="1" t="e">
        <f>VLOOKUP(A298,'SegEnds_NonXtal_Prot#'!A:AL,37,FALSE)-VLOOKUP(A298,'SegEnds_NonXtal_Prot#'!A:AL,34,FALSE)</f>
        <v>#VALUE!</v>
      </c>
      <c r="AL298" s="1" t="str">
        <f>IF(ISERROR(MATCH(A298,'SegEnds_Xtal_Prot#'!B:B, 0)), "NoXtal", "Xtal")</f>
        <v>NoXtal</v>
      </c>
    </row>
    <row r="299" spans="1:38" s="42" customFormat="1" x14ac:dyDescent="0.2">
      <c r="A299" s="42" t="s">
        <v>411</v>
      </c>
      <c r="B299" s="42" t="str">
        <f>VLOOKUP(A299,Xtal_Templ!B:C,2,FALSE)</f>
        <v>glp1r_human</v>
      </c>
      <c r="C299" s="43">
        <f>VLOOKUP($B299&amp;"__wt",'SegEnds_Xtal_BW#'!$A:$Z,3,FALSE)</f>
        <v>29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38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39</v>
      </c>
      <c r="T299" s="42">
        <v>69</v>
      </c>
      <c r="U299" s="42">
        <v>25</v>
      </c>
      <c r="V299" s="4">
        <f>VLOOKUP($B299&amp;"__wt",'SegEnds_Xtal_BW#'!$A:$Z,22,FALSE)</f>
        <v>53</v>
      </c>
      <c r="W299" s="42">
        <v>31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55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20</v>
      </c>
      <c r="AH299" s="1">
        <f>VLOOKUP(A299,'SegEnds_NonXtal_Prot#'!A:AL,28,FALSE)-VLOOKUP(A299,'SegEnds_NonXtal_Prot#'!A:AL,22,FALSE)</f>
        <v>42</v>
      </c>
      <c r="AI299" s="42">
        <f>VLOOKUP(A299,'SegEnds_NonXtal_Prot#'!A:AL,31,FALSE)-VLOOKUP(A299,'SegEnds_NonXtal_Prot#'!A:AL,28,FALSE)</f>
        <v>52</v>
      </c>
      <c r="AJ299" s="42">
        <f>VLOOKUP(A299,'SegEnds_NonXtal_Prot#'!A:AL,34,FALSE)-VLOOKUP(A299,'SegEnds_NonXtal_Prot#'!A:AL,31,FALSE)</f>
        <v>28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4" t="s">
        <v>404</v>
      </c>
      <c r="B300" s="4" t="str">
        <f>VLOOKUP(A300,Xtal_Templ!B:C,2,FALSE)</f>
        <v>glr_human</v>
      </c>
      <c r="C300" s="5">
        <f>VLOOKUP($B300&amp;"__wt",'SegEnds_Xtal_BW#'!$A:$Z,3,FALSE)</f>
        <v>25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5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5">
        <v>23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88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08">
        <v>39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4">
        <f>VLOOKUP(A300,'SegEnds_NonXtal_Prot#'!A:AL,10,FALSE)-VLOOKUP(A300,'SegEnds_NonXtal_Prot#'!A:AL,7,FALSE)</f>
        <v>15</v>
      </c>
      <c r="AD300" s="4" t="e">
        <f>VLOOKUP(A300,'SegEnds_NonXtal_Prot#'!A:AL,13,FALSE)-VLOOKUP(A300,'SegEnds_NonXtal_Prot#'!A:AL,10,FALSE)</f>
        <v>#VALUE!</v>
      </c>
      <c r="AE300" s="4">
        <f>VLOOKUP(A300,'SegEnds_NonXtal_Prot#'!A:AL,16,FALSE)-VLOOKUP(A300,'SegEnds_NonXtal_Prot#'!A:AL,10,FALSE)</f>
        <v>55</v>
      </c>
      <c r="AF300" s="1" t="e">
        <f>VLOOKUP(A300,'SegEnds_NonXtal_Prot#'!A:AL,22,FALSE)-VLOOKUP(A300,'SegEnds_NonXtal_Prot#'!A:AL,19,FALSE)</f>
        <v>#VALUE!</v>
      </c>
      <c r="AG300" s="4">
        <f>VLOOKUP(A300,'SegEnds_NonXtal_Prot#'!A:AL,28,FALSE)-VLOOKUP(A300,'SegEnds_NonXtal_Prot#'!A:AL,25,FALSE)</f>
        <v>20</v>
      </c>
      <c r="AH300" s="1">
        <f>VLOOKUP(A300,'SegEnds_NonXtal_Prot#'!A:AL,28,FALSE)-VLOOKUP(A300,'SegEnds_NonXtal_Prot#'!A:AL,22,FALSE)</f>
        <v>42</v>
      </c>
      <c r="AI300" s="4">
        <f>VLOOKUP(A300,'SegEnds_NonXtal_Prot#'!A:AL,31,FALSE)-VLOOKUP(A300,'SegEnds_NonXtal_Prot#'!A:AL,28,FALSE)</f>
        <v>52</v>
      </c>
      <c r="AJ300" s="4">
        <f>VLOOKUP(A300,'SegEnds_NonXtal_Prot#'!A:AL,34,FALSE)-VLOOKUP(A300,'SegEnds_NonXtal_Prot#'!A:AL,31,FALSE)</f>
        <v>29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408</v>
      </c>
      <c r="B301" s="1" t="str">
        <f>VLOOKUP(A301,Xtal_Templ!B:C,2,FALSE)</f>
        <v>glr_human</v>
      </c>
      <c r="C301" s="5">
        <f>VLOOKUP($B301&amp;"__wt",'SegEnds_Xtal_BW#'!$A:$Z,3,FALSE)</f>
        <v>25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15">
        <v>64</v>
      </c>
      <c r="I301" s="1" t="str">
        <f>VLOOKUP($B301&amp;"__wt",'SegEnds_Xtal_BW#'!$A:$Z,9,FALSE)</f>
        <v>-</v>
      </c>
      <c r="J301" s="1" t="str">
        <f>VLOOKUP($B301&amp;"__wt",'SegEnds_Xtal_BW#'!$A:$Z,10,FALSE)</f>
        <v>-</v>
      </c>
      <c r="K301" s="108">
        <v>23</v>
      </c>
      <c r="L301" s="1">
        <f>VLOOKUP($B301&amp;"__wt",'SegEnds_Xtal_BW#'!$A:$Z,12,FALSE)</f>
        <v>56</v>
      </c>
      <c r="M301" s="1" t="str">
        <f>VLOOKUP($B301&amp;"__wt",'SegEnds_Xtal_BW#'!$A:$Z,13,FALSE)</f>
        <v>-</v>
      </c>
      <c r="N301" s="12" t="str">
        <f>VLOOKUP($B301&amp;"__wt",'SegEnds_Xtal_BW#'!$A:$Z,14,FALSE)</f>
        <v>-</v>
      </c>
      <c r="O301" s="87">
        <f>VLOOKUP($B301&amp;"__wt",'SegEnds_Xtal_BW#'!$A:$Z,15,FALSE)</f>
        <v>40</v>
      </c>
      <c r="P301" s="1">
        <f>VLOOKUP($B301&amp;"__wt",'SegEnds_Xtal_BW#'!$A:$Z,16,FALSE)</f>
        <v>68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08">
        <v>39</v>
      </c>
      <c r="T301" s="1">
        <v>69</v>
      </c>
      <c r="U301" s="1">
        <v>25</v>
      </c>
      <c r="V301" s="1">
        <f>VLOOKUP($B301&amp;"__wt",'SegEnds_Xtal_BW#'!$A:$Z,22,FALSE)</f>
        <v>53</v>
      </c>
      <c r="W301" s="1">
        <v>31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 t="e">
        <f>VLOOKUP(A301,'SegEnds_NonXtal_Prot#'!A:AL,13,FALSE)-VLOOKUP(A301,'SegEnds_NonXtal_Prot#'!A:AL,10,FALSE)</f>
        <v>#VALUE!</v>
      </c>
      <c r="AE301" s="1">
        <f>VLOOKUP(A301,'SegEnds_NonXtal_Prot#'!A:AL,16,FALSE)-VLOOKUP(A301,'SegEnds_NonXtal_Prot#'!A:AL,10,FALSE)</f>
        <v>55</v>
      </c>
      <c r="AF301" s="1" t="e">
        <f>VLOOKUP(A301,'SegEnds_NonXtal_Prot#'!A:AL,22,FALSE)-VLOOKUP(A301,'SegEnds_NonXtal_Prot#'!A:AL,19,FALSE)</f>
        <v>#VALUE!</v>
      </c>
      <c r="AG301" s="1">
        <f>VLOOKUP(A301,'SegEnds_NonXtal_Prot#'!A:AL,28,FALSE)-VLOOKUP(A301,'SegEnds_NonXtal_Prot#'!A:AL,25,FALSE)</f>
        <v>20</v>
      </c>
      <c r="AH301" s="1">
        <f>VLOOKUP(A301,'SegEnds_NonXtal_Prot#'!A:AL,28,FALSE)-VLOOKUP(A301,'SegEnds_NonXtal_Prot#'!A:AL,22,FALSE)</f>
        <v>42</v>
      </c>
      <c r="AI301" s="1">
        <f>VLOOKUP(A301,'SegEnds_NonXtal_Prot#'!A:AL,31,FALSE)-VLOOKUP(A301,'SegEnds_NonXtal_Prot#'!A:AL,28,FALSE)</f>
        <v>52</v>
      </c>
      <c r="AJ301" s="1">
        <f>VLOOKUP(A301,'SegEnds_NonXtal_Prot#'!A:AL,34,FALSE)-VLOOKUP(A301,'SegEnds_NonXtal_Prot#'!A:AL,31,FALSE)</f>
        <v>29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4" t="s">
        <v>412</v>
      </c>
      <c r="B302" s="4" t="str">
        <f>VLOOKUP(A302,Xtal_Templ!B:C,2,FALSE)</f>
        <v>glp1r_human</v>
      </c>
      <c r="C302" s="5">
        <f>VLOOKUP($B302&amp;"__wt",'SegEnds_Xtal_BW#'!$A:$Z,3,FALSE)</f>
        <v>29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5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23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38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08">
        <v>39</v>
      </c>
      <c r="T302" s="4">
        <v>69</v>
      </c>
      <c r="U302" s="4">
        <v>25</v>
      </c>
      <c r="V302" s="1">
        <f>VLOOKUP($B302&amp;"__wt",'SegEnds_Xtal_BW#'!$A:$Z,22,FALSE)</f>
        <v>53</v>
      </c>
      <c r="W302" s="4">
        <v>31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55</v>
      </c>
      <c r="AF302" s="1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19</v>
      </c>
      <c r="AH302" s="1">
        <f>VLOOKUP(A302,'SegEnds_NonXtal_Prot#'!A:AL,28,FALSE)-VLOOKUP(A302,'SegEnds_NonXtal_Prot#'!A:AL,22,FALSE)</f>
        <v>41</v>
      </c>
      <c r="AI302" s="4">
        <f>VLOOKUP(A302,'SegEnds_NonXtal_Prot#'!A:AL,31,FALSE)-VLOOKUP(A302,'SegEnds_NonXtal_Prot#'!A:AL,28,FALSE)</f>
        <v>52</v>
      </c>
      <c r="AJ302" s="4">
        <f>VLOOKUP(A302,'SegEnds_NonXtal_Prot#'!A:AL,34,FALSE)-VLOOKUP(A302,'SegEnds_NonXtal_Prot#'!A:AL,31,FALSE)</f>
        <v>29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4" t="s">
        <v>413</v>
      </c>
      <c r="B303" s="4" t="str">
        <f>VLOOKUP(A303,Xtal_Templ!B:C,2,FALSE)</f>
        <v>glr_human</v>
      </c>
      <c r="C303" s="5">
        <f>VLOOKUP($B303&amp;"__wt",'SegEnds_Xtal_BW#'!$A:$Z,3,FALSE)</f>
        <v>25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40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v>69</v>
      </c>
      <c r="U303" s="4">
        <v>25</v>
      </c>
      <c r="V303" s="4">
        <f>VLOOKUP($B303&amp;"__wt",'SegEnds_Xtal_BW#'!$A:$Z,22,FALSE)</f>
        <v>53</v>
      </c>
      <c r="W303" s="4">
        <v>31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58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52</v>
      </c>
      <c r="AJ303" s="4">
        <f>VLOOKUP(A303,'SegEnds_NonXtal_Prot#'!A:AL,34,FALSE)-VLOOKUP(A303,'SegEnds_NonXtal_Prot#'!A:AL,31,FALSE)</f>
        <v>29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NoXtal</v>
      </c>
    </row>
    <row r="304" spans="1:38" x14ac:dyDescent="0.2">
      <c r="A304" s="4" t="s">
        <v>401</v>
      </c>
      <c r="B304" s="4" t="str">
        <f>VLOOKUP(A304,Xtal_Templ!B:C,2,FALSE)</f>
        <v>calcr_human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41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5">
        <v>40</v>
      </c>
      <c r="T304" s="4">
        <f>VLOOKUP($B304&amp;"__wt",'SegEnds_Xtal_BW#'!$A:$Z,20,FALSE)</f>
        <v>70</v>
      </c>
      <c r="U304" s="4">
        <f>VLOOKUP($B304&amp;"__wt",'SegEnds_Xtal_BW#'!$A:$Z,21,FALSE)</f>
        <v>30</v>
      </c>
      <c r="V304" s="4">
        <f>VLOOKUP($B304&amp;"__wt",'SegEnds_Xtal_BW#'!$A:$Z,22,FALSE)</f>
        <v>53</v>
      </c>
      <c r="W304" s="115">
        <v>28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53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19</v>
      </c>
      <c r="AH304" s="1">
        <f>VLOOKUP(A304,'SegEnds_NonXtal_Prot#'!A:AL,28,FALSE)-VLOOKUP(A304,'SegEnds_NonXtal_Prot#'!A:AL,22,FALSE)</f>
        <v>41</v>
      </c>
      <c r="AI304" s="4">
        <f>VLOOKUP(A304,'SegEnds_NonXtal_Prot#'!A:AL,31,FALSE)-VLOOKUP(A304,'SegEnds_NonXtal_Prot#'!A:AL,28,FALSE)</f>
        <v>50</v>
      </c>
      <c r="AJ304" s="4">
        <f>VLOOKUP(A304,'SegEnds_NonXtal_Prot#'!A:AL,34,FALSE)-VLOOKUP(A304,'SegEnds_NonXtal_Prot#'!A:AL,31,FALSE)</f>
        <v>30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Xtal</v>
      </c>
    </row>
    <row r="305" spans="1:38" x14ac:dyDescent="0.2">
      <c r="A305" s="1" t="s">
        <v>402</v>
      </c>
      <c r="B305" s="1" t="str">
        <f>VLOOKUP(A305,Xtal_Templ!B:C,2,FALSE)</f>
        <v>calrl_human</v>
      </c>
      <c r="C305" s="5">
        <f>VLOOKUP($B305&amp;"__wt",'SegEnds_Xtal_BW#'!$A:$Z,3,FALSE)</f>
        <v>24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15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8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7">
        <f>VLOOKUP($B305&amp;"__wt",'SegEnds_Xtal_BW#'!$A:$Z,15,FALSE)</f>
        <v>41</v>
      </c>
      <c r="P305" s="1">
        <f>VLOOKUP($B305&amp;"__wt",'SegEnds_Xtal_BW#'!$A:$Z,16,FALSE)</f>
        <v>67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08">
        <v>39</v>
      </c>
      <c r="T305" s="1">
        <f>VLOOKUP($B305&amp;"__wt",'SegEnds_Xtal_BW#'!$A:$Z,20,FALSE)</f>
        <v>70</v>
      </c>
      <c r="U305" s="1">
        <f>VLOOKUP($B305&amp;"__wt",'SegEnds_Xtal_BW#'!$A:$Z,21,FALSE)</f>
        <v>30</v>
      </c>
      <c r="V305" s="1">
        <f>VLOOKUP($B305&amp;"__wt",'SegEnds_Xtal_BW#'!$A:$Z,22,FALSE)</f>
        <v>53</v>
      </c>
      <c r="W305" s="108">
        <v>28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1">
        <f>VLOOKUP(A305,'SegEnds_NonXtal_Prot#'!A:AL,10,FALSE)-VLOOKUP(A305,'SegEnds_NonXtal_Prot#'!A:AL,7,FALSE)</f>
        <v>15</v>
      </c>
      <c r="AD305" s="1" t="e">
        <f>VLOOKUP(A305,'SegEnds_NonXtal_Prot#'!A:AL,13,FALSE)-VLOOKUP(A305,'SegEnds_NonXtal_Prot#'!A:AL,10,FALSE)</f>
        <v>#VALUE!</v>
      </c>
      <c r="AE305" s="1">
        <f>VLOOKUP(A305,'SegEnds_NonXtal_Prot#'!A:AL,16,FALSE)-VLOOKUP(A305,'SegEnds_NonXtal_Prot#'!A:AL,10,FALSE)</f>
        <v>53</v>
      </c>
      <c r="AF305" s="1" t="e">
        <f>VLOOKUP(A305,'SegEnds_NonXtal_Prot#'!A:AL,22,FALSE)-VLOOKUP(A305,'SegEnds_NonXtal_Prot#'!A:AL,19,FALSE)</f>
        <v>#VALUE!</v>
      </c>
      <c r="AG305" s="1">
        <f>VLOOKUP(A305,'SegEnds_NonXtal_Prot#'!A:AL,28,FALSE)-VLOOKUP(A305,'SegEnds_NonXtal_Prot#'!A:AL,25,FALSE)</f>
        <v>19</v>
      </c>
      <c r="AH305" s="1">
        <f>VLOOKUP(A305,'SegEnds_NonXtal_Prot#'!A:AL,28,FALSE)-VLOOKUP(A305,'SegEnds_NonXtal_Prot#'!A:AL,22,FALSE)</f>
        <v>41</v>
      </c>
      <c r="AI305" s="1">
        <f>VLOOKUP(A305,'SegEnds_NonXtal_Prot#'!A:AL,31,FALSE)-VLOOKUP(A305,'SegEnds_NonXtal_Prot#'!A:AL,28,FALSE)</f>
        <v>50</v>
      </c>
      <c r="AJ305" s="1">
        <f>VLOOKUP(A305,'SegEnds_NonXtal_Prot#'!A:AL,34,FALSE)-VLOOKUP(A305,'SegEnds_NonXtal_Prot#'!A:AL,31,FALSE)</f>
        <v>30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4" t="s">
        <v>38</v>
      </c>
      <c r="B306" s="4" t="str">
        <f>VLOOKUP(A306,Xtal_Templ!B:C,2,FALSE)</f>
        <v>crfr1_human</v>
      </c>
      <c r="C306" s="5">
        <f>VLOOKUP($B306&amp;"__wt",'SegEnds_Xtal_BW#'!$A:$Z,3,FALSE)</f>
        <v>19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">
        <v>63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22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08">
        <v>39</v>
      </c>
      <c r="T306" s="4">
        <f>VLOOKUP($B306&amp;"__wt",'SegEnds_Xtal_BW#'!$A:$Z,20,FALSE)</f>
        <v>69</v>
      </c>
      <c r="U306" s="4">
        <f>VLOOKUP($B306&amp;"__wt",'SegEnds_Xtal_BW#'!$A:$Z,21,FALSE)</f>
        <v>25</v>
      </c>
      <c r="V306" s="4">
        <f>VLOOKUP($B306&amp;"__wt",'SegEnds_Xtal_BW#'!$A:$Z,22,FALSE)</f>
        <v>53</v>
      </c>
      <c r="W306" s="4">
        <v>29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51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21</v>
      </c>
      <c r="AH306" s="1">
        <f>VLOOKUP(A306,'SegEnds_NonXtal_Prot#'!A:AL,28,FALSE)-VLOOKUP(A306,'SegEnds_NonXtal_Prot#'!A:AL,22,FALSE)</f>
        <v>43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31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4" t="s">
        <v>403</v>
      </c>
      <c r="B307" s="4" t="str">
        <f>VLOOKUP(A307,Xtal_Templ!B:C,2,FALSE)</f>
        <v>crfr1_human</v>
      </c>
      <c r="C307" s="5">
        <f>VLOOKUP($B307&amp;"__wt",'SegEnds_Xtal_BW#'!$A:$Z,3,FALSE)</f>
        <v>19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">
        <v>63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5">
        <v>39</v>
      </c>
      <c r="T307" s="4">
        <f>VLOOKUP($B307&amp;"__wt",'SegEnds_Xtal_BW#'!$A:$Z,20,FALSE)</f>
        <v>69</v>
      </c>
      <c r="U307" s="4">
        <f>VLOOKUP($B307&amp;"__wt",'SegEnds_Xtal_BW#'!$A:$Z,21,FALSE)</f>
        <v>25</v>
      </c>
      <c r="V307" s="4">
        <f>VLOOKUP($B307&amp;"__wt",'SegEnds_Xtal_BW#'!$A:$Z,22,FALSE)</f>
        <v>53</v>
      </c>
      <c r="W307" s="4">
        <v>29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50</v>
      </c>
      <c r="AF307" s="4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21</v>
      </c>
      <c r="AH307" s="4">
        <f>VLOOKUP(A307,'SegEnds_NonXtal_Prot#'!A:AL,28,FALSE)-VLOOKUP(A307,'SegEnds_NonXtal_Prot#'!A:AL,22,FALSE)</f>
        <v>43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31</v>
      </c>
      <c r="AK307" s="1">
        <f>VLOOKUP(A307,'SegEnds_NonXtal_Prot#'!A:AL,37,FALSE)-VLOOKUP(A307,'SegEnds_NonXtal_Prot#'!A:AL,34,FALSE)</f>
        <v>10</v>
      </c>
      <c r="AL307" s="4" t="str">
        <f>IF(ISERROR(MATCH(A307,'SegEnds_Xtal_Prot#'!B:B, 0)), "NoXtal", "Xtal")</f>
        <v>NoXtal</v>
      </c>
    </row>
    <row r="308" spans="1:38" x14ac:dyDescent="0.2">
      <c r="A308" s="4" t="s">
        <v>410</v>
      </c>
      <c r="B308" s="4" t="str">
        <f>VLOOKUP(A308,Xtal_Templ!B:C,2,FALSE)</f>
        <v>glp1r_human</v>
      </c>
      <c r="C308" s="5">
        <f>VLOOKUP($B308&amp;"__wt",'SegEnds_Xtal_BW#'!$A:$Z,3,FALSE)</f>
        <v>29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69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38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5">
        <v>39</v>
      </c>
      <c r="T308" s="4">
        <v>69</v>
      </c>
      <c r="U308" s="4">
        <v>25</v>
      </c>
      <c r="V308" s="4">
        <f>VLOOKUP($B308&amp;"__wt",'SegEnds_Xtal_BW#'!$A:$Z,22,FALSE)</f>
        <v>53</v>
      </c>
      <c r="W308" s="4">
        <v>28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74</v>
      </c>
      <c r="AF308" s="4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19</v>
      </c>
      <c r="AH308" s="4">
        <f>VLOOKUP(A308,'SegEnds_NonXtal_Prot#'!A:AL,28,FALSE)-VLOOKUP(A308,'SegEnds_NonXtal_Prot#'!A:AL,22,FALSE)</f>
        <v>41</v>
      </c>
      <c r="AI308" s="4">
        <f>VLOOKUP(A308,'SegEnds_NonXtal_Prot#'!A:AL,31,FALSE)-VLOOKUP(A308,'SegEnds_NonXtal_Prot#'!A:AL,28,FALSE)</f>
        <v>53</v>
      </c>
      <c r="AJ308" s="4">
        <f>VLOOKUP(A308,'SegEnds_NonXtal_Prot#'!A:AL,34,FALSE)-VLOOKUP(A308,'SegEnds_NonXtal_Prot#'!A:AL,31,FALSE)</f>
        <v>32</v>
      </c>
      <c r="AK308" s="1">
        <f>VLOOKUP(A308,'SegEnds_NonXtal_Prot#'!A:AL,37,FALSE)-VLOOKUP(A308,'SegEnds_NonXtal_Prot#'!A:AL,34,FALSE)</f>
        <v>10</v>
      </c>
      <c r="AL308" s="4" t="str">
        <f>IF(ISERROR(MATCH(A308,'SegEnds_Xtal_Prot#'!B:B, 0)), "NoXtal", "Xtal")</f>
        <v>NoXtal</v>
      </c>
    </row>
    <row r="309" spans="1:38" x14ac:dyDescent="0.2">
      <c r="A309" s="4" t="s">
        <v>1430</v>
      </c>
      <c r="B309" s="4" t="str">
        <f>VLOOKUP(A309,Xtal_Templ!B:C,2,FALSE)</f>
        <v>g1sgd4_rabit</v>
      </c>
      <c r="C309" s="5">
        <f>VLOOKUP($B309&amp;"__wt",'SegEnds_Xtal_BW#'!$A:$Z,3,FALSE)</f>
        <v>28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74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37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5">
        <v>39</v>
      </c>
      <c r="T309" s="4">
        <f>VLOOKUP($B309&amp;"__wt",'SegEnds_Xtal_BW#'!$A:$Z,20,FALSE)</f>
        <v>71</v>
      </c>
      <c r="U309" s="4">
        <f>VLOOKUP($B309&amp;"__wt",'SegEnds_Xtal_BW#'!$A:$Z,21,FALSE)</f>
        <v>30</v>
      </c>
      <c r="V309" s="4">
        <f>VLOOKUP($B309&amp;"__wt",'SegEnds_Xtal_BW#'!$A:$Z,22,FALSE)</f>
        <v>53</v>
      </c>
      <c r="W309" s="115">
        <v>30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64</v>
      </c>
      <c r="AF309" s="4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20</v>
      </c>
      <c r="AH309" s="4">
        <f>VLOOKUP(A309,'SegEnds_NonXtal_Prot#'!A:AL,28,FALSE)-VLOOKUP(A309,'SegEnds_NonXtal_Prot#'!A:AL,22,FALSE)</f>
        <v>42</v>
      </c>
      <c r="AI309" s="4">
        <f>VLOOKUP(A309,'SegEnds_NonXtal_Prot#'!A:AL,31,FALSE)-VLOOKUP(A309,'SegEnds_NonXtal_Prot#'!A:AL,28,FALSE)</f>
        <v>50</v>
      </c>
      <c r="AJ309" s="4">
        <f>VLOOKUP(A309,'SegEnds_NonXtal_Prot#'!A:AL,34,FALSE)-VLOOKUP(A309,'SegEnds_NonXtal_Prot#'!A:AL,31,FALSE)</f>
        <v>33</v>
      </c>
      <c r="AK309" s="1">
        <f>VLOOKUP(A309,'SegEnds_NonXtal_Prot#'!A:AL,37,FALSE)-VLOOKUP(A309,'SegEnds_NonXtal_Prot#'!A:AL,34,FALSE)</f>
        <v>10</v>
      </c>
      <c r="AL309" s="4" t="str">
        <f>IF(ISERROR(MATCH(A309,'SegEnds_Xtal_Prot#'!B:B, 0)), "NoXtal", "Xtal")</f>
        <v>Xtal</v>
      </c>
    </row>
    <row r="310" spans="1:38" x14ac:dyDescent="0.2">
      <c r="A310" s="4" t="s">
        <v>405</v>
      </c>
      <c r="B310" s="4" t="str">
        <f>VLOOKUP(A310,Xtal_Templ!B:C,2,FALSE)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08">
        <v>39</v>
      </c>
      <c r="T310" s="4">
        <f>VLOOKUP($B310&amp;"__wt",'SegEnds_Xtal_BW#'!$A:$Z,20,FALSE)</f>
        <v>71</v>
      </c>
      <c r="U310" s="115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61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50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1" t="s">
        <v>406</v>
      </c>
      <c r="B311" s="1" t="str">
        <f>VLOOKUP(A311,Xtal_Templ!B:C,2,FALSE)</f>
        <v>glp1r_human</v>
      </c>
      <c r="C311" s="5">
        <f>VLOOKUP($B311&amp;"__wt",'SegEnds_Xtal_BW#'!$A:$Z,3,FALSE)</f>
        <v>29</v>
      </c>
      <c r="D311" s="1">
        <f>VLOOKUP($B311&amp;"__wt",'SegEnds_Xtal_BW#'!$A:$Z,4,FALSE)</f>
        <v>60</v>
      </c>
      <c r="E311" s="1">
        <f>VLOOKUP($B311&amp;"__wt",'SegEnds_Xtal_BW#'!$A:$Z,5,FALSE)</f>
        <v>48</v>
      </c>
      <c r="F311" s="1">
        <f>VLOOKUP($B311&amp;"__wt",'SegEnds_Xtal_BW#'!$A:$Z,6,FALSE)</f>
        <v>51</v>
      </c>
      <c r="G311" s="1">
        <v>37</v>
      </c>
      <c r="H311" s="108">
        <v>64</v>
      </c>
      <c r="I311" s="1" t="str">
        <f>VLOOKUP($B311&amp;"__wt",'SegEnds_Xtal_BW#'!$A:$Z,9,FALSE)</f>
        <v>-</v>
      </c>
      <c r="J311" s="1" t="str">
        <f>VLOOKUP($B311&amp;"__wt",'SegEnds_Xtal_BW#'!$A:$Z,10,FALSE)</f>
        <v>-</v>
      </c>
      <c r="K311" s="108">
        <v>23</v>
      </c>
      <c r="L311" s="1">
        <f>VLOOKUP($B311&amp;"__wt",'SegEnds_Xtal_BW#'!$A:$Z,12,FALSE)</f>
        <v>56</v>
      </c>
      <c r="M311" s="1" t="str">
        <f>VLOOKUP($B311&amp;"__wt",'SegEnds_Xtal_BW#'!$A:$Z,13,FALSE)</f>
        <v>-</v>
      </c>
      <c r="N311" s="12" t="str">
        <f>VLOOKUP($B311&amp;"__wt",'SegEnds_Xtal_BW#'!$A:$Z,14,FALSE)</f>
        <v>-</v>
      </c>
      <c r="O311" s="87">
        <f>VLOOKUP($B311&amp;"__wt",'SegEnds_Xtal_BW#'!$A:$Z,15,FALSE)</f>
        <v>38</v>
      </c>
      <c r="P311" s="1">
        <f>VLOOKUP($B311&amp;"__wt",'SegEnds_Xtal_BW#'!$A:$Z,16,FALSE)</f>
        <v>68</v>
      </c>
      <c r="Q311" s="1">
        <f>VLOOKUP($B311&amp;"__wt",'SegEnds_Xtal_BW#'!$A:$Z,17,FALSE)</f>
        <v>50</v>
      </c>
      <c r="R311" s="1">
        <f>VLOOKUP($B311&amp;"__wt",'SegEnds_Xtal_BW#'!$A:$Z,18,FALSE)</f>
        <v>52</v>
      </c>
      <c r="S311" s="108">
        <v>39</v>
      </c>
      <c r="T311" s="1">
        <f>VLOOKUP($B311&amp;"__wt",'SegEnds_Xtal_BW#'!$A:$Z,20,FALSE)</f>
        <v>71</v>
      </c>
      <c r="U311" s="1">
        <f>VLOOKUP($B311&amp;"__wt",'SegEnds_Xtal_BW#'!$A:$Z,21,FALSE)</f>
        <v>28</v>
      </c>
      <c r="V311" s="1">
        <f>VLOOKUP($B311&amp;"__wt",'SegEnds_Xtal_BW#'!$A:$Z,22,FALSE)</f>
        <v>53</v>
      </c>
      <c r="W311" s="1">
        <v>28</v>
      </c>
      <c r="X311" s="1">
        <f>VLOOKUP($B311&amp;"__wt",'SegEnds_Xtal_BW#'!$A:$Z,24,FALSE)</f>
        <v>56</v>
      </c>
      <c r="Y311" s="1">
        <f>VLOOKUP($B311&amp;"__wt",'SegEnds_Xtal_BW#'!$A:$Z,25,FALSE)</f>
        <v>47</v>
      </c>
      <c r="Z311" s="1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1">
        <f>VLOOKUP(A311,'SegEnds_NonXtal_Prot#'!A:AL,10,FALSE)-VLOOKUP(A311,'SegEnds_NonXtal_Prot#'!A:AL,7,FALSE)</f>
        <v>15</v>
      </c>
      <c r="AD311" s="1" t="e">
        <f>VLOOKUP(A311,'SegEnds_NonXtal_Prot#'!A:AL,13,FALSE)-VLOOKUP(A311,'SegEnds_NonXtal_Prot#'!A:AL,10,FALSE)</f>
        <v>#VALUE!</v>
      </c>
      <c r="AE311" s="1">
        <f>VLOOKUP(A311,'SegEnds_NonXtal_Prot#'!A:AL,16,FALSE)-VLOOKUP(A311,'SegEnds_NonXtal_Prot#'!A:AL,10,FALSE)</f>
        <v>64</v>
      </c>
      <c r="AF311" s="1" t="e">
        <f>VLOOKUP(A311,'SegEnds_NonXtal_Prot#'!A:AL,22,FALSE)-VLOOKUP(A311,'SegEnds_NonXtal_Prot#'!A:AL,19,FALSE)</f>
        <v>#VALUE!</v>
      </c>
      <c r="AG311" s="1">
        <f>VLOOKUP(A311,'SegEnds_NonXtal_Prot#'!A:AL,28,FALSE)-VLOOKUP(A311,'SegEnds_NonXtal_Prot#'!A:AL,25,FALSE)</f>
        <v>20</v>
      </c>
      <c r="AH311" s="1">
        <f>VLOOKUP(A311,'SegEnds_NonXtal_Prot#'!A:AL,28,FALSE)-VLOOKUP(A311,'SegEnds_NonXtal_Prot#'!A:AL,22,FALSE)</f>
        <v>42</v>
      </c>
      <c r="AI311" s="1">
        <f>VLOOKUP(A311,'SegEnds_NonXtal_Prot#'!A:AL,31,FALSE)-VLOOKUP(A311,'SegEnds_NonXtal_Prot#'!A:AL,28,FALSE)</f>
        <v>50</v>
      </c>
      <c r="AJ311" s="1">
        <f>VLOOKUP(A311,'SegEnds_NonXtal_Prot#'!A:AL,34,FALSE)-VLOOKUP(A311,'SegEnds_NonXtal_Prot#'!A:AL,31,FALSE)</f>
        <v>33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Xtal</v>
      </c>
    </row>
    <row r="312" spans="1:38" x14ac:dyDescent="0.2">
      <c r="A312" s="4" t="s">
        <v>407</v>
      </c>
      <c r="B312" s="4" t="str">
        <f>VLOOKUP(A312,Xtal_Templ!B:C,2,FALSE)</f>
        <v>glr_human</v>
      </c>
      <c r="C312" s="5">
        <f>VLOOKUP($B312&amp;"__wt",'SegEnds_Xtal_BW#'!$A:$Z,3,FALSE)</f>
        <v>25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08">
        <v>39</v>
      </c>
      <c r="T312" s="4">
        <f>VLOOKUP($B312&amp;"__wt",'SegEnds_Xtal_BW#'!$A:$Z,20,FALSE)</f>
        <v>71</v>
      </c>
      <c r="U312" s="115">
        <v>28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64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50</v>
      </c>
      <c r="AJ312" s="4">
        <f>VLOOKUP(A312,'SegEnds_NonXtal_Prot#'!A:AL,34,FALSE)-VLOOKUP(A312,'SegEnds_NonXtal_Prot#'!A:AL,31,FALSE)</f>
        <v>33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s="4" customFormat="1" x14ac:dyDescent="0.2">
      <c r="A313" s="4" t="s">
        <v>32</v>
      </c>
      <c r="B313" s="4" t="str">
        <f>VLOOKUP(A313,Xtal_Templ!B:C,2,FALSE)</f>
        <v>glr_human</v>
      </c>
      <c r="C313" s="4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v>36</v>
      </c>
      <c r="T313" s="4">
        <f>VLOOKUP($B313&amp;"__wt",'SegEnds_Xtal_BW#'!$A:$Z,20,FALSE)</f>
        <v>71</v>
      </c>
      <c r="U313" s="4">
        <f>VLOOKUP($B313&amp;"__wt",'SegEnds_Xtal_BW#'!$A:$Z,21,FALSE)</f>
        <v>28</v>
      </c>
      <c r="V313" s="4">
        <f>VLOOKUP($B313&amp;"__wt",'SegEnds_Xtal_BW#'!$A:$Z,22,FALSE)</f>
        <v>53</v>
      </c>
      <c r="W313" s="115">
        <v>27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Xtal</v>
      </c>
    </row>
    <row r="314" spans="1:38" s="45" customFormat="1" x14ac:dyDescent="0.2">
      <c r="A314" s="45" t="s">
        <v>409</v>
      </c>
      <c r="B314" s="45" t="str">
        <f>VLOOKUP(A314,Xtal_Templ!B:C,2,FALSE)</f>
        <v>glp1r_human</v>
      </c>
      <c r="C314" s="46">
        <f>VLOOKUP($B314&amp;"__wt",'SegEnds_Xtal_BW#'!$A:$Z,3,FALSE)</f>
        <v>29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69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21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38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53</v>
      </c>
      <c r="W314" s="45">
        <v>28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76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19</v>
      </c>
      <c r="AH314" s="45">
        <f>VLOOKUP(A314,'SegEnds_NonXtal_Prot#'!A:AL,28,FALSE)-VLOOKUP(A314,'SegEnds_NonXtal_Prot#'!A:AL,22,FALSE)</f>
        <v>41</v>
      </c>
      <c r="AI314" s="45">
        <f>VLOOKUP(A314,'SegEnds_NonXtal_Prot#'!A:AL,31,FALSE)-VLOOKUP(A314,'SegEnds_NonXtal_Prot#'!A:AL,28,FALSE)</f>
        <v>53</v>
      </c>
      <c r="AJ314" s="45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1" t="s">
        <v>1183</v>
      </c>
      <c r="B315" s="1" t="str">
        <f>VLOOKUP(A315,Xtal_Templ!B:C,2,FALSE)</f>
        <v>glp1r_human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38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v>50</v>
      </c>
      <c r="W315" s="1">
        <v>33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28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45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19</v>
      </c>
      <c r="AH315" s="1">
        <f>VLOOKUP(A315,'SegEnds_NonXtal_Prot#'!A:AL,28,FALSE)-VLOOKUP(A315,'SegEnds_NonXtal_Prot#'!A:AL,22,FALSE)</f>
        <v>43</v>
      </c>
      <c r="AI315" s="1">
        <f>VLOOKUP(A315,'SegEnds_NonXtal_Prot#'!A:AL,31,FALSE)-VLOOKUP(A315,'SegEnds_NonXtal_Prot#'!A:AL,28,FALSE)</f>
        <v>66</v>
      </c>
      <c r="AJ315" s="1">
        <f>VLOOKUP(A315,'SegEnds_NonXtal_Prot#'!A:AL,34,FALSE)-VLOOKUP(A315,'SegEnds_NonXtal_Prot#'!A:AL,31,FALSE)</f>
        <v>20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1" t="s">
        <v>1189</v>
      </c>
      <c r="B316" s="1" t="str">
        <f>VLOOKUP(A316,Xtal_Templ!B:C,2,FALSE)</f>
        <v>calcr_human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41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08">
        <v>50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31</v>
      </c>
      <c r="AC316" s="1" t="e">
        <f>VLOOKUP(A316,'SegEnds_NonXtal_Prot#'!A:AL,10,FALSE)-VLOOKUP(A316,'SegEnds_NonXtal_Prot#'!A:AL,7,FALSE)</f>
        <v>#VALUE!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51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20</v>
      </c>
      <c r="AH316" s="1">
        <f>VLOOKUP(A316,'SegEnds_NonXtal_Prot#'!A:AL,28,FALSE)-VLOOKUP(A316,'SegEnds_NonXtal_Prot#'!A:AL,22,FALSE)</f>
        <v>46</v>
      </c>
      <c r="AI316" s="1">
        <f>VLOOKUP(A316,'SegEnds_NonXtal_Prot#'!A:AL,31,FALSE)-VLOOKUP(A316,'SegEnds_NonXtal_Prot#'!A:AL,28,FALSE)</f>
        <v>57</v>
      </c>
      <c r="AJ316" s="1">
        <f>VLOOKUP(A316,'SegEnds_NonXtal_Prot#'!A:AL,34,FALSE)-VLOOKUP(A316,'SegEnds_NonXtal_Prot#'!A:AL,31,FALSE)</f>
        <v>23</v>
      </c>
      <c r="AK316" s="1" t="e">
        <f>VLOOKUP(A316,'SegEnds_NonXtal_Prot#'!A:AL,37,FALSE)-VLOOKUP(A316,'SegEnds_NonXtal_Prot#'!A:AL,34,FALSE)</f>
        <v>#VALUE!</v>
      </c>
      <c r="AL316" s="1" t="str">
        <f>IF(ISERROR(MATCH(A316,'SegEnds_Xtal_Prot#'!B:B, 0)), "NoXtal", "Xtal")</f>
        <v>NoXtal</v>
      </c>
    </row>
    <row r="317" spans="1:38" x14ac:dyDescent="0.2">
      <c r="A317" s="1" t="s">
        <v>1195</v>
      </c>
      <c r="B317" s="1" t="str">
        <f>VLOOKUP(A317,Xtal_Templ!B:C,2,FALSE)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v>50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33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47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18</v>
      </c>
      <c r="AH317" s="1">
        <f>VLOOKUP(A317,'SegEnds_NonXtal_Prot#'!A:AL,28,FALSE)-VLOOKUP(A317,'SegEnds_NonXtal_Prot#'!A:AL,22,FALSE)</f>
        <v>51</v>
      </c>
      <c r="AI317" s="1">
        <f>VLOOKUP(A317,'SegEnds_NonXtal_Prot#'!A:AL,31,FALSE)-VLOOKUP(A317,'SegEnds_NonXtal_Prot#'!A:AL,28,FALSE)</f>
        <v>54</v>
      </c>
      <c r="AJ317" s="1">
        <f>VLOOKUP(A317,'SegEnds_NonXtal_Prot#'!A:AL,34,FALSE)-VLOOKUP(A317,'SegEnds_NonXtal_Prot#'!A:AL,31,FALSE)</f>
        <v>26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1182</v>
      </c>
      <c r="B318" s="1" t="str">
        <f>VLOOKUP(A318,Xtal_Templ!B:C,2,FALSE)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31</v>
      </c>
      <c r="AC318" s="1">
        <f>VLOOKUP(A318,'SegEnds_NonXtal_Prot#'!A:AL,10,FALSE)-VLOOKUP(A318,'SegEnds_NonXtal_Prot#'!A:AL,7,FALSE)</f>
        <v>18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1">
        <f>VLOOKUP(A318,'SegEnds_NonXtal_Prot#'!A:AL,31,FALSE)-VLOOKUP(A318,'SegEnds_NonXtal_Prot#'!A:AL,28,FALSE)</f>
        <v>52</v>
      </c>
      <c r="AJ318" s="1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4" t="s">
        <v>1184</v>
      </c>
      <c r="B319" s="4" t="str">
        <f>VLOOKUP(A319,Xtal_Templ!B:C,2,FALSE)</f>
        <v>calcr_human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88">
        <f>VLOOKUP($B319&amp;"__wt",'SegEnds_Xtal_BW#'!$A:$Z,15,FALSE)</f>
        <v>41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53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4" t="e">
        <f>VLOOKUP(A319,'SegEnds_NonXtal_Prot#'!A:AL,10,FALSE)-VLOOKUP(A319,'SegEnds_NonXtal_Prot#'!A:AL,7,FALSE)</f>
        <v>#VALUE!</v>
      </c>
      <c r="AD319" s="4" t="e">
        <f>VLOOKUP(A319,'SegEnds_NonXtal_Prot#'!A:AL,13,FALSE)-VLOOKUP(A319,'SegEnds_NonXtal_Prot#'!A:AL,10,FALSE)</f>
        <v>#VALUE!</v>
      </c>
      <c r="AE319" s="4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4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43</v>
      </c>
      <c r="AI319" s="4">
        <f>VLOOKUP(A319,'SegEnds_NonXtal_Prot#'!A:AL,31,FALSE)-VLOOKUP(A319,'SegEnds_NonXtal_Prot#'!A:AL,28,FALSE)</f>
        <v>52</v>
      </c>
      <c r="AJ319" s="4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1185</v>
      </c>
      <c r="B320" s="1" t="str">
        <f>VLOOKUP(A320,Xtal_Templ!B:C,2,FALSE)</f>
        <v>glp1r_human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38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1">
        <f>VLOOKUP(A320,'SegEnds_NonXtal_Prot#'!A:AL,10,FALSE)-VLOOKUP(A320,'SegEnds_NonXtal_Prot#'!A:AL,7,FALSE)</f>
        <v>15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1">
        <f>VLOOKUP(A320,'SegEnds_NonXtal_Prot#'!A:AL,31,FALSE)-VLOOKUP(A320,'SegEnds_NonXtal_Prot#'!A:AL,28,FALSE)</f>
        <v>52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1186</v>
      </c>
      <c r="B321" s="1" t="str">
        <f>VLOOKUP(A321,Xtal_Templ!B:C,2,FALSE)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>
        <f>VLOOKUP(A321,'SegEnds_NonXtal_Prot#'!A:AL,10,FALSE)-VLOOKUP(A321,'SegEnds_NonXtal_Prot#'!A:AL,7,FALSE)</f>
        <v>15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4" t="s">
        <v>1194</v>
      </c>
      <c r="B322" s="4" t="str">
        <f>VLOOKUP(A322,Xtal_Templ!B:C,2,FALSE)</f>
        <v>crfr1_human</v>
      </c>
      <c r="C322" s="5">
        <v>23</v>
      </c>
      <c r="D322" s="4">
        <f>VLOOKUP($B322&amp;"__wt",'SegEnds_Xtal_BW#'!$A:$Z,4,FALSE)</f>
        <v>60</v>
      </c>
      <c r="E322" s="4">
        <f>VLOOKUP($B322&amp;"__wt",'SegEnds_Xtal_BW#'!$A:$Z,5,FALSE)</f>
        <v>48</v>
      </c>
      <c r="F322" s="4">
        <f>VLOOKUP($B322&amp;"__wt",'SegEnds_Xtal_BW#'!$A:$Z,6,FALSE)</f>
        <v>51</v>
      </c>
      <c r="G322" s="4">
        <v>37</v>
      </c>
      <c r="H322" s="11">
        <v>63</v>
      </c>
      <c r="I322" s="4" t="str">
        <f>VLOOKUP($B322&amp;"__wt",'SegEnds_Xtal_BW#'!$A:$Z,9,FALSE)</f>
        <v>-</v>
      </c>
      <c r="J322" s="4" t="str">
        <f>VLOOKUP($B322&amp;"__wt",'SegEnds_Xtal_BW#'!$A:$Z,10,FALSE)</f>
        <v>-</v>
      </c>
      <c r="K322" s="11">
        <v>23</v>
      </c>
      <c r="L322" s="4">
        <f>VLOOKUP($B322&amp;"__wt",'SegEnds_Xtal_BW#'!$A:$Z,12,FALSE)</f>
        <v>56</v>
      </c>
      <c r="M322" s="4" t="str">
        <f>VLOOKUP($B322&amp;"__wt",'SegEnds_Xtal_BW#'!$A:$Z,13,FALSE)</f>
        <v>-</v>
      </c>
      <c r="N322" s="11" t="str">
        <f>VLOOKUP($B322&amp;"__wt",'SegEnds_Xtal_BW#'!$A:$Z,14,FALSE)</f>
        <v>-</v>
      </c>
      <c r="O322" s="88">
        <f>VLOOKUP($B322&amp;"__wt",'SegEnds_Xtal_BW#'!$A:$Z,15,FALSE)</f>
        <v>40</v>
      </c>
      <c r="P322" s="4">
        <f>VLOOKUP($B322&amp;"__wt",'SegEnds_Xtal_BW#'!$A:$Z,16,FALSE)</f>
        <v>68</v>
      </c>
      <c r="Q322" s="4">
        <f>VLOOKUP($B322&amp;"__wt",'SegEnds_Xtal_BW#'!$A:$Z,17,FALSE)</f>
        <v>50</v>
      </c>
      <c r="R322" s="4">
        <f>VLOOKUP($B322&amp;"__wt",'SegEnds_Xtal_BW#'!$A:$Z,18,FALSE)</f>
        <v>52</v>
      </c>
      <c r="S322" s="4">
        <v>36</v>
      </c>
      <c r="T322" s="4">
        <v>69</v>
      </c>
      <c r="U322" s="4">
        <v>29</v>
      </c>
      <c r="V322" s="4">
        <f>VLOOKUP($B322&amp;"__wt",'SegEnds_Xtal_BW#'!$A:$Z,22,FALSE)</f>
        <v>53</v>
      </c>
      <c r="W322" s="4">
        <v>31</v>
      </c>
      <c r="X322" s="4">
        <f>VLOOKUP($B322&amp;"__wt",'SegEnds_Xtal_BW#'!$A:$Z,24,FALSE)</f>
        <v>56</v>
      </c>
      <c r="Y322" s="4">
        <f>VLOOKUP($B322&amp;"__wt",'SegEnds_Xtal_BW#'!$A:$Z,25,FALSE)</f>
        <v>47</v>
      </c>
      <c r="Z322" s="4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4" t="e">
        <f>VLOOKUP(A322,'SegEnds_NonXtal_Prot#'!A:AL,10,FALSE)-VLOOKUP(A322,'SegEnds_NonXtal_Prot#'!A:AL,7,FALSE)</f>
        <v>#VALUE!</v>
      </c>
      <c r="AD322" s="4" t="e">
        <f>VLOOKUP(A322,'SegEnds_NonXtal_Prot#'!A:AL,13,FALSE)-VLOOKUP(A322,'SegEnds_NonXtal_Prot#'!A:AL,10,FALSE)</f>
        <v>#VALUE!</v>
      </c>
      <c r="AE322" s="4">
        <f>VLOOKUP(A322,'SegEnds_NonXtal_Prot#'!A:AL,16,FALSE)-VLOOKUP(A322,'SegEnds_NonXtal_Prot#'!A:AL,10,FALSE)</f>
        <v>47</v>
      </c>
      <c r="AF322" s="1" t="e">
        <f>VLOOKUP(A322,'SegEnds_NonXtal_Prot#'!A:AL,22,FALSE)-VLOOKUP(A322,'SegEnds_NonXtal_Prot#'!A:AL,19,FALSE)</f>
        <v>#VALUE!</v>
      </c>
      <c r="AG322" s="4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54</v>
      </c>
      <c r="AI322" s="4">
        <f>VLOOKUP(A322,'SegEnds_NonXtal_Prot#'!A:AL,31,FALSE)-VLOOKUP(A322,'SegEnds_NonXtal_Prot#'!A:AL,28,FALSE)</f>
        <v>51</v>
      </c>
      <c r="AJ322" s="4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4" t="s">
        <v>1196</v>
      </c>
      <c r="B323" s="4" t="str">
        <f>VLOOKUP(A323,Xtal_Templ!B:C,2,FALSE)</f>
        <v>crfr1_human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88">
        <f>VLOOKUP($B323&amp;"__wt",'SegEnds_Xtal_BW#'!$A:$Z,15,FALSE)</f>
        <v>40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53</v>
      </c>
      <c r="W323" s="4">
        <v>31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29</v>
      </c>
      <c r="AC323" s="4" t="e">
        <f>VLOOKUP(A323,'SegEnds_NonXtal_Prot#'!A:AL,10,FALSE)-VLOOKUP(A323,'SegEnds_NonXtal_Prot#'!A:AL,7,FALSE)</f>
        <v>#VALUE!</v>
      </c>
      <c r="AD323" s="4" t="e">
        <f>VLOOKUP(A323,'SegEnds_NonXtal_Prot#'!A:AL,13,FALSE)-VLOOKUP(A323,'SegEnds_NonXtal_Prot#'!A:AL,10,FALSE)</f>
        <v>#VALUE!</v>
      </c>
      <c r="AE323" s="4">
        <f>VLOOKUP(A323,'SegEnds_NonXtal_Prot#'!A:AL,16,FALSE)-VLOOKUP(A323,'SegEnds_NonXtal_Prot#'!A:AL,10,FALSE)</f>
        <v>47</v>
      </c>
      <c r="AF323" s="1" t="e">
        <f>VLOOKUP(A323,'SegEnds_NonXtal_Prot#'!A:AL,22,FALSE)-VLOOKUP(A323,'SegEnds_NonXtal_Prot#'!A:AL,19,FALSE)</f>
        <v>#VALUE!</v>
      </c>
      <c r="AG323" s="4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47</v>
      </c>
      <c r="AI323" s="4">
        <f>VLOOKUP(A323,'SegEnds_NonXtal_Prot#'!A:AL,31,FALSE)-VLOOKUP(A323,'SegEnds_NonXtal_Prot#'!A:AL,28,FALSE)</f>
        <v>50</v>
      </c>
      <c r="AJ323" s="4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1197</v>
      </c>
      <c r="B324" s="1" t="str">
        <f>VLOOKUP(A324,Xtal_Templ!B:C,2,FALSE)</f>
        <v>glr_human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48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60</v>
      </c>
      <c r="AI324" s="1">
        <f>VLOOKUP(A324,'SegEnds_NonXtal_Prot#'!A:AL,31,FALSE)-VLOOKUP(A324,'SegEnds_NonXtal_Prot#'!A:AL,28,FALSE)</f>
        <v>49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1423</v>
      </c>
      <c r="B325" s="1" t="str">
        <f>VLOOKUP(A325,Xtal_Templ!B:C,2,FALSE)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29</v>
      </c>
      <c r="AC325" s="1">
        <f>VLOOKUP(A325,'SegEnds_NonXtal_Prot#'!A:AL,10,FALSE)-VLOOKUP(A325,'SegEnds_NonXtal_Prot#'!A:AL,7,FALSE)</f>
        <v>16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47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53</v>
      </c>
      <c r="AI325" s="1">
        <f>VLOOKUP(A325,'SegEnds_NonXtal_Prot#'!A:AL,31,FALSE)-VLOOKUP(A325,'SegEnds_NonXtal_Prot#'!A:AL,28,FALSE)</f>
        <v>51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1199</v>
      </c>
      <c r="B326" s="1" t="str">
        <f>VLOOKUP(A326,Xtal_Templ!B:C,2,FALSE)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1200</v>
      </c>
      <c r="B327" s="1" t="str">
        <f>VLOOKUP(A327,Xtal_Templ!B:C,2,FALSE)</f>
        <v>calcr_human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1201</v>
      </c>
      <c r="B328" s="1" t="str">
        <f>VLOOKUP(A328,Xtal_Templ!B:C,2,FALSE)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1202</v>
      </c>
      <c r="B329" s="1" t="str">
        <f>VLOOKUP(A329,Xtal_Templ!B:C,2,FALSE)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 t="e">
        <f>VLOOKUP(A329,'SegEnds_NonXtal_Prot#'!A:AL,10,FALSE)-VLOOKUP(A329,'SegEnds_NonXtal_Prot#'!A:AL,7,FALSE)</f>
        <v>#VALUE!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4" t="s">
        <v>417</v>
      </c>
      <c r="B330" s="4" t="str">
        <f>VLOOKUP(A330,Xtal_Templ!B:C,2,FALSE)</f>
        <v>glp1r_human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88">
        <f>VLOOKUP($B330&amp;"__wt",'SegEnds_Xtal_BW#'!$A:$Z,15,FALSE)</f>
        <v>38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4">
        <v>31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4" t="e">
        <f>VLOOKUP(A330,'SegEnds_NonXtal_Prot#'!A:AL,10,FALSE)-VLOOKUP(A330,'SegEnds_NonXtal_Prot#'!A:AL,7,FALSE)</f>
        <v>#VALUE!</v>
      </c>
      <c r="AD330" s="4" t="e">
        <f>VLOOKUP(A330,'SegEnds_NonXtal_Prot#'!A:AL,13,FALSE)-VLOOKUP(A330,'SegEnds_NonXtal_Prot#'!A:AL,10,FALSE)</f>
        <v>#VALUE!</v>
      </c>
      <c r="AE330" s="4">
        <f>VLOOKUP(A330,'SegEnds_NonXtal_Prot#'!A:AL,16,FALSE)-VLOOKUP(A330,'SegEnds_NonXtal_Prot#'!A:AL,10,FALSE)</f>
        <v>47</v>
      </c>
      <c r="AF330" s="1" t="e">
        <f>VLOOKUP(A330,'SegEnds_NonXtal_Prot#'!A:AL,22,FALSE)-VLOOKUP(A330,'SegEnds_NonXtal_Prot#'!A:AL,19,FALSE)</f>
        <v>#VALUE!</v>
      </c>
      <c r="AG330" s="4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4">
        <f>VLOOKUP(A330,'SegEnds_NonXtal_Prot#'!A:AL,31,FALSE)-VLOOKUP(A330,'SegEnds_NonXtal_Prot#'!A:AL,28,FALSE)</f>
        <v>52</v>
      </c>
      <c r="AJ330" s="4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418</v>
      </c>
      <c r="B331" s="1" t="str">
        <f>VLOOKUP(A331,Xtal_Templ!B:C,2,FALSE)</f>
        <v>calcr_human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48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4" t="s">
        <v>419</v>
      </c>
      <c r="B332" s="4" t="str">
        <f>VLOOKUP(A332,Xtal_Templ!B:C,2,FALSE)</f>
        <v>calcr_human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8">
        <f>VLOOKUP($B332&amp;"__wt",'SegEnds_Xtal_BW#'!$A:$Z,15,FALSE)</f>
        <v>41</v>
      </c>
      <c r="P332" s="4">
        <f>VLOOKUP($B332&amp;"__wt",'SegEnds_Xtal_BW#'!$A:$Z,16,FALSE)</f>
        <v>68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53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4">
        <f>VLOOKUP(A332,'SegEnds_NonXtal_Prot#'!A:AL,10,FALSE)-VLOOKUP(A332,'SegEnds_NonXtal_Prot#'!A:AL,7,FALSE)</f>
        <v>15</v>
      </c>
      <c r="AD332" s="4" t="e">
        <f>VLOOKUP(A332,'SegEnds_NonXtal_Prot#'!A:AL,13,FALSE)-VLOOKUP(A332,'SegEnds_NonXtal_Prot#'!A:AL,10,FALSE)</f>
        <v>#VALUE!</v>
      </c>
      <c r="AE332" s="4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4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4">
        <f>VLOOKUP(A332,'SegEnds_NonXtal_Prot#'!A:AL,31,FALSE)-VLOOKUP(A332,'SegEnds_NonXtal_Prot#'!A:AL,28,FALSE)</f>
        <v>48</v>
      </c>
      <c r="AJ332" s="4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420</v>
      </c>
      <c r="B333" s="1" t="str">
        <f>VLOOKUP(A333,Xtal_Templ!B:C,2,FALSE)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47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442</v>
      </c>
      <c r="B334" s="1" t="str">
        <f>VLOOKUP(A334,Xtal_Templ!B:C,2,FALSE)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26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47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20</v>
      </c>
      <c r="AH334" s="1">
        <f>VLOOKUP(A334,'SegEnds_NonXtal_Prot#'!A:AL,28,FALSE)-VLOOKUP(A334,'SegEnds_NonXtal_Prot#'!A:AL,22,FALSE)</f>
        <v>54</v>
      </c>
      <c r="AI334" s="1">
        <f>VLOOKUP(A334,'SegEnds_NonXtal_Prot#'!A:AL,31,FALSE)-VLOOKUP(A334,'SegEnds_NonXtal_Prot#'!A:AL,28,FALSE)</f>
        <v>49</v>
      </c>
      <c r="AJ334" s="1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1180</v>
      </c>
      <c r="B335" s="1" t="str">
        <f>VLOOKUP(A335,Xtal_Templ!B:C,2,FALSE)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44</v>
      </c>
      <c r="AI335" s="1">
        <f>VLOOKUP(A335,'SegEnds_NonXtal_Prot#'!A:AL,31,FALSE)-VLOOKUP(A335,'SegEnds_NonXtal_Prot#'!A:AL,28,FALSE)</f>
        <v>83</v>
      </c>
      <c r="AJ335" s="1">
        <f>VLOOKUP(A335,'SegEnds_NonXtal_Prot#'!A:AL,34,FALSE)-VLOOKUP(A335,'SegEnds_NonXtal_Prot#'!A:AL,31,FALSE)</f>
        <v>29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1181</v>
      </c>
      <c r="B336" s="1" t="str">
        <f>VLOOKUP(A336,Xtal_Templ!B:C,2,FALSE)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44</v>
      </c>
      <c r="AI336" s="1">
        <f>VLOOKUP(A336,'SegEnds_NonXtal_Prot#'!A:AL,31,FALSE)-VLOOKUP(A336,'SegEnds_NonXtal_Prot#'!A:AL,28,FALSE)</f>
        <v>83</v>
      </c>
      <c r="AJ336" s="1">
        <f>VLOOKUP(A336,'SegEnds_NonXtal_Prot#'!A:AL,34,FALSE)-VLOOKUP(A336,'SegEnds_NonXtal_Prot#'!A:AL,31,FALSE)</f>
        <v>29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1188</v>
      </c>
      <c r="B337" s="1" t="str">
        <f>VLOOKUP(A337,Xtal_Templ!B:C,2,FALSE)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31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51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21</v>
      </c>
      <c r="AH337" s="1">
        <f>VLOOKUP(A337,'SegEnds_NonXtal_Prot#'!A:AL,28,FALSE)-VLOOKUP(A337,'SegEnds_NonXtal_Prot#'!A:AL,22,FALSE)</f>
        <v>47</v>
      </c>
      <c r="AI337" s="1">
        <f>VLOOKUP(A337,'SegEnds_NonXtal_Prot#'!A:AL,31,FALSE)-VLOOKUP(A337,'SegEnds_NonXtal_Prot#'!A:AL,28,FALSE)</f>
        <v>52</v>
      </c>
      <c r="AJ337" s="1">
        <f>VLOOKUP(A337,'SegEnds_NonXtal_Prot#'!A:AL,34,FALSE)-VLOOKUP(A337,'SegEnds_NonXtal_Prot#'!A:AL,31,FALSE)</f>
        <v>29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1190</v>
      </c>
      <c r="B338" s="1" t="str">
        <f>VLOOKUP(A338,Xtal_Templ!B:C,2,FALSE)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31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50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29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1191</v>
      </c>
      <c r="B339" s="1" t="str">
        <f>VLOOKUP(A339,Xtal_Templ!B:C,2,FALSE)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31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51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20</v>
      </c>
      <c r="AH339" s="1">
        <f>VLOOKUP(A339,'SegEnds_NonXtal_Prot#'!A:AL,28,FALSE)-VLOOKUP(A339,'SegEnds_NonXtal_Prot#'!A:AL,22,FALSE)</f>
        <v>46</v>
      </c>
      <c r="AI339" s="1">
        <f>VLOOKUP(A339,'SegEnds_NonXtal_Prot#'!A:AL,31,FALSE)-VLOOKUP(A339,'SegEnds_NonXtal_Prot#'!A:AL,28,FALSE)</f>
        <v>51</v>
      </c>
      <c r="AJ339" s="1">
        <f>VLOOKUP(A339,'SegEnds_NonXtal_Prot#'!A:AL,34,FALSE)-VLOOKUP(A339,'SegEnds_NonXtal_Prot#'!A:AL,31,FALSE)</f>
        <v>29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1192</v>
      </c>
      <c r="B340" s="1" t="str">
        <f>VLOOKUP(A340,Xtal_Templ!B:C,2,FALSE)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>
        <f>VLOOKUP(A340,'SegEnds_NonXtal_Prot#'!A:AL,10,FALSE)-VLOOKUP(A340,'SegEnds_NonXtal_Prot#'!A:AL,7,FALSE)</f>
        <v>17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53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20</v>
      </c>
      <c r="AH340" s="1">
        <f>VLOOKUP(A340,'SegEnds_NonXtal_Prot#'!A:AL,28,FALSE)-VLOOKUP(A340,'SegEnds_NonXtal_Prot#'!A:AL,22,FALSE)</f>
        <v>46</v>
      </c>
      <c r="AI340" s="1">
        <f>VLOOKUP(A340,'SegEnds_NonXtal_Prot#'!A:AL,31,FALSE)-VLOOKUP(A340,'SegEnds_NonXtal_Prot#'!A:AL,28,FALSE)</f>
        <v>52</v>
      </c>
      <c r="AJ340" s="1">
        <f>VLOOKUP(A340,'SegEnds_NonXtal_Prot#'!A:AL,34,FALSE)-VLOOKUP(A340,'SegEnds_NonXtal_Prot#'!A:AL,31,FALSE)</f>
        <v>29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414</v>
      </c>
      <c r="B341" s="1" t="str">
        <f>VLOOKUP(A341,Xtal_Templ!B:C,2,FALSE)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45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44</v>
      </c>
      <c r="AI341" s="1">
        <f>VLOOKUP(A341,'SegEnds_NonXtal_Prot#'!A:AL,31,FALSE)-VLOOKUP(A341,'SegEnds_NonXtal_Prot#'!A:AL,28,FALSE)</f>
        <v>50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4" t="s">
        <v>1193</v>
      </c>
      <c r="B342" s="4" t="str">
        <f>VLOOKUP(A342,Xtal_Templ!B:C,2,FALSE)</f>
        <v>crfr1_human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88">
        <f>VLOOKUP($B342&amp;"__wt",'SegEnds_Xtal_BW#'!$A:$Z,15,FALSE)</f>
        <v>40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115">
        <v>28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35</v>
      </c>
      <c r="AC342" s="4">
        <f>VLOOKUP(A342,'SegEnds_NonXtal_Prot#'!A:AL,10,FALSE)-VLOOKUP(A342,'SegEnds_NonXtal_Prot#'!A:AL,7,FALSE)</f>
        <v>21</v>
      </c>
      <c r="AD342" s="4" t="e">
        <f>VLOOKUP(A342,'SegEnds_NonXtal_Prot#'!A:AL,13,FALSE)-VLOOKUP(A342,'SegEnds_NonXtal_Prot#'!A:AL,10,FALSE)</f>
        <v>#VALUE!</v>
      </c>
      <c r="AE342" s="4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4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57</v>
      </c>
      <c r="AI342" s="4">
        <f>VLOOKUP(A342,'SegEnds_NonXtal_Prot#'!A:AL,31,FALSE)-VLOOKUP(A342,'SegEnds_NonXtal_Prot#'!A:AL,28,FALSE)</f>
        <v>44</v>
      </c>
      <c r="AJ342" s="4">
        <f>VLOOKUP(A342,'SegEnds_NonXtal_Prot#'!A:AL,34,FALSE)-VLOOKUP(A342,'SegEnds_NonXtal_Prot#'!A:AL,31,FALSE)</f>
        <v>30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1177</v>
      </c>
      <c r="B343" s="1" t="str">
        <f>VLOOKUP(A343,Xtal_Templ!B:C,2,FALSE)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26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18</v>
      </c>
      <c r="AH343" s="1">
        <f>VLOOKUP(A343,'SegEnds_NonXtal_Prot#'!A:AL,28,FALSE)-VLOOKUP(A343,'SegEnds_NonXtal_Prot#'!A:AL,22,FALSE)</f>
        <v>46</v>
      </c>
      <c r="AI343" s="1">
        <f>VLOOKUP(A343,'SegEnds_NonXtal_Prot#'!A:AL,31,FALSE)-VLOOKUP(A343,'SegEnds_NonXtal_Prot#'!A:AL,28,FALSE)</f>
        <v>86</v>
      </c>
      <c r="AJ343" s="1">
        <f>VLOOKUP(A343,'SegEnds_NonXtal_Prot#'!A:AL,34,FALSE)-VLOOKUP(A343,'SegEnds_NonXtal_Prot#'!A:AL,31,FALSE)</f>
        <v>31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4" t="s">
        <v>1178</v>
      </c>
      <c r="B344" s="4" t="str">
        <f>VLOOKUP(A344,Xtal_Templ!B:C,2,FALSE)</f>
        <v>crfr1_human</v>
      </c>
      <c r="C344" s="5">
        <v>23</v>
      </c>
      <c r="D344" s="4">
        <f>VLOOKUP($B344&amp;"__wt",'SegEnds_Xtal_BW#'!$A:$Z,4,FALSE)</f>
        <v>60</v>
      </c>
      <c r="E344" s="4">
        <f>VLOOKUP($B344&amp;"__wt",'SegEnds_Xtal_BW#'!$A:$Z,5,FALSE)</f>
        <v>48</v>
      </c>
      <c r="F344" s="4">
        <f>VLOOKUP($B344&amp;"__wt",'SegEnds_Xtal_BW#'!$A:$Z,6,FALSE)</f>
        <v>51</v>
      </c>
      <c r="G344" s="4">
        <v>37</v>
      </c>
      <c r="H344" s="11">
        <v>63</v>
      </c>
      <c r="I344" s="4" t="str">
        <f>VLOOKUP($B344&amp;"__wt",'SegEnds_Xtal_BW#'!$A:$Z,9,FALSE)</f>
        <v>-</v>
      </c>
      <c r="J344" s="4" t="str">
        <f>VLOOKUP($B344&amp;"__wt",'SegEnds_Xtal_BW#'!$A:$Z,10,FALSE)</f>
        <v>-</v>
      </c>
      <c r="K344" s="11">
        <v>23</v>
      </c>
      <c r="L344" s="4">
        <f>VLOOKUP($B344&amp;"__wt",'SegEnds_Xtal_BW#'!$A:$Z,12,FALSE)</f>
        <v>56</v>
      </c>
      <c r="M344" s="4" t="str">
        <f>VLOOKUP($B344&amp;"__wt",'SegEnds_Xtal_BW#'!$A:$Z,13,FALSE)</f>
        <v>-</v>
      </c>
      <c r="N344" s="11" t="str">
        <f>VLOOKUP($B344&amp;"__wt",'SegEnds_Xtal_BW#'!$A:$Z,14,FALSE)</f>
        <v>-</v>
      </c>
      <c r="O344" s="88">
        <f>VLOOKUP($B344&amp;"__wt",'SegEnds_Xtal_BW#'!$A:$Z,15,FALSE)</f>
        <v>40</v>
      </c>
      <c r="P344" s="4">
        <f>VLOOKUP($B344&amp;"__wt",'SegEnds_Xtal_BW#'!$A:$Z,16,FALSE)</f>
        <v>68</v>
      </c>
      <c r="Q344" s="4">
        <f>VLOOKUP($B344&amp;"__wt",'SegEnds_Xtal_BW#'!$A:$Z,17,FALSE)</f>
        <v>50</v>
      </c>
      <c r="R344" s="4">
        <f>VLOOKUP($B344&amp;"__wt",'SegEnds_Xtal_BW#'!$A:$Z,18,FALSE)</f>
        <v>52</v>
      </c>
      <c r="S344" s="4">
        <v>36</v>
      </c>
      <c r="T344" s="4">
        <v>69</v>
      </c>
      <c r="U344" s="4">
        <v>29</v>
      </c>
      <c r="V344" s="4">
        <f>VLOOKUP($B344&amp;"__wt",'SegEnds_Xtal_BW#'!$A:$Z,22,FALSE)</f>
        <v>53</v>
      </c>
      <c r="W344" s="4">
        <v>29</v>
      </c>
      <c r="X344" s="4">
        <f>VLOOKUP($B344&amp;"__wt",'SegEnds_Xtal_BW#'!$A:$Z,24,FALSE)</f>
        <v>56</v>
      </c>
      <c r="Y344" s="4">
        <f>VLOOKUP($B344&amp;"__wt",'SegEnds_Xtal_BW#'!$A:$Z,25,FALSE)</f>
        <v>47</v>
      </c>
      <c r="Z344" s="4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26</v>
      </c>
      <c r="AC344" s="4" t="e">
        <f>VLOOKUP(A344,'SegEnds_NonXtal_Prot#'!A:AL,10,FALSE)-VLOOKUP(A344,'SegEnds_NonXtal_Prot#'!A:AL,7,FALSE)</f>
        <v>#VALUE!</v>
      </c>
      <c r="AD344" s="4" t="e">
        <f>VLOOKUP(A344,'SegEnds_NonXtal_Prot#'!A:AL,13,FALSE)-VLOOKUP(A344,'SegEnds_NonXtal_Prot#'!A:AL,10,FALSE)</f>
        <v>#VALUE!</v>
      </c>
      <c r="AE344" s="4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4">
        <f>VLOOKUP(A344,'SegEnds_NonXtal_Prot#'!A:AL,28,FALSE)-VLOOKUP(A344,'SegEnds_NonXtal_Prot#'!A:AL,25,FALSE)</f>
        <v>18</v>
      </c>
      <c r="AH344" s="1">
        <f>VLOOKUP(A344,'SegEnds_NonXtal_Prot#'!A:AL,28,FALSE)-VLOOKUP(A344,'SegEnds_NonXtal_Prot#'!A:AL,22,FALSE)</f>
        <v>43</v>
      </c>
      <c r="AI344" s="4">
        <f>VLOOKUP(A344,'SegEnds_NonXtal_Prot#'!A:AL,31,FALSE)-VLOOKUP(A344,'SegEnds_NonXtal_Prot#'!A:AL,28,FALSE)</f>
        <v>100</v>
      </c>
      <c r="AJ344" s="4">
        <f>VLOOKUP(A344,'SegEnds_NonXtal_Prot#'!A:AL,34,FALSE)-VLOOKUP(A344,'SegEnds_NonXtal_Prot#'!A:AL,31,FALSE)</f>
        <v>31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1179</v>
      </c>
      <c r="B345" s="1" t="str">
        <f>VLOOKUP(A345,Xtal_Templ!B:C,2,FALSE)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29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45</v>
      </c>
      <c r="AI345" s="1">
        <f>VLOOKUP(A345,'SegEnds_NonXtal_Prot#'!A:AL,31,FALSE)-VLOOKUP(A345,'SegEnds_NonXtal_Prot#'!A:AL,28,FALSE)</f>
        <v>85</v>
      </c>
      <c r="AJ345" s="1">
        <f>VLOOKUP(A345,'SegEnds_NonXtal_Prot#'!A:AL,34,FALSE)-VLOOKUP(A345,'SegEnds_NonXtal_Prot#'!A:AL,31,FALSE)</f>
        <v>31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1198</v>
      </c>
      <c r="B346" s="1" t="str">
        <f>VLOOKUP(A346,Xtal_Templ!B:C,2,FALSE)</f>
        <v>glp1r_human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65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18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38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29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73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26</v>
      </c>
      <c r="AH346" s="1">
        <f>VLOOKUP(A346,'SegEnds_NonXtal_Prot#'!A:AL,28,FALSE)-VLOOKUP(A346,'SegEnds_NonXtal_Prot#'!A:AL,22,FALSE)</f>
        <v>60</v>
      </c>
      <c r="AI346" s="1">
        <f>VLOOKUP(A346,'SegEnds_NonXtal_Prot#'!A:AL,31,FALSE)-VLOOKUP(A346,'SegEnds_NonXtal_Prot#'!A:AL,28,FALSE)</f>
        <v>51</v>
      </c>
      <c r="AJ346" s="1">
        <f>VLOOKUP(A346,'SegEnds_NonXtal_Prot#'!A:AL,34,FALSE)-VLOOKUP(A346,'SegEnds_NonXtal_Prot#'!A:AL,31,FALSE)</f>
        <v>31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1187</v>
      </c>
      <c r="B347" s="1" t="str">
        <f>VLOOKUP(A347,Xtal_Templ!B:C,2,FALSE)</f>
        <v>glp1r_human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38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28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28</v>
      </c>
      <c r="AC347" s="1">
        <f>VLOOKUP(A347,'SegEnds_NonXtal_Prot#'!A:AL,10,FALSE)-VLOOKUP(A347,'SegEnds_NonXtal_Prot#'!A:AL,7,FALSE)</f>
        <v>15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45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42</v>
      </c>
      <c r="AI347" s="1">
        <f>VLOOKUP(A347,'SegEnds_NonXtal_Prot#'!A:AL,31,FALSE)-VLOOKUP(A347,'SegEnds_NonXtal_Prot#'!A:AL,28,FALSE)</f>
        <v>52</v>
      </c>
      <c r="AJ347" s="1">
        <f>VLOOKUP(A347,'SegEnds_NonXtal_Prot#'!A:AL,34,FALSE)-VLOOKUP(A347,'SegEnds_NonXtal_Prot#'!A:AL,31,FALSE)</f>
        <v>32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40</v>
      </c>
      <c r="B348" s="42" t="str">
        <f>VLOOKUP(A348,Xtal_Templ!B:C,2,FALSE)</f>
        <v>grm1_human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17</v>
      </c>
      <c r="AH348" s="1">
        <f>VLOOKUP(A348,'SegEnds_NonXtal_Prot#'!A:AL,28,FALSE)-VLOOKUP(A348,'SegEnds_NonXtal_Prot#'!A:AL,22,FALSE)</f>
        <v>49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27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Xtal</v>
      </c>
    </row>
    <row r="349" spans="1:38" x14ac:dyDescent="0.2">
      <c r="A349" s="1" t="s">
        <v>41</v>
      </c>
      <c r="B349" s="1" t="str">
        <f>VLOOKUP(A349,Xtal_Templ!B:C,2,FALSE)</f>
        <v>grm5_human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7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36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33</v>
      </c>
      <c r="X349" s="1">
        <f>VLOOKUP($B349&amp;"__wt",'SegEnds_Xtal_BW#'!$A:$Z,24,FALSE)</f>
        <v>64</v>
      </c>
      <c r="Y349" s="1">
        <f>VLOOKUP($B349&amp;"__wt",'SegEnds_Xtal_BW#'!$A:$Z,25,FALSE)</f>
        <v>46</v>
      </c>
      <c r="Z349" s="1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1">
        <f>VLOOKUP(A349,'SegEnds_NonXtal_Prot#'!A:AL,10,FALSE)-VLOOKUP(A349,'SegEnds_NonXtal_Prot#'!A:AL,7,FALSE)</f>
        <v>15</v>
      </c>
      <c r="AD349" s="1" t="e">
        <f>VLOOKUP(A349,'SegEnds_NonXtal_Prot#'!A:AL,13,FALSE)-VLOOKUP(A349,'SegEnds_NonXtal_Prot#'!A:AL,10,FALSE)</f>
        <v>#VALUE!</v>
      </c>
      <c r="AE349" s="1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1">
        <f>VLOOKUP(A349,'SegEnds_NonXtal_Prot#'!A:AL,28,FALSE)-VLOOKUP(A349,'SegEnds_NonXtal_Prot#'!A:AL,25,FALSE)</f>
        <v>17</v>
      </c>
      <c r="AH349" s="1">
        <f>VLOOKUP(A349,'SegEnds_NonXtal_Prot#'!A:AL,28,FALSE)-VLOOKUP(A349,'SegEnds_NonXtal_Prot#'!A:AL,22,FALSE)</f>
        <v>49</v>
      </c>
      <c r="AI349" s="1">
        <f>VLOOKUP(A349,'SegEnds_NonXtal_Prot#'!A:AL,31,FALSE)-VLOOKUP(A349,'SegEnds_NonXtal_Prot#'!A:AL,28,FALSE)</f>
        <v>37</v>
      </c>
      <c r="AJ349" s="1">
        <f>VLOOKUP(A349,'SegEnds_NonXtal_Prot#'!A:AL,34,FALSE)-VLOOKUP(A349,'SegEnds_NonXtal_Prot#'!A:AL,31,FALSE)</f>
        <v>27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Xtal</v>
      </c>
    </row>
    <row r="350" spans="1:38" x14ac:dyDescent="0.2">
      <c r="A350" s="4" t="s">
        <v>105</v>
      </c>
      <c r="B350" s="4" t="str">
        <f>VLOOKUP(A350,Xtal_Templ!B:C,2,FALSE)</f>
        <v>grm5_human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8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4">
        <f>VLOOKUP(A350,'SegEnds_NonXtal_Prot#'!A:AL,10,FALSE)-VLOOKUP(A350,'SegEnds_NonXtal_Prot#'!A:AL,7,FALSE)</f>
        <v>15</v>
      </c>
      <c r="AD350" s="4" t="e">
        <f>VLOOKUP(A350,'SegEnds_NonXtal_Prot#'!A:AL,13,FALSE)-VLOOKUP(A350,'SegEnds_NonXtal_Prot#'!A:AL,10,FALSE)</f>
        <v>#VALUE!</v>
      </c>
      <c r="AE350" s="4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4">
        <f>VLOOKUP(A350,'SegEnds_NonXtal_Prot#'!A:AL,28,FALSE)-VLOOKUP(A350,'SegEnds_NonXtal_Prot#'!A:AL,25,FALSE)</f>
        <v>18</v>
      </c>
      <c r="AH350" s="1">
        <f>VLOOKUP(A350,'SegEnds_NonXtal_Prot#'!A:AL,28,FALSE)-VLOOKUP(A350,'SegEnds_NonXtal_Prot#'!A:AL,22,FALSE)</f>
        <v>51</v>
      </c>
      <c r="AI350" s="4">
        <f>VLOOKUP(A350,'SegEnds_NonXtal_Prot#'!A:AL,31,FALSE)-VLOOKUP(A350,'SegEnds_NonXtal_Prot#'!A:AL,28,FALSE)</f>
        <v>37</v>
      </c>
      <c r="AJ350" s="4">
        <f>VLOOKUP(A350,'SegEnds_NonXtal_Prot#'!A:AL,34,FALSE)-VLOOKUP(A350,'SegEnds_NonXtal_Prot#'!A:AL,31,FALSE)</f>
        <v>29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4" t="s">
        <v>114</v>
      </c>
      <c r="B351" s="4" t="str">
        <f>VLOOKUP(A351,Xtal_Templ!B:C,2,FALSE)</f>
        <v>grm1_human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22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88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36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33</v>
      </c>
      <c r="X351" s="4">
        <f>VLOOKUP($B351&amp;"__wt",'SegEnds_Xtal_BW#'!$A:$Z,24,FALSE)</f>
        <v>64</v>
      </c>
      <c r="Y351" s="4">
        <f>VLOOKUP($B351&amp;"__wt",'SegEnds_Xtal_BW#'!$A:$Z,25,FALSE)</f>
        <v>46</v>
      </c>
      <c r="Z351" s="4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32</v>
      </c>
      <c r="AC351" s="4">
        <f>VLOOKUP(A351,'SegEnds_NonXtal_Prot#'!A:AL,10,FALSE)-VLOOKUP(A351,'SegEnds_NonXtal_Prot#'!A:AL,7,FALSE)</f>
        <v>16</v>
      </c>
      <c r="AD351" s="4" t="e">
        <f>VLOOKUP(A351,'SegEnds_NonXtal_Prot#'!A:AL,13,FALSE)-VLOOKUP(A351,'SegEnds_NonXtal_Prot#'!A:AL,10,FALSE)</f>
        <v>#VALUE!</v>
      </c>
      <c r="AE351" s="4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4">
        <f>VLOOKUP(A351,'SegEnds_NonXtal_Prot#'!A:AL,28,FALSE)-VLOOKUP(A351,'SegEnds_NonXtal_Prot#'!A:AL,25,FALSE)</f>
        <v>18</v>
      </c>
      <c r="AH351" s="1">
        <f>VLOOKUP(A351,'SegEnds_NonXtal_Prot#'!A:AL,28,FALSE)-VLOOKUP(A351,'SegEnds_NonXtal_Prot#'!A:AL,22,FALSE)</f>
        <v>50</v>
      </c>
      <c r="AI351" s="4">
        <f>VLOOKUP(A351,'SegEnds_NonXtal_Prot#'!A:AL,31,FALSE)-VLOOKUP(A351,'SegEnds_NonXtal_Prot#'!A:AL,28,FALSE)</f>
        <v>35</v>
      </c>
      <c r="AJ351" s="4">
        <f>VLOOKUP(A351,'SegEnds_NonXtal_Prot#'!A:AL,34,FALSE)-VLOOKUP(A351,'SegEnds_NonXtal_Prot#'!A:AL,31,FALSE)</f>
        <v>29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1" t="s">
        <v>122</v>
      </c>
      <c r="B352" s="1" t="str">
        <f>VLOOKUP(A352,Xtal_Templ!B:C,2,FALSE)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36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33</v>
      </c>
      <c r="X352" s="1">
        <f>VLOOKUP($B352&amp;"__wt",'SegEnds_Xtal_BW#'!$A:$Z,24,FALSE)</f>
        <v>64</v>
      </c>
      <c r="Y352" s="1">
        <f>VLOOKUP($B352&amp;"__wt",'SegEnds_Xtal_BW#'!$A:$Z,25,FALSE)</f>
        <v>46</v>
      </c>
      <c r="Z352" s="1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1">
        <f>VLOOKUP(A352,'SegEnds_NonXtal_Prot#'!A:AL,10,FALSE)-VLOOKUP(A352,'SegEnds_NonXtal_Prot#'!A:AL,7,FALSE)</f>
        <v>15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1">
        <f>VLOOKUP(A352,'SegEnds_NonXtal_Prot#'!A:AL,28,FALSE)-VLOOKUP(A352,'SegEnds_NonXtal_Prot#'!A:AL,25,FALSE)</f>
        <v>18</v>
      </c>
      <c r="AH352" s="1">
        <f>VLOOKUP(A352,'SegEnds_NonXtal_Prot#'!A:AL,28,FALSE)-VLOOKUP(A352,'SegEnds_NonXtal_Prot#'!A:AL,22,FALSE)</f>
        <v>51</v>
      </c>
      <c r="AI352" s="1">
        <f>VLOOKUP(A352,'SegEnds_NonXtal_Prot#'!A:AL,31,FALSE)-VLOOKUP(A352,'SegEnds_NonXtal_Prot#'!A:AL,28,FALSE)</f>
        <v>37</v>
      </c>
      <c r="AJ352" s="1">
        <f>VLOOKUP(A352,'SegEnds_NonXtal_Prot#'!A:AL,34,FALSE)-VLOOKUP(A352,'SegEnds_NonXtal_Prot#'!A:AL,31,FALSE)</f>
        <v>29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123</v>
      </c>
      <c r="B353" s="1" t="str">
        <f>VLOOKUP(A353,Xtal_Templ!B:C,2,FALSE)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18</v>
      </c>
      <c r="AH353" s="1">
        <f>VLOOKUP(A353,'SegEnds_NonXtal_Prot#'!A:AL,28,FALSE)-VLOOKUP(A353,'SegEnds_NonXtal_Prot#'!A:AL,22,FALSE)</f>
        <v>52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29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124</v>
      </c>
      <c r="B354" s="1" t="str">
        <f>VLOOKUP(A354,Xtal_Templ!B:C,2,FALSE)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18</v>
      </c>
      <c r="AH354" s="1">
        <f>VLOOKUP(A354,'SegEnds_NonXtal_Prot#'!A:AL,28,FALSE)-VLOOKUP(A354,'SegEnds_NonXtal_Prot#'!A:AL,22,FALSE)</f>
        <v>51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29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108</v>
      </c>
      <c r="B355" s="1" t="str">
        <f>VLOOKUP(A355,Xtal_Templ!B:C,2,FALSE)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50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19</v>
      </c>
      <c r="AH355" s="1">
        <f>VLOOKUP(A355,'SegEnds_NonXtal_Prot#'!A:AL,28,FALSE)-VLOOKUP(A355,'SegEnds_NonXtal_Prot#'!A:AL,22,FALSE)</f>
        <v>62</v>
      </c>
      <c r="AI355" s="1">
        <f>VLOOKUP(A355,'SegEnds_NonXtal_Prot#'!A:AL,31,FALSE)-VLOOKUP(A355,'SegEnds_NonXtal_Prot#'!A:AL,28,FALSE)</f>
        <v>39</v>
      </c>
      <c r="AJ355" s="1">
        <f>VLOOKUP(A355,'SegEnds_NonXtal_Prot#'!A:AL,34,FALSE)-VLOOKUP(A355,'SegEnds_NonXtal_Prot#'!A:AL,31,FALSE)</f>
        <v>30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4" t="s">
        <v>106</v>
      </c>
      <c r="B356" s="4" t="str">
        <f>VLOOKUP(A356,Xtal_Templ!B:C,2,FALSE)</f>
        <v>grm5_human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4">
        <f>VLOOKUP(A356,'SegEnds_NonXtal_Prot#'!A:AL,10,FALSE)-VLOOKUP(A356,'SegEnds_NonXtal_Prot#'!A:AL,7,FALSE)</f>
        <v>15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51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19</v>
      </c>
      <c r="AH356" s="1">
        <f>VLOOKUP(A356,'SegEnds_NonXtal_Prot#'!A:AL,28,FALSE)-VLOOKUP(A356,'SegEnds_NonXtal_Prot#'!A:AL,22,FALSE)</f>
        <v>62</v>
      </c>
      <c r="AI356" s="4">
        <f>VLOOKUP(A356,'SegEnds_NonXtal_Prot#'!A:AL,31,FALSE)-VLOOKUP(A356,'SegEnds_NonXtal_Prot#'!A:AL,28,FALSE)</f>
        <v>38</v>
      </c>
      <c r="AJ356" s="4">
        <f>VLOOKUP(A356,'SegEnds_NonXtal_Prot#'!A:AL,34,FALSE)-VLOOKUP(A356,'SegEnds_NonXtal_Prot#'!A:AL,31,FALSE)</f>
        <v>31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1" t="s">
        <v>107</v>
      </c>
      <c r="B357" s="1" t="str">
        <f>VLOOKUP(A357,Xtal_Templ!B:C,2,FALSE)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51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19</v>
      </c>
      <c r="AH357" s="1">
        <f>VLOOKUP(A357,'SegEnds_NonXtal_Prot#'!A:AL,28,FALSE)-VLOOKUP(A357,'SegEnds_NonXtal_Prot#'!A:AL,22,FALSE)</f>
        <v>62</v>
      </c>
      <c r="AI357" s="1">
        <f>VLOOKUP(A357,'SegEnds_NonXtal_Prot#'!A:AL,31,FALSE)-VLOOKUP(A357,'SegEnds_NonXtal_Prot#'!A:AL,28,FALSE)</f>
        <v>38</v>
      </c>
      <c r="AJ357" s="1">
        <f>VLOOKUP(A357,'SegEnds_NonXtal_Prot#'!A:AL,34,FALSE)-VLOOKUP(A357,'SegEnds_NonXtal_Prot#'!A:AL,31,FALSE)</f>
        <v>31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115</v>
      </c>
      <c r="B358" s="1" t="str">
        <f>VLOOKUP(A358,Xtal_Templ!B:C,2,FALSE)</f>
        <v>grm1_human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51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31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116</v>
      </c>
      <c r="B359" s="1" t="str">
        <f>VLOOKUP(A359,Xtal_Templ!B:C,2,FALSE)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31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121</v>
      </c>
      <c r="B360" s="1" t="str">
        <f>VLOOKUP(A360,Xtal_Templ!B:C,2,FALSE)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33</v>
      </c>
      <c r="AC360" s="1">
        <f>VLOOKUP(A360,'SegEnds_NonXtal_Prot#'!A:AL,10,FALSE)-VLOOKUP(A360,'SegEnds_NonXtal_Prot#'!A:AL,7,FALSE)</f>
        <v>19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 t="e">
        <f>VLOOKUP(A360,'SegEnds_NonXtal_Prot#'!A:AL,28,FALSE)-VLOOKUP(A360,'SegEnds_NonXtal_Prot#'!A:AL,25,FALSE)</f>
        <v>#VALUE!</v>
      </c>
      <c r="AH360" s="1">
        <f>VLOOKUP(A360,'SegEnds_NonXtal_Prot#'!A:AL,28,FALSE)-VLOOKUP(A360,'SegEnds_NonXtal_Prot#'!A:AL,22,FALSE)</f>
        <v>45</v>
      </c>
      <c r="AI360" s="1">
        <f>VLOOKUP(A360,'SegEnds_NonXtal_Prot#'!A:AL,31,FALSE)-VLOOKUP(A360,'SegEnds_NonXtal_Prot#'!A:AL,28,FALSE)</f>
        <v>39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21</v>
      </c>
      <c r="AL360" s="1" t="str">
        <f>IF(ISERROR(MATCH(A360,'SegEnds_Xtal_Prot#'!B:B, 0)), "NoXtal", "Xtal")</f>
        <v>NoXtal</v>
      </c>
    </row>
    <row r="361" spans="1:38" x14ac:dyDescent="0.2">
      <c r="A361" s="4" t="s">
        <v>109</v>
      </c>
      <c r="B361" s="4" t="str">
        <f>VLOOKUP(A361,Xtal_Templ!B:C,2,FALSE)</f>
        <v>grm1_human</v>
      </c>
      <c r="C361" s="5">
        <f>VLOOKUP($B361&amp;"__wt",'SegEnds_Xtal_BW#'!$A:$Z,3,FALSE)</f>
        <v>34</v>
      </c>
      <c r="D361" s="4">
        <f>VLOOKUP($B361&amp;"__wt",'SegEnds_Xtal_BW#'!$A:$Z,4,FALSE)</f>
        <v>60</v>
      </c>
      <c r="E361" s="4">
        <f>VLOOKUP($B361&amp;"__wt",'SegEnds_Xtal_BW#'!$A:$Z,5,FALSE)</f>
        <v>47</v>
      </c>
      <c r="F361" s="4">
        <f>VLOOKUP($B361&amp;"__wt",'SegEnds_Xtal_BW#'!$A:$Z,6,FALSE)</f>
        <v>53</v>
      </c>
      <c r="G361" s="4">
        <v>39</v>
      </c>
      <c r="H361" s="11">
        <f>VLOOKUP($B361&amp;"__wt",'SegEnds_Xtal_BW#'!$A:$Z,8,FALSE)</f>
        <v>61</v>
      </c>
      <c r="I361" s="4" t="str">
        <f>VLOOKUP($B361&amp;"__wt",'SegEnds_Xtal_BW#'!$A:$Z,9,FALSE)</f>
        <v>-</v>
      </c>
      <c r="J361" s="4" t="str">
        <f>VLOOKUP($B361&amp;"__wt",'SegEnds_Xtal_BW#'!$A:$Z,10,FALSE)</f>
        <v>-</v>
      </c>
      <c r="K361" s="11">
        <f>VLOOKUP($B361&amp;"__wt",'SegEnds_Xtal_BW#'!$A:$Z,11,FALSE)</f>
        <v>22</v>
      </c>
      <c r="L361" s="4">
        <f>VLOOKUP($B361&amp;"__wt",'SegEnds_Xtal_BW#'!$A:$Z,12,FALSE)</f>
        <v>54</v>
      </c>
      <c r="M361" s="4" t="str">
        <f>VLOOKUP($B361&amp;"__wt",'SegEnds_Xtal_BW#'!$A:$Z,13,FALSE)</f>
        <v>-</v>
      </c>
      <c r="N361" s="11" t="str">
        <f>VLOOKUP($B361&amp;"__wt",'SegEnds_Xtal_BW#'!$A:$Z,14,FALSE)</f>
        <v>-</v>
      </c>
      <c r="O361" s="88">
        <f>VLOOKUP($B361&amp;"__wt",'SegEnds_Xtal_BW#'!$A:$Z,15,FALSE)</f>
        <v>38</v>
      </c>
      <c r="P361" s="4">
        <f>VLOOKUP($B361&amp;"__wt",'SegEnds_Xtal_BW#'!$A:$Z,16,FALSE)</f>
        <v>64</v>
      </c>
      <c r="Q361" s="4">
        <f>VLOOKUP($B361&amp;"__wt",'SegEnds_Xtal_BW#'!$A:$Z,17,FALSE)</f>
        <v>50</v>
      </c>
      <c r="R361" s="4">
        <f>VLOOKUP($B361&amp;"__wt",'SegEnds_Xtal_BW#'!$A:$Z,18,FALSE)</f>
        <v>52</v>
      </c>
      <c r="S361" s="4">
        <f>VLOOKUP($B361&amp;"__wt",'SegEnds_Xtal_BW#'!$A:$Z,19,FALSE)</f>
        <v>36</v>
      </c>
      <c r="T361" s="4">
        <f>VLOOKUP($B361&amp;"__wt",'SegEnds_Xtal_BW#'!$A:$Z,20,FALSE)</f>
        <v>61</v>
      </c>
      <c r="U361" s="4">
        <f>VLOOKUP($B361&amp;"__wt",'SegEnds_Xtal_BW#'!$A:$Z,21,FALSE)</f>
        <v>33</v>
      </c>
      <c r="V361" s="4">
        <f>VLOOKUP($B361&amp;"__wt",'SegEnds_Xtal_BW#'!$A:$Z,22,FALSE)</f>
        <v>57</v>
      </c>
      <c r="W361" s="4">
        <f>VLOOKUP($B361&amp;"__wt",'SegEnds_Xtal_BW#'!$A:$Z,23,FALSE)</f>
        <v>33</v>
      </c>
      <c r="X361" s="4">
        <f>VLOOKUP($B361&amp;"__wt",'SegEnds_Xtal_BW#'!$A:$Z,24,FALSE)</f>
        <v>64</v>
      </c>
      <c r="Y361" s="4">
        <f>VLOOKUP($B361&amp;"__wt",'SegEnds_Xtal_BW#'!$A:$Z,25,FALSE)</f>
        <v>46</v>
      </c>
      <c r="Z361" s="4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4">
        <f>VLOOKUP(A361,'SegEnds_NonXtal_Prot#'!A:AL,10,FALSE)-VLOOKUP(A361,'SegEnds_NonXtal_Prot#'!A:AL,7,FALSE)</f>
        <v>15</v>
      </c>
      <c r="AD361" s="4" t="e">
        <f>VLOOKUP(A361,'SegEnds_NonXtal_Prot#'!A:AL,13,FALSE)-VLOOKUP(A361,'SegEnds_NonXtal_Prot#'!A:AL,10,FALSE)</f>
        <v>#VALUE!</v>
      </c>
      <c r="AE361" s="4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4">
        <f>VLOOKUP(A361,'SegEnds_NonXtal_Prot#'!A:AL,28,FALSE)-VLOOKUP(A361,'SegEnds_NonXtal_Prot#'!A:AL,25,FALSE)</f>
        <v>16</v>
      </c>
      <c r="AH361" s="1">
        <f>VLOOKUP(A361,'SegEnds_NonXtal_Prot#'!A:AL,28,FALSE)-VLOOKUP(A361,'SegEnds_NonXtal_Prot#'!A:AL,22,FALSE)</f>
        <v>65</v>
      </c>
      <c r="AI361" s="4">
        <f>VLOOKUP(A361,'SegEnds_NonXtal_Prot#'!A:AL,31,FALSE)-VLOOKUP(A361,'SegEnds_NonXtal_Prot#'!A:AL,28,FALSE)</f>
        <v>37</v>
      </c>
      <c r="AJ361" s="4">
        <f>VLOOKUP(A361,'SegEnds_NonXtal_Prot#'!A:AL,34,FALSE)-VLOOKUP(A361,'SegEnds_NonXtal_Prot#'!A:AL,31,FALSE)</f>
        <v>33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110</v>
      </c>
      <c r="B362" s="1" t="str">
        <f>VLOOKUP(A362,Xtal_Templ!B:C,2,FALSE)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16</v>
      </c>
      <c r="AH362" s="1">
        <f>VLOOKUP(A362,'SegEnds_NonXtal_Prot#'!A:AL,28,FALSE)-VLOOKUP(A362,'SegEnds_NonXtal_Prot#'!A:AL,22,FALSE)</f>
        <v>65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33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112</v>
      </c>
      <c r="B363" s="1" t="str">
        <f>VLOOKUP(A363,Xtal_Templ!B:C,2,FALSE)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33</v>
      </c>
      <c r="AC363" s="1">
        <f>VLOOKUP(A363,'SegEnds_NonXtal_Prot#'!A:AL,10,FALSE)-VLOOKUP(A363,'SegEnds_NonXtal_Prot#'!A:AL,7,FALSE)</f>
        <v>19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55</v>
      </c>
      <c r="AI363" s="1">
        <f>VLOOKUP(A363,'SegEnds_NonXtal_Prot#'!A:AL,31,FALSE)-VLOOKUP(A363,'SegEnds_NonXtal_Prot#'!A:AL,28,FALSE)</f>
        <v>39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20</v>
      </c>
      <c r="AL363" s="1" t="str">
        <f>IF(ISERROR(MATCH(A363,'SegEnds_Xtal_Prot#'!B:B, 0)), "NoXtal", "Xtal")</f>
        <v>NoXtal</v>
      </c>
    </row>
    <row r="364" spans="1:38" x14ac:dyDescent="0.2">
      <c r="A364" s="1" t="s">
        <v>117</v>
      </c>
      <c r="B364" s="1" t="str">
        <f>VLOOKUP(A364,Xtal_Templ!B:C,2,FALSE)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56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118</v>
      </c>
      <c r="B365" s="1" t="str">
        <f>VLOOKUP(A365,Xtal_Templ!B:C,2,FALSE)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119</v>
      </c>
      <c r="B366" s="1" t="str">
        <f>VLOOKUP(A366,Xtal_Templ!B:C,2,FALSE)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120</v>
      </c>
      <c r="B367" s="1" t="str">
        <f>VLOOKUP(A367,Xtal_Templ!B:C,2,FALSE)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4" t="s">
        <v>111</v>
      </c>
      <c r="B368" s="4" t="str">
        <f>VLOOKUP(A368,Xtal_Templ!B:C,2,FALSE)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17</v>
      </c>
      <c r="AH368" s="1">
        <f>VLOOKUP(A368,'SegEnds_NonXtal_Prot#'!A:AL,28,FALSE)-VLOOKUP(A368,'SegEnds_NonXtal_Prot#'!A:AL,22,FALSE)</f>
        <v>40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20</v>
      </c>
      <c r="AL368" s="1" t="str">
        <f>IF(ISERROR(MATCH(A368,'SegEnds_Xtal_Prot#'!B:B, 0)), "NoXtal", "Xtal")</f>
        <v>NoXtal</v>
      </c>
    </row>
    <row r="369" spans="1:38" x14ac:dyDescent="0.2">
      <c r="A369" s="4" t="s">
        <v>113</v>
      </c>
      <c r="B369" s="4" t="str">
        <f>VLOOKUP(A369,Xtal_Templ!B:C,2,FALSE)</f>
        <v>grm1_human</v>
      </c>
      <c r="C369" s="5">
        <f>VLOOKUP($B369&amp;"__wt",'SegEnds_Xtal_BW#'!$A:$Z,3,FALSE)</f>
        <v>34</v>
      </c>
      <c r="D369" s="4">
        <f>VLOOKUP($B369&amp;"__wt",'SegEnds_Xtal_BW#'!$A:$Z,4,FALSE)</f>
        <v>60</v>
      </c>
      <c r="E369" s="4">
        <f>VLOOKUP($B369&amp;"__wt",'SegEnds_Xtal_BW#'!$A:$Z,5,FALSE)</f>
        <v>47</v>
      </c>
      <c r="F369" s="4">
        <f>VLOOKUP($B369&amp;"__wt",'SegEnds_Xtal_BW#'!$A:$Z,6,FALSE)</f>
        <v>53</v>
      </c>
      <c r="G369" s="4">
        <v>39</v>
      </c>
      <c r="H369" s="11">
        <f>VLOOKUP($B369&amp;"__wt",'SegEnds_Xtal_BW#'!$A:$Z,8,FALSE)</f>
        <v>61</v>
      </c>
      <c r="I369" s="4" t="str">
        <f>VLOOKUP($B369&amp;"__wt",'SegEnds_Xtal_BW#'!$A:$Z,9,FALSE)</f>
        <v>-</v>
      </c>
      <c r="J369" s="4" t="str">
        <f>VLOOKUP($B369&amp;"__wt",'SegEnds_Xtal_BW#'!$A:$Z,10,FALSE)</f>
        <v>-</v>
      </c>
      <c r="K369" s="11">
        <f>VLOOKUP($B369&amp;"__wt",'SegEnds_Xtal_BW#'!$A:$Z,11,FALSE)</f>
        <v>22</v>
      </c>
      <c r="L369" s="4">
        <f>VLOOKUP($B369&amp;"__wt",'SegEnds_Xtal_BW#'!$A:$Z,12,FALSE)</f>
        <v>54</v>
      </c>
      <c r="M369" s="4" t="str">
        <f>VLOOKUP($B369&amp;"__wt",'SegEnds_Xtal_BW#'!$A:$Z,13,FALSE)</f>
        <v>-</v>
      </c>
      <c r="N369" s="11" t="str">
        <f>VLOOKUP($B369&amp;"__wt",'SegEnds_Xtal_BW#'!$A:$Z,14,FALSE)</f>
        <v>-</v>
      </c>
      <c r="O369" s="88">
        <f>VLOOKUP($B369&amp;"__wt",'SegEnds_Xtal_BW#'!$A:$Z,15,FALSE)</f>
        <v>38</v>
      </c>
      <c r="P369" s="4">
        <f>VLOOKUP($B369&amp;"__wt",'SegEnds_Xtal_BW#'!$A:$Z,16,FALSE)</f>
        <v>64</v>
      </c>
      <c r="Q369" s="4">
        <f>VLOOKUP($B369&amp;"__wt",'SegEnds_Xtal_BW#'!$A:$Z,17,FALSE)</f>
        <v>50</v>
      </c>
      <c r="R369" s="4">
        <f>VLOOKUP($B369&amp;"__wt",'SegEnds_Xtal_BW#'!$A:$Z,18,FALSE)</f>
        <v>52</v>
      </c>
      <c r="S369" s="4">
        <f>VLOOKUP($B369&amp;"__wt",'SegEnds_Xtal_BW#'!$A:$Z,19,FALSE)</f>
        <v>36</v>
      </c>
      <c r="T369" s="4">
        <f>VLOOKUP($B369&amp;"__wt",'SegEnds_Xtal_BW#'!$A:$Z,20,FALSE)</f>
        <v>61</v>
      </c>
      <c r="U369" s="4">
        <f>VLOOKUP($B369&amp;"__wt",'SegEnds_Xtal_BW#'!$A:$Z,21,FALSE)</f>
        <v>33</v>
      </c>
      <c r="V369" s="4">
        <f>VLOOKUP($B369&amp;"__wt",'SegEnds_Xtal_BW#'!$A:$Z,22,FALSE)</f>
        <v>57</v>
      </c>
      <c r="W369" s="4">
        <f>VLOOKUP($B369&amp;"__wt",'SegEnds_Xtal_BW#'!$A:$Z,23,FALSE)</f>
        <v>33</v>
      </c>
      <c r="X369" s="4">
        <f>VLOOKUP($B369&amp;"__wt",'SegEnds_Xtal_BW#'!$A:$Z,24,FALSE)</f>
        <v>64</v>
      </c>
      <c r="Y369" s="4">
        <f>VLOOKUP($B369&amp;"__wt",'SegEnds_Xtal_BW#'!$A:$Z,25,FALSE)</f>
        <v>46</v>
      </c>
      <c r="Z369" s="4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4">
        <f>VLOOKUP(A369,'SegEnds_NonXtal_Prot#'!A:AL,10,FALSE)-VLOOKUP(A369,'SegEnds_NonXtal_Prot#'!A:AL,7,FALSE)</f>
        <v>19</v>
      </c>
      <c r="AD369" s="4" t="e">
        <f>VLOOKUP(A369,'SegEnds_NonXtal_Prot#'!A:AL,13,FALSE)-VLOOKUP(A369,'SegEnds_NonXtal_Prot#'!A:AL,10,FALSE)</f>
        <v>#VALUE!</v>
      </c>
      <c r="AE369" s="4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4">
        <f>VLOOKUP(A369,'SegEnds_NonXtal_Prot#'!A:AL,28,FALSE)-VLOOKUP(A369,'SegEnds_NonXtal_Prot#'!A:AL,25,FALSE)</f>
        <v>16</v>
      </c>
      <c r="AH369" s="1">
        <f>VLOOKUP(A369,'SegEnds_NonXtal_Prot#'!A:AL,28,FALSE)-VLOOKUP(A369,'SegEnds_NonXtal_Prot#'!A:AL,22,FALSE)</f>
        <v>43</v>
      </c>
      <c r="AI369" s="4">
        <f>VLOOKUP(A369,'SegEnds_NonXtal_Prot#'!A:AL,31,FALSE)-VLOOKUP(A369,'SegEnds_NonXtal_Prot#'!A:AL,28,FALSE)</f>
        <v>39</v>
      </c>
      <c r="AJ369" s="4">
        <f>VLOOKUP(A369,'SegEnds_NonXtal_Prot#'!A:AL,34,FALSE)-VLOOKUP(A369,'SegEnds_NonXtal_Prot#'!A:AL,31,FALSE)</f>
        <v>35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450</v>
      </c>
      <c r="B370" s="1" t="str">
        <f>VLOOKUP(A370,Xtal_Templ!B:C,2,FALSE)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v>66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36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451</v>
      </c>
      <c r="B371" s="1" t="str">
        <f>VLOOKUP(A371,Xtal_Templ!B:C,2,FALSE)</f>
        <v>smo_human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64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49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454</v>
      </c>
      <c r="B372" s="1" t="str">
        <f>VLOOKUP(A372,Xtal_Templ!B:C,2,FALSE)</f>
        <v>smo_human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103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57</v>
      </c>
      <c r="AJ372" s="1">
        <f>VLOOKUP(A372,'SegEnds_NonXtal_Prot#'!A:AL,34,FALSE)-VLOOKUP(A372,'SegEnds_NonXtal_Prot#'!A:AL,31,FALSE)</f>
        <v>49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448</v>
      </c>
      <c r="B373" s="1" t="str">
        <f>VLOOKUP(A373,Xtal_Templ!B:C,2,FALSE)</f>
        <v>smo_human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67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449</v>
      </c>
      <c r="B374" s="1" t="str">
        <f>VLOOKUP(A374,Xtal_Templ!B:C,2,FALSE)</f>
        <v>smo_human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68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55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452</v>
      </c>
      <c r="B375" s="1" t="str">
        <f>VLOOKUP(A375,Xtal_Templ!B:C,2,FALSE)</f>
        <v>smo_human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68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55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453</v>
      </c>
      <c r="B376" s="1" t="str">
        <f>VLOOKUP(A376,Xtal_Templ!B:C,2,FALSE)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67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447</v>
      </c>
      <c r="B377" s="1" t="str">
        <f>VLOOKUP(A377,Xtal_Templ!B:C,2,FALSE)</f>
        <v>smo_human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66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56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455</v>
      </c>
      <c r="B378" s="1" t="str">
        <f>VLOOKUP(A378,Xtal_Templ!B:C,2,FALSE)</f>
        <v>smo_human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66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58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446</v>
      </c>
      <c r="B379" s="1" t="str">
        <f>VLOOKUP(A379,Xtal_Templ!B:C,2,FALSE)</f>
        <v>smo_human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67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62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1510</v>
      </c>
      <c r="B380" s="1" t="str">
        <f>VLOOKUP(A380,Xtal_Templ!B:C,2,FALSE)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VLOOKUP(A381,Xtal_Templ!B:C,2,FALSE)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481</v>
      </c>
      <c r="B382" s="1" t="str">
        <f>VLOOKUP(A382,Xtal_Templ!B:C,2,FALSE)</f>
        <v>agtr1_human</v>
      </c>
      <c r="C382" s="5">
        <f>VLOOKUP($B382&amp;"__wt",'SegEnds_Xtal_BW#'!$A:$Z,3,FALSE)</f>
        <v>30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f>VLOOKUP($B382&amp;"__wt",'SegEnds_Xtal_BW#'!$A:$Z,16,FALSE)</f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18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81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83</v>
      </c>
      <c r="AI382" s="1">
        <f>VLOOKUP(A382,'SegEnds_NonXtal_Prot#'!A:AL,31,FALSE)-VLOOKUP(A382,'SegEnds_NonXtal_Prot#'!A:AL,28,FALSE)</f>
        <v>79</v>
      </c>
      <c r="AJ382" s="1">
        <f>VLOOKUP(A382,'SegEnds_NonXtal_Prot#'!A:AL,34,FALSE)-VLOOKUP(A382,'SegEnds_NonXtal_Prot#'!A:AL,31,FALSE)</f>
        <v>33</v>
      </c>
      <c r="AK382" s="1">
        <f>VLOOKUP(A382,'SegEnds_NonXtal_Prot#'!A:AL,37,FALSE)-VLOOKUP(A382,'SegEnds_NonXtal_Prot#'!A:AL,34,FALSE)</f>
        <v>10</v>
      </c>
      <c r="AL382" s="1" t="str">
        <f>IF(ISERROR(MATCH(A382,'SegEnds_Xtal_Prot#'!B:B, 0)), "NoXtal", "Xtal")</f>
        <v>NoXtal</v>
      </c>
    </row>
    <row r="383" spans="1:38" x14ac:dyDescent="0.2">
      <c r="A383" s="1" t="s">
        <v>484</v>
      </c>
      <c r="B383" s="1" t="str">
        <f>VLOOKUP(A383,Xtal_Templ!B:C,2,FALSE)</f>
        <v>oprk_human</v>
      </c>
      <c r="C383" s="5">
        <f>VLOOKUP($B383&amp;"__wt",'SegEnds_Xtal_BW#'!$A:$Z,3,FALSE)</f>
        <v>30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7">
        <v>40</v>
      </c>
      <c r="P383" s="108">
        <v>61</v>
      </c>
      <c r="Q383" s="1" t="s">
        <v>23</v>
      </c>
      <c r="R383" s="1" t="s">
        <v>23</v>
      </c>
      <c r="S383" s="108">
        <v>40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32</v>
      </c>
      <c r="AC383" s="1" t="e">
        <f>VLOOKUP(A383,'SegEnds_NonXtal_Prot#'!A:AL,10,FALSE)-VLOOKUP(A383,'SegEnds_NonXtal_Prot#'!A:AL,7,FALSE)</f>
        <v>#VALUE!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45</v>
      </c>
      <c r="AF383" s="1" t="e">
        <f>VLOOKUP(A383,'SegEnds_NonXtal_Prot#'!A:AL,22,FALSE)-VLOOKUP(A383,'SegEnds_NonXtal_Prot#'!A:AL,19,FALSE)</f>
        <v>#VALUE!</v>
      </c>
      <c r="AG383" s="1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25</v>
      </c>
      <c r="AI383" s="1">
        <f>VLOOKUP(A383,'SegEnds_NonXtal_Prot#'!A:AL,31,FALSE)-VLOOKUP(A383,'SegEnds_NonXtal_Prot#'!A:AL,28,FALSE)</f>
        <v>76</v>
      </c>
      <c r="AJ383" s="1">
        <f>VLOOKUP(A383,'SegEnds_NonXtal_Prot#'!A:AL,34,FALSE)-VLOOKUP(A383,'SegEnds_NonXtal_Prot#'!A:AL,31,FALSE)</f>
        <v>36</v>
      </c>
      <c r="AK383" s="1">
        <f>VLOOKUP(A383,'SegEnds_NonXtal_Prot#'!A:AL,37,FALSE)-VLOOKUP(A383,'SegEnds_NonXtal_Prot#'!A:AL,34,FALSE)</f>
        <v>24</v>
      </c>
      <c r="AL383" s="1" t="str">
        <f>IF(ISERROR(MATCH(A383,'SegEnds_Xtal_Prot#'!B:B, 0)), "NoXtal", "Xtal")</f>
        <v>NoXtal</v>
      </c>
    </row>
    <row r="384" spans="1:38" x14ac:dyDescent="0.2">
      <c r="A384" s="1" t="s">
        <v>482</v>
      </c>
      <c r="B384" s="1" t="str">
        <f>VLOOKUP(A384,Xtal_Templ!B:C,2,FALSE)</f>
        <v>ccr9_human</v>
      </c>
      <c r="C384" s="5">
        <f>VLOOKUP($B384&amp;"__wt",'SegEnds_Xtal_BW#'!$A:$Z,3,FALSE)</f>
        <v>27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49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74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81</v>
      </c>
      <c r="AI384" s="1">
        <f>VLOOKUP(A384,'SegEnds_NonXtal_Prot#'!A:AL,31,FALSE)-VLOOKUP(A384,'SegEnds_NonXtal_Prot#'!A:AL,28,FALSE)</f>
        <v>37</v>
      </c>
      <c r="AJ384" s="1">
        <f>VLOOKUP(A384,'SegEnds_NonXtal_Prot#'!A:AL,34,FALSE)-VLOOKUP(A384,'SegEnds_NonXtal_Prot#'!A:AL,31,FALSE)</f>
        <v>44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NoXtal</v>
      </c>
    </row>
    <row r="385" spans="1:38" x14ac:dyDescent="0.2">
      <c r="A385" s="1" t="s">
        <v>486</v>
      </c>
      <c r="B385" s="1" t="str">
        <f>VLOOKUP(A385,Xtal_Templ!B:C,2,FALSE)</f>
        <v>5ht2c_human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">
        <v>64</v>
      </c>
      <c r="Q385" s="1" t="s">
        <v>23</v>
      </c>
      <c r="R385" s="1" t="s">
        <v>23</v>
      </c>
      <c r="S385" s="1">
        <v>39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28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47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29</v>
      </c>
      <c r="AI385" s="1">
        <f>VLOOKUP(A385,'SegEnds_NonXtal_Prot#'!A:AL,31,FALSE)-VLOOKUP(A385,'SegEnds_NonXtal_Prot#'!A:AL,28,FALSE)</f>
        <v>67</v>
      </c>
      <c r="AJ385" s="1">
        <f>VLOOKUP(A385,'SegEnds_NonXtal_Prot#'!A:AL,34,FALSE)-VLOOKUP(A385,'SegEnds_NonXtal_Prot#'!A:AL,31,FALSE)</f>
        <v>45</v>
      </c>
      <c r="AK385" s="1">
        <f>VLOOKUP(A385,'SegEnds_NonXtal_Prot#'!A:AL,37,FALSE)-VLOOKUP(A385,'SegEnds_NonXtal_Prot#'!A:AL,34,FALSE)</f>
        <v>18</v>
      </c>
      <c r="AL385" s="1" t="str">
        <f>IF(ISERROR(MATCH(A385,'SegEnds_Xtal_Prot#'!B:B, 0)), "NoXtal", "Xtal")</f>
        <v>NoXtal</v>
      </c>
    </row>
    <row r="386" spans="1:38" x14ac:dyDescent="0.2">
      <c r="A386" s="4" t="s">
        <v>485</v>
      </c>
      <c r="B386" s="4" t="str">
        <f>VLOOKUP(A386,Xtal_Templ!B:C,2,FALSE)</f>
        <v>aa2ar_human</v>
      </c>
      <c r="C386" s="5">
        <f>VLOOKUP($B386&amp;"__wt",'SegEnds_Xtal_BW#'!$A:$Z,3,FALSE)</f>
        <v>27</v>
      </c>
      <c r="D386" s="4">
        <v>60</v>
      </c>
      <c r="E386" s="4" t="s">
        <v>23</v>
      </c>
      <c r="F386" s="4" t="s">
        <v>23</v>
      </c>
      <c r="G386" s="4">
        <v>39</v>
      </c>
      <c r="H386" s="11">
        <v>63</v>
      </c>
      <c r="I386" s="4" t="s">
        <v>23</v>
      </c>
      <c r="J386" s="4" t="s">
        <v>23</v>
      </c>
      <c r="K386" s="11">
        <v>23</v>
      </c>
      <c r="L386" s="4">
        <v>56</v>
      </c>
      <c r="M386" s="4" t="s">
        <v>23</v>
      </c>
      <c r="N386" s="11" t="s">
        <v>23</v>
      </c>
      <c r="O386" s="88">
        <v>40</v>
      </c>
      <c r="P386" s="4">
        <v>64</v>
      </c>
      <c r="Q386" s="4" t="s">
        <v>23</v>
      </c>
      <c r="R386" s="4" t="s">
        <v>23</v>
      </c>
      <c r="S386" s="4">
        <v>39</v>
      </c>
      <c r="T386" s="4">
        <v>61</v>
      </c>
      <c r="U386" s="4">
        <v>29</v>
      </c>
      <c r="V386" s="4">
        <v>53</v>
      </c>
      <c r="W386" s="4">
        <v>35</v>
      </c>
      <c r="X386" s="4">
        <v>56</v>
      </c>
      <c r="Y386" s="4">
        <v>47</v>
      </c>
      <c r="Z386" s="4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36</v>
      </c>
      <c r="AC386" s="4" t="e">
        <f>VLOOKUP(A386,'SegEnds_NonXtal_Prot#'!A:AL,10,FALSE)-VLOOKUP(A386,'SegEnds_NonXtal_Prot#'!A:AL,7,FALSE)</f>
        <v>#VALUE!</v>
      </c>
      <c r="AD386" s="4" t="e">
        <f>VLOOKUP(A386,'SegEnds_NonXtal_Prot#'!A:AL,13,FALSE)-VLOOKUP(A386,'SegEnds_NonXtal_Prot#'!A:AL,10,FALSE)</f>
        <v>#VALUE!</v>
      </c>
      <c r="AE386" s="4">
        <f>VLOOKUP(A386,'SegEnds_NonXtal_Prot#'!A:AL,16,FALSE)-VLOOKUP(A386,'SegEnds_NonXtal_Prot#'!A:AL,10,FALSE)</f>
        <v>63</v>
      </c>
      <c r="AF386" s="1" t="e">
        <f>VLOOKUP(A386,'SegEnds_NonXtal_Prot#'!A:AL,22,FALSE)-VLOOKUP(A386,'SegEnds_NonXtal_Prot#'!A:AL,19,FALSE)</f>
        <v>#VALUE!</v>
      </c>
      <c r="AG386" s="4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39</v>
      </c>
      <c r="AI386" s="4">
        <f>VLOOKUP(A386,'SegEnds_NonXtal_Prot#'!A:AL,31,FALSE)-VLOOKUP(A386,'SegEnds_NonXtal_Prot#'!A:AL,28,FALSE)</f>
        <v>58</v>
      </c>
      <c r="AJ386" s="4">
        <f>VLOOKUP(A386,'SegEnds_NonXtal_Prot#'!A:AL,34,FALSE)-VLOOKUP(A386,'SegEnds_NonXtal_Prot#'!A:AL,31,FALSE)</f>
        <v>49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930</v>
      </c>
      <c r="B387" s="1" t="str">
        <f>VLOOKUP(A387,Xtal_Templ!B:C,2,FALSE)</f>
        <v>5ht2c_human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8">
        <v>38</v>
      </c>
      <c r="P387" s="1">
        <f>VLOOKUP($B387&amp;"__wt",'SegEnds_Xtal_BW#'!$A:$Z,16,FALSE)</f>
        <v>67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33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31</v>
      </c>
      <c r="AC387" s="1">
        <f>VLOOKUP(A387,'SegEnds_NonXtal_Prot#'!A:AL,10,FALSE)-VLOOKUP(A387,'SegEnds_NonXtal_Prot#'!A:AL,7,FALSE)</f>
        <v>16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51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52</v>
      </c>
      <c r="AI387" s="1">
        <f>VLOOKUP(A387,'SegEnds_NonXtal_Prot#'!A:AL,31,FALSE)-VLOOKUP(A387,'SegEnds_NonXtal_Prot#'!A:AL,28,FALSE)</f>
        <v>56</v>
      </c>
      <c r="AJ387" s="1">
        <f>VLOOKUP(A387,'SegEnds_NonXtal_Prot#'!A:AL,34,FALSE)-VLOOKUP(A387,'SegEnds_NonXtal_Prot#'!A:AL,31,FALSE)</f>
        <v>33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457</v>
      </c>
      <c r="B388" s="1" t="str">
        <f>VLOOKUP(A388,Xtal_Templ!B:C,2,FALSE)</f>
        <v>apj_human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52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53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458</v>
      </c>
      <c r="B389" s="1" t="str">
        <f>VLOOKUP(A389,Xtal_Templ!B:C,2,FALSE)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7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54</v>
      </c>
      <c r="AI389" s="1">
        <f>VLOOKUP(A389,'SegEnds_NonXtal_Prot#'!A:AL,31,FALSE)-VLOOKUP(A389,'SegEnds_NonXtal_Prot#'!A:AL,28,FALSE)</f>
        <v>52</v>
      </c>
      <c r="AJ389" s="1">
        <f>VLOOKUP(A389,'SegEnds_NonXtal_Prot#'!A:AL,34,FALSE)-VLOOKUP(A389,'SegEnds_NonXtal_Prot#'!A:AL,31,FALSE)</f>
        <v>35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459</v>
      </c>
      <c r="B390" s="1" t="str">
        <f>VLOOKUP(A390,Xtal_Templ!B:C,2,FALSE)</f>
        <v>cxcr4_human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24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47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56</v>
      </c>
      <c r="AI390" s="1">
        <f>VLOOKUP(A390,'SegEnds_NonXtal_Prot#'!A:AL,31,FALSE)-VLOOKUP(A390,'SegEnds_NonXtal_Prot#'!A:AL,28,FALSE)</f>
        <v>50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465</v>
      </c>
      <c r="B391" s="1" t="str">
        <f>VLOOKUP(A391,Xtal_Templ!B:C,2,FALSE)</f>
        <v>agtr1_human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18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52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56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35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466</v>
      </c>
      <c r="B392" s="1" t="str">
        <f>VLOOKUP(A392,Xtal_Templ!B:C,2,FALSE)</f>
        <v>cxcr4_human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18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64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52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57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35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467</v>
      </c>
      <c r="B393" s="1" t="str">
        <f>VLOOKUP(A393,Xtal_Templ!B:C,2,FALSE)</f>
        <v>drd2_human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62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52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56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472</v>
      </c>
      <c r="B394" s="1" t="str">
        <f>VLOOKUP(A394,Xtal_Templ!B:C,2,FALSE)</f>
        <v>oprk_human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18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52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58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4" t="s">
        <v>474</v>
      </c>
      <c r="B395" s="4" t="str">
        <f>VLOOKUP(A395,Xtal_Templ!B:C,2,FALSE)</f>
        <v>cxcr4_human</v>
      </c>
      <c r="C395" s="5">
        <v>32</v>
      </c>
      <c r="D395" s="4">
        <v>62</v>
      </c>
      <c r="E395" s="4">
        <f>VLOOKUP($B395&amp;"__wt",'SegEnds_Xtal_BW#'!$A:$Z,5,FALSE)</f>
        <v>48</v>
      </c>
      <c r="F395" s="4">
        <f>VLOOKUP($B395&amp;"__wt",'SegEnds_Xtal_BW#'!$A:$Z,6,FALSE)</f>
        <v>51</v>
      </c>
      <c r="G395" s="4">
        <v>39</v>
      </c>
      <c r="H395" s="11">
        <v>66</v>
      </c>
      <c r="I395" s="4" t="s">
        <v>23</v>
      </c>
      <c r="J395" s="4" t="s">
        <v>23</v>
      </c>
      <c r="K395" s="11">
        <v>24</v>
      </c>
      <c r="L395" s="4">
        <f>VLOOKUP($B395&amp;"__wt",'SegEnds_Xtal_BW#'!$A:$Z,12,FALSE)</f>
        <v>56</v>
      </c>
      <c r="M395" s="4">
        <f>VLOOKUP($B395&amp;"__wt",'SegEnds_Xtal_BW#'!$A:$Z,13,FALSE)</f>
        <v>50</v>
      </c>
      <c r="N395" s="11">
        <v>57</v>
      </c>
      <c r="O395" s="88">
        <v>38</v>
      </c>
      <c r="P395" s="4">
        <f>VLOOKUP($B395&amp;"__wt",'SegEnds_Xtal_BW#'!$A:$Z,16,FALSE)</f>
        <v>64</v>
      </c>
      <c r="Q395" s="4">
        <f>VLOOKUP($B395&amp;"__wt",'SegEnds_Xtal_BW#'!$A:$Z,17,FALSE)</f>
        <v>50</v>
      </c>
      <c r="R395" s="4">
        <f>VLOOKUP($B395&amp;"__wt",'SegEnds_Xtal_BW#'!$A:$Z,18,FALSE)</f>
        <v>52</v>
      </c>
      <c r="S395" s="4">
        <v>32</v>
      </c>
      <c r="T395" s="4">
        <v>72</v>
      </c>
      <c r="U395" s="4">
        <v>29</v>
      </c>
      <c r="V395" s="4">
        <v>61</v>
      </c>
      <c r="W395" s="4">
        <v>31</v>
      </c>
      <c r="X395" s="4">
        <f>VLOOKUP($B395&amp;"__wt",'SegEnds_Xtal_BW#'!$A:$Z,24,FALSE)</f>
        <v>56</v>
      </c>
      <c r="Y395" s="4">
        <f>VLOOKUP($B395&amp;"__wt",'SegEnds_Xtal_BW#'!$A:$Z,25,FALSE)</f>
        <v>47</v>
      </c>
      <c r="Z395" s="4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4">
        <f>VLOOKUP(A395,'SegEnds_NonXtal_Prot#'!A:AL,10,FALSE)-VLOOKUP(A395,'SegEnds_NonXtal_Prot#'!A:AL,7,FALSE)</f>
        <v>16</v>
      </c>
      <c r="AD395" s="4" t="e">
        <f>VLOOKUP(A395,'SegEnds_NonXtal_Prot#'!A:AL,13,FALSE)-VLOOKUP(A395,'SegEnds_NonXtal_Prot#'!A:AL,10,FALSE)</f>
        <v>#VALUE!</v>
      </c>
      <c r="AE395" s="4">
        <f>VLOOKUP(A395,'SegEnds_NonXtal_Prot#'!A:AL,16,FALSE)-VLOOKUP(A395,'SegEnds_NonXtal_Prot#'!A:AL,10,FALSE)</f>
        <v>48</v>
      </c>
      <c r="AF395" s="1">
        <f>VLOOKUP(A395,'SegEnds_NonXtal_Prot#'!A:AL,22,FALSE)-VLOOKUP(A395,'SegEnds_NonXtal_Prot#'!A:AL,19,FALSE)</f>
        <v>20</v>
      </c>
      <c r="AG395" s="4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54</v>
      </c>
      <c r="AI395" s="4">
        <f>VLOOKUP(A395,'SegEnds_NonXtal_Prot#'!A:AL,31,FALSE)-VLOOKUP(A395,'SegEnds_NonXtal_Prot#'!A:AL,28,FALSE)</f>
        <v>53</v>
      </c>
      <c r="AJ395" s="4">
        <f>VLOOKUP(A395,'SegEnds_NonXtal_Prot#'!A:AL,34,FALSE)-VLOOKUP(A395,'SegEnds_NonXtal_Prot#'!A:AL,31,FALSE)</f>
        <v>35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VLOOKUP(A396,Xtal_Templ!B:C,2,FALSE)</f>
        <v>drd2_human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67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f>VLOOKUP($B396&amp;"__wt",'SegEnds_Xtal_BW#'!$A:$Z,14,FALSE)</f>
        <v>58</v>
      </c>
      <c r="O396" s="88">
        <v>38</v>
      </c>
      <c r="P396" s="1">
        <f>VLOOKUP($B396&amp;"__wt",'SegEnds_Xtal_BW#'!$A:$Z,16,FALSE)</f>
        <v>62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30</v>
      </c>
      <c r="AC396" s="1">
        <f>VLOOKUP(A396,'SegEnds_NonXtal_Prot#'!A:AL,10,FALSE)-VLOOKUP(A396,'SegEnds_NonXtal_Prot#'!A:AL,7,FALSE)</f>
        <v>15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50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460</v>
      </c>
      <c r="B397" s="1" t="str">
        <f>VLOOKUP(A397,Xtal_Templ!B:C,2,FALSE)</f>
        <v>5ht2c_human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8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461</v>
      </c>
      <c r="B398" s="1" t="str">
        <f>VLOOKUP(A398,Xtal_Templ!B:C,2,FALSE)</f>
        <v>5ht2c_human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7">
        <v>38</v>
      </c>
      <c r="P398" s="1">
        <f>VLOOKUP($B398&amp;"__wt",'SegEnds_Xtal_BW#'!$A:$Z,16,FALSE)</f>
        <v>67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462</v>
      </c>
      <c r="B399" s="1" t="str">
        <f>VLOOKUP(A399,Xtal_Templ!B:C,2,FALSE)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463</v>
      </c>
      <c r="B400" s="1" t="str">
        <f>VLOOKUP(A400,Xtal_Templ!B:C,2,FALSE)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7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464</v>
      </c>
      <c r="B401" s="1" t="str">
        <f>VLOOKUP(A401,Xtal_Templ!B:C,2,FALSE)</f>
        <v>agtr1_human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67</v>
      </c>
      <c r="I401" s="1" t="s">
        <v>23</v>
      </c>
      <c r="J401" s="1" t="s">
        <v>23</v>
      </c>
      <c r="K401" s="12">
        <v>18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53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59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468</v>
      </c>
      <c r="B402" s="1" t="str">
        <f>VLOOKUP(A402,Xtal_Templ!B:C,2,FALSE)</f>
        <v>hrh1_human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52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56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469</v>
      </c>
      <c r="B403" s="1" t="str">
        <f>VLOOKUP(A403,Xtal_Templ!B:C,2,FALSE)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470</v>
      </c>
      <c r="B404" s="1" t="str">
        <f>VLOOKUP(A404,Xtal_Templ!B:C,2,FALSE)</f>
        <v>5ht2c_human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67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52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471</v>
      </c>
      <c r="B405" s="1" t="str">
        <f>VLOOKUP(A405,Xtal_Templ!B:C,2,FALSE)</f>
        <v>drd2_human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8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51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52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475</v>
      </c>
      <c r="B406" s="1" t="str">
        <f>VLOOKUP(A406,Xtal_Templ!B:C,2,FALSE)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56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476</v>
      </c>
      <c r="B407" s="1" t="str">
        <f>VLOOKUP(A407,Xtal_Templ!B:C,2,FALSE)</f>
        <v>5ht1b_human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63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53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477</v>
      </c>
      <c r="B408" s="1" t="str">
        <f>VLOOKUP(A408,Xtal_Templ!B:C,2,FALSE)</f>
        <v>hrh1_human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24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f>VLOOKUP($B408&amp;"__wt",'SegEnds_Xtal_BW#'!$A:$Z,14,FALSE)</f>
        <v>57</v>
      </c>
      <c r="O408" s="87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48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48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478</v>
      </c>
      <c r="B409" s="1" t="str">
        <f>VLOOKUP(A409,Xtal_Templ!B:C,2,FALSE)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479</v>
      </c>
      <c r="B410" s="1" t="str">
        <f>VLOOKUP(A410,Xtal_Templ!B:C,2,FALSE)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57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480</v>
      </c>
      <c r="B411" s="1" t="str">
        <f>VLOOKUP(A411,Xtal_Templ!B:C,2,FALSE)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54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J2:AJ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204" activePane="bottomLeft" state="frozenSplit"/>
      <selection pane="bottomLeft" activeCell="A222" sqref="A222:XFD222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LOWER(VLOOKUP(A2,Xtal_Templ!B:C,2,FALSE))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LOWER(VLOOKUP(A3,Xtal_Templ!B:C,2,FALSE))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LOWER(VLOOKUP(A4,Xtal_Templ!B:C,2,FALSE))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LOWER(VLOOKUP(A5,Xtal_Templ!B:C,2,FALSE))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LOWER(VLOOKUP(A6,Xtal_Templ!B:C,2,FALSE))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LOWER(VLOOKUP(A7,Xtal_Templ!B:C,2,FALSE))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LOWER(VLOOKUP(A8,Xtal_Templ!B:C,2,FALSE))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LOWER(VLOOKUP(A9,Xtal_Templ!B:C,2,FALSE))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LOWER(VLOOKUP(A10,Xtal_Templ!B:C,2,FALSE))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LOWER(VLOOKUP(A11,Xtal_Templ!B:C,2,FALSE))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LOWER(VLOOKUP(A12,Xtal_Templ!B:C,2,FALSE))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LOWER(VLOOKUP(A13,Xtal_Templ!B:C,2,FALSE))</f>
        <v>5ht2c_human</v>
      </c>
      <c r="C13" s="3">
        <f>VLOOKUP($A13,'SegEnds_NonXtal_BW#'!$A:$Z,3,FALSE)+D13-50</f>
        <v>157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LOWER(VLOOKUP(A14,Xtal_Templ!B:C,2,FALSE))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LOWER(VLOOKUP(A15,Xtal_Templ!B:C,2,FALSE))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LOWER(VLOOKUP(A16,Xtal_Templ!B:C,2,FALSE))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LOWER(VLOOKUP(A17,Xtal_Templ!B:C,2,FALSE))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LOWER(VLOOKUP(A18,Xtal_Templ!B:C,2,FALSE))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LOWER(VLOOKUP(A19,Xtal_Templ!B:C,2,FALSE))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1463</v>
      </c>
      <c r="B20" s="3" t="str">
        <f>LOWER(VLOOKUP(A20,Xtal_Templ!B:C,2,FALSE))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LOWER(VLOOKUP(A22,Xtal_Templ!B:C,2,FALSE))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LOWER(VLOOKUP(A23,Xtal_Templ!B:C,2,FALSE))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LOWER(VLOOKUP(A24,Xtal_Templ!B:C,2,FALSE))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LOWER(VLOOKUP(A25,Xtal_Templ!B:C,2,FALSE))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LOWER(VLOOKUP(A26,Xtal_Templ!B:C,2,FALSE))</f>
        <v>opsd_bovin</v>
      </c>
      <c r="C26" s="3">
        <f>VLOOKUP($A26,'SegEnds_NonXtal_BW#'!$A:$Z,3,FALSE)+D26-50</f>
        <v>49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LOWER(VLOOKUP(A27,Xtal_Templ!B:C,2,FALSE))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LOWER(VLOOKUP(A28,Xtal_Templ!B:C,2,FALSE))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LOWER(VLOOKUP(A29,Xtal_Templ!B:C,2,FALSE))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LOWER(VLOOKUP(A30,Xtal_Templ!B:C,2,FALSE))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LOWER(VLOOKUP(A31,Xtal_Templ!B:C,2,FALSE))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LOWER(VLOOKUP(A32,Xtal_Templ!B:C,2,FALSE))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LOWER(VLOOKUP(A33,Xtal_Templ!B:C,2,FALSE))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LOWER(VLOOKUP(A34,Xtal_Templ!B:C,2,FALSE))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LOWER(VLOOKUP(A35,Xtal_Templ!B:C,2,FALSE))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LOWER(VLOOKUP(A36,Xtal_Templ!B:C,2,FALSE))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LOWER(VLOOKUP(A37,Xtal_Templ!B:C,2,FALSE))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LOWER(VLOOKUP(A38,Xtal_Templ!B:C,2,FALSE))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LOWER(VLOOKUP(A39,Xtal_Templ!B:C,2,FALSE))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LOWER(VLOOKUP(A40,Xtal_Templ!B:C,2,FALSE))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LOWER(VLOOKUP(A41,Xtal_Templ!B:C,2,FALSE))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LOWER(VLOOKUP(A42,Xtal_Templ!B:C,2,FALSE))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LOWER(VLOOKUP(A43,Xtal_Templ!B:C,2,FALSE))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LOWER(VLOOKUP(A44,Xtal_Templ!B:C,2,FALSE))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LOWER(VLOOKUP(A45,Xtal_Templ!B:C,2,FALSE))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LOWER(VLOOKUP(A46,Xtal_Templ!B:C,2,FALSE))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LOWER(VLOOKUP(A47,Xtal_Templ!B:C,2,FALSE))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LOWER(VLOOKUP(A48,Xtal_Templ!B:C,2,FALSE))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LOWER(VLOOKUP(A49,Xtal_Templ!B:C,2,FALSE))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LOWER(VLOOKUP(A50,Xtal_Templ!B:C,2,FALSE))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LOWER(VLOOKUP(A51,Xtal_Templ!B:C,2,FALSE))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LOWER(VLOOKUP(A52,Xtal_Templ!B:C,2,FALSE))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LOWER(VLOOKUP(A53,Xtal_Templ!B:C,2,FALSE))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LOWER(VLOOKUP(A54,Xtal_Templ!B:C,2,FALSE))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LOWER(VLOOKUP(A55,Xtal_Templ!B:C,2,FALSE))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LOWER(VLOOKUP(A56,Xtal_Templ!B:C,2,FALSE))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LOWER(VLOOKUP(A57,Xtal_Templ!B:C,2,FALSE))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LOWER(VLOOKUP(A58,Xtal_Templ!B:C,2,FALSE))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LOWER(VLOOKUP(A59,Xtal_Templ!B:C,2,FALSE))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LOWER(VLOOKUP(A60,Xtal_Templ!B:C,2,FALSE))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LOWER(VLOOKUP(A61,Xtal_Templ!B:C,2,FALSE))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LOWER(VLOOKUP(A62,Xtal_Templ!B:C,2,FALSE))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LOWER(VLOOKUP(A63,Xtal_Templ!B:C,2,FALSE))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LOWER(VLOOKUP(A64,Xtal_Templ!B:C,2,FALSE))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LOWER(VLOOKUP(A65,Xtal_Templ!B:C,2,FALSE))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LOWER(VLOOKUP(A66,Xtal_Templ!B:C,2,FALSE))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LOWER(VLOOKUP(A67,Xtal_Templ!B:C,2,FALSE))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LOWER(VLOOKUP(A68,Xtal_Templ!B:C,2,FALSE))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LOWER(VLOOKUP(A69,Xtal_Templ!B:C,2,FALSE))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LOWER(VLOOKUP(A70,Xtal_Templ!B:C,2,FALSE))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LOWER(VLOOKUP(A71,Xtal_Templ!B:C,2,FALSE))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LOWER(VLOOKUP(A72,Xtal_Templ!B:C,2,FALSE))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LOWER(VLOOKUP(A73,Xtal_Templ!B:C,2,FALSE))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LOWER(VLOOKUP(A74,Xtal_Templ!B:C,2,FALSE))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LOWER(VLOOKUP(A75,Xtal_Templ!B:C,2,FALSE))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LOWER(VLOOKUP(A76,Xtal_Templ!B:C,2,FALSE))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LOWER(VLOOKUP(A77,Xtal_Templ!B:C,2,FALSE))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LOWER(VLOOKUP(A78,Xtal_Templ!B:C,2,FALSE))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LOWER(VLOOKUP(A79,Xtal_Templ!B:C,2,FALSE))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LOWER(VLOOKUP(A80,Xtal_Templ!B:C,2,FALSE))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LOWER(VLOOKUP(A81,Xtal_Templ!B:C,2,FALSE))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LOWER(VLOOKUP(A82,Xtal_Templ!B:C,2,FALSE))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LOWER(VLOOKUP(A83,Xtal_Templ!B:C,2,FALSE))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LOWER(VLOOKUP(A84,Xtal_Templ!B:C,2,FALSE))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LOWER(VLOOKUP(A85,Xtal_Templ!B:C,2,FALSE))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LOWER(VLOOKUP(A86,Xtal_Templ!B:C,2,FALSE))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LOWER(VLOOKUP(A87,Xtal_Templ!B:C,2,FALSE))</f>
        <v>ptafr_human</v>
      </c>
      <c r="C87" s="3">
        <f>VLOOKUP($A87,'SegEnds_NonXtal_BW#'!$A:$Z,3,FALSE)+D87-50</f>
        <v>18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52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184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301</v>
      </c>
      <c r="AJ87" s="3">
        <f>IF(ISERROR(VLOOKUP($A87,'SegEnds_NonXtal_BW#'!$A:$Z,25,FALSE)+VLOOKUP($A87,A:AL,37,FALSE)-50),"-",(VLOOKUP($A87,'SegEnds_NonXtal_BW#'!$A:$Z,25,FALSE)+VLOOKUP($A87,A:AL,37,FALSE)-50))</f>
        <v>302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315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9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22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LOWER(VLOOKUP(A88,Xtal_Templ!B:C,2,FALSE))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LOWER(VLOOKUP(A89,Xtal_Templ!B:C,2,FALSE))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5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LOWER(VLOOKUP(A90,Xtal_Templ!B:C,2,FALSE))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LOWER(VLOOKUP(A91,Xtal_Templ!B:C,2,FALSE))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3">
        <f t="shared" ref="I91:I101" si="6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NoXtal</v>
      </c>
      <c r="AP91" s="3">
        <f t="shared" si="39"/>
        <v>1</v>
      </c>
      <c r="AQ91" s="3">
        <f t="shared" si="40"/>
        <v>1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6</v>
      </c>
      <c r="AZ91" s="3">
        <f t="shared" si="49"/>
        <v>1</v>
      </c>
      <c r="BA91" s="3">
        <f>IF(ISERROR(LEN(VLOOKUP(A91,Seqs!A:E,2,FALSE))-AL91),"-",LEN(VLOOKUP(A91,Seqs!A:E,2,FALSE))-AL91)</f>
        <v>45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LOWER(VLOOKUP(A92,Xtal_Templ!B:C,2,FALSE))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si="6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LOWER(VLOOKUP(A93,Xtal_Templ!B:C,2,FALSE))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LOWER(VLOOKUP(A94,Xtal_Templ!B:C,2,FALSE))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LOWER(VLOOKUP(A95,Xtal_Templ!B:C,2,FALSE))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LOWER(VLOOKUP(A96,Xtal_Templ!B:C,2,FALSE))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LOWER(VLOOKUP(A97,Xtal_Templ!B:C,2,FALSE))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LOWER(VLOOKUP(A98,Xtal_Templ!B:C,2,FALSE))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LOWER(VLOOKUP(A99,Xtal_Templ!B:C,2,FALSE))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LOWER(VLOOKUP(A100,Xtal_Templ!B:C,2,FALSE))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LOWER(VLOOKUP(A101,Xtal_Templ!B:C,2,FALSE))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6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LOWER(VLOOKUP(A102,Xtal_Templ!B:C,2,FALSE))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LOWER(VLOOKUP(A103,Xtal_Templ!B:C,2,FALSE))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LOWER(VLOOKUP(A104,Xtal_Templ!B:C,2,FALSE))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LOWER(VLOOKUP(A105,Xtal_Templ!B:C,2,FALSE))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6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LOWER(VLOOKUP(A106,Xtal_Templ!B:C,2,FALSE))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3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19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31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LOWER(VLOOKUP(A107,Xtal_Templ!B:C,2,FALSE))</f>
        <v>c5ar1_human</v>
      </c>
      <c r="C107" s="3">
        <f>VLOOKUP($A107,'SegEnds_NonXtal_BW#'!$A:$Z,3,FALSE)+D107-50</f>
        <v>23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194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315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16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36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LOWER(VLOOKUP(A108,Xtal_Templ!B:C,2,FALSE))</f>
        <v>c5ar1_human</v>
      </c>
      <c r="C108" s="3">
        <f>VLOOKUP($A108,'SegEnds_NonXtal_BW#'!$A:$Z,3,FALSE)+D108-50</f>
        <v>23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194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315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16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38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LOWER(VLOOKUP(A109,Xtal_Templ!B:C,2,FALSE))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LOWER(VLOOKUP(A110,Xtal_Templ!B:C,2,FALSE))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LOWER(VLOOKUP(A111,Xtal_Templ!B:C,2,FALSE))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LOWER(VLOOKUP(A112,Xtal_Templ!B:C,2,FALSE))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LOWER(VLOOKUP(A113,Xtal_Templ!B:C,2,FALSE))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6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LOWER(VLOOKUP(A114,Xtal_Templ!B:C,2,FALSE))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LOWER(VLOOKUP(A115,Xtal_Templ!B:C,2,FALSE))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3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12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38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LOWER(VLOOKUP(A116,Xtal_Templ!B:C,2,FALSE))</f>
        <v>acm1_human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149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6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40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LOWER(VLOOKUP(A117,Xtal_Templ!B:C,2,FALSE))</f>
        <v>par1_human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153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178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13</v>
      </c>
      <c r="AW117" s="3">
        <f t="shared" si="46"/>
        <v>10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LOWER(VLOOKUP(A118,Xtal_Templ!B:C,2,FALSE))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19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LOWER(VLOOKUP(A119,Xtal_Templ!B:C,2,FALSE))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160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LOWER(VLOOKUP(A120,Xtal_Templ!B:C,2,FALSE))</f>
        <v>drd4_human</v>
      </c>
      <c r="C120" s="3">
        <f>VLOOKUP($A120,'SegEnds_NonXtal_BW#'!$A:$Z,3,FALSE)+D120-50</f>
        <v>4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69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312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6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297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LOWER(VLOOKUP(A121,Xtal_Templ!B:C,2,FALSE))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LOWER(VLOOKUP(A122,Xtal_Templ!B:C,2,FALSE))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LOWER(VLOOKUP(A123,Xtal_Templ!B:C,2,FALSE))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LOWER(VLOOKUP(A124,Xtal_Templ!B:C,2,FALSE))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3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18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LOWER(VLOOKUP(A125,Xtal_Templ!B:C,2,FALSE))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LOWER(VLOOKUP(A126,Xtal_Templ!B:C,2,FALSE))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LOWER(VLOOKUP(A127,Xtal_Templ!B:C,2,FALSE))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LOWER(VLOOKUP(A128,Xtal_Templ!B:C,2,FALSE))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LOWER(VLOOKUP(A129,Xtal_Templ!B:C,2,FALSE))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LOWER(VLOOKUP(A130,Xtal_Templ!B:C,2,FALSE))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2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LOWER(VLOOKUP(A131,Xtal_Templ!B:C,2,FALSE))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LOWER(VLOOKUP(A132,Xtal_Templ!B:C,2,FALSE))</f>
        <v>apj_human</v>
      </c>
      <c r="C132" s="3">
        <f>VLOOKUP($A132,'SegEnds_NonXtal_BW#'!$A:$Z,3,FALSE)+D132-50</f>
        <v>23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304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27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LOWER(VLOOKUP(A133,Xtal_Templ!B:C,2,FALSE))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43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LOWER(VLOOKUP(A134,Xtal_Templ!B:C,2,FALSE))</f>
        <v>5ht2b_human</v>
      </c>
      <c r="C134" s="3">
        <f>VLOOKUP($A134,'SegEnds_NonXtal_BW#'!$A:$Z,3,FALSE)+D134-50</f>
        <v>27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13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30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LOWER(VLOOKUP(A135,Xtal_Templ!B:C,2,FALSE))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LOWER(VLOOKUP(A136,Xtal_Templ!B:C,2,FALSE))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LOWER(VLOOKUP(A137,Xtal_Templ!B:C,2,FALSE))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LOWER(VLOOKUP(A138,Xtal_Templ!B:C,2,FALSE))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LOWER(VLOOKUP(A139,Xtal_Templ!B:C,2,FALSE))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208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15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24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LOWER(VLOOKUP(A140,Xtal_Templ!B:C,2,FALSE))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LOWER(VLOOKUP(A141,Xtal_Templ!B:C,2,FALSE))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LOWER(VLOOKUP(A142,Xtal_Templ!B:C,2,FALSE))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LOWER(VLOOKUP(A143,Xtal_Templ!B:C,2,FALSE))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6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LOWER(VLOOKUP(A144,Xtal_Templ!B:C,2,FALSE))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LOWER(VLOOKUP(A145,Xtal_Templ!B:C,2,FALSE))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LOWER(VLOOKUP(A146,Xtal_Templ!B:C,2,FALSE))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LOWER(VLOOKUP(A147,Xtal_Templ!B:C,2,FALSE))</f>
        <v>5ht2b_human</v>
      </c>
      <c r="C147" s="3">
        <f>VLOOKUP($A147,'SegEnds_NonXtal_BW#'!$A:$Z,3,FALSE)+D147-50</f>
        <v>39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13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29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LOWER(VLOOKUP(A148,Xtal_Templ!B:C,2,FALSE))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LOWER(VLOOKUP(A149,Xtal_Templ!B:C,2,FALSE))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LOWER(VLOOKUP(A150,Xtal_Templ!B:C,2,FALSE))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LOWER(VLOOKUP(A151,Xtal_Templ!B:C,2,FALSE))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LOWER(VLOOKUP(A152,Xtal_Templ!B:C,2,FALSE))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10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LOWER(VLOOKUP(A153,Xtal_Templ!B:C,2,FALSE))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9</v>
      </c>
      <c r="AW153" s="3">
        <f t="shared" si="88"/>
        <v>43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LOWER(VLOOKUP(A154,Xtal_Templ!B:C,2,FALSE))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LOWER(VLOOKUP(A155,Xtal_Templ!B:C,2,FALSE))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LOWER(VLOOKUP(A156,Xtal_Templ!B:C,2,FALSE))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LOWER(VLOOKUP(A157,Xtal_Templ!B:C,2,FALSE))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LOWER(VLOOKUP(A158,Xtal_Templ!B:C,2,FALSE))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LOWER(VLOOKUP(A159,Xtal_Templ!B:C,2,FALSE))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LOWER(VLOOKUP(A160,Xtal_Templ!B:C,2,FALSE))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LOWER(VLOOKUP(A161,Xtal_Templ!B:C,2,FALSE))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LOWER(VLOOKUP(A162,Xtal_Templ!B:C,2,FALSE))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LOWER(VLOOKUP(A163,Xtal_Templ!B:C,2,FALSE))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LOWER(VLOOKUP(A164,Xtal_Templ!B:C,2,FALSE))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LOWER(VLOOKUP(A165,Xtal_Templ!B:C,2,FALSE))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LOWER(VLOOKUP(A166,Xtal_Templ!B:C,2,FALSE))</f>
        <v>5ht2c_human</v>
      </c>
      <c r="C166" s="3">
        <f>VLOOKUP($A166,'SegEnds_NonXtal_BW#'!$A:$Z,3,FALSE)+D166-50</f>
        <v>562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711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844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6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123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LOWER(VLOOKUP(A167,Xtal_Templ!B:C,2,FALSE))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LOWER(VLOOKUP(A168,Xtal_Templ!B:C,2,FALSE))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LOWER(VLOOKUP(A169,Xtal_Templ!B:C,2,FALSE))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LOWER(VLOOKUP(A170,Xtal_Templ!B:C,2,FALSE))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LOWER(VLOOKUP(A171,Xtal_Templ!B:C,2,FALSE))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98"/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7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49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LOWER(VLOOKUP(A172,Xtal_Templ!B:C,2,FALSE))</f>
        <v>agtr1_human</v>
      </c>
      <c r="C172" s="3">
        <f>VLOOKUP($A172,'SegEnds_NonXtal_BW#'!$A:$Z,3,FALSE)+D172-50</f>
        <v>49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337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52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LOWER(VLOOKUP(A173,Xtal_Templ!B:C,2,FALSE))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LOWER(VLOOKUP(A174,Xtal_Templ!B:C,2,FALSE))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LOWER(VLOOKUP(A175,Xtal_Templ!B:C,2,FALSE))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6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LOWER(VLOOKUP(A176,Xtal_Templ!B:C,2,FALSE))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6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LOWER(VLOOKUP(A177,Xtal_Templ!B:C,2,FALSE))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6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LOWER(VLOOKUP(A178,Xtal_Templ!B:C,2,FALSE))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LOWER(VLOOKUP(A179,Xtal_Templ!B:C,2,FALSE))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LOWER(VLOOKUP(A180,Xtal_Templ!B:C,2,FALSE))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LOWER(VLOOKUP(A181,Xtal_Templ!B:C,2,FALSE))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LOWER(VLOOKUP(A182,Xtal_Templ!B:C,2,FALSE))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LOWER(VLOOKUP(A183,Xtal_Templ!B:C,2,FALSE))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21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LOWER(VLOOKUP(A184,Xtal_Templ!B:C,2,FALSE))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5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LOWER(VLOOKUP(A185,Xtal_Templ!B:C,2,FALSE))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5</v>
      </c>
      <c r="AZ185" s="3">
        <f t="shared" si="91"/>
        <v>1</v>
      </c>
      <c r="BA185" s="3">
        <f>IF(ISERROR(LEN(VLOOKUP(A185,Seqs!A:E,2,FALSE))-AL185),"-",LEN(VLOOKUP(A185,Seqs!A:E,2,FALSE))-AL185)</f>
        <v>33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LOWER(VLOOKUP(A186,Xtal_Templ!B:C,2,FALSE))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5</v>
      </c>
      <c r="AZ186" s="3">
        <f t="shared" si="91"/>
        <v>1</v>
      </c>
      <c r="BA186" s="3">
        <f>IF(ISERROR(LEN(VLOOKUP(A186,Seqs!A:E,2,FALSE))-AL186),"-",LEN(VLOOKUP(A186,Seqs!A:E,2,FALSE))-AL186)</f>
        <v>32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LOWER(VLOOKUP(A187,Xtal_Templ!B:C,2,FALSE))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5</v>
      </c>
      <c r="AZ187" s="3">
        <f t="shared" si="91"/>
        <v>1</v>
      </c>
      <c r="BA187" s="3">
        <f>IF(ISERROR(LEN(VLOOKUP(A187,Seqs!A:E,2,FALSE))-AL187),"-",LEN(VLOOKUP(A187,Seqs!A:E,2,FALSE))-AL187)</f>
        <v>32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LOWER(VLOOKUP(A188,Xtal_Templ!B:C,2,FALSE))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6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LOWER(VLOOKUP(A189,Xtal_Templ!B:C,2,FALSE))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6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LOWER(VLOOKUP(A190,Xtal_Templ!B:C,2,FALSE))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LOWER(VLOOKUP(A191,Xtal_Templ!B:C,2,FALSE))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6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LOWER(VLOOKUP(A192,Xtal_Templ!B:C,2,FALSE))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6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LOWER(VLOOKUP(A193,Xtal_Templ!B:C,2,FALSE))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LOWER(VLOOKUP(A194,Xtal_Templ!B:C,2,FALSE))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LOWER(VLOOKUP(A195,Xtal_Templ!B:C,2,FALSE))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LOWER(VLOOKUP(A196,Xtal_Templ!B:C,2,FALSE))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LOWER(VLOOKUP(A197,Xtal_Templ!B:C,2,FALSE))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LOWER(VLOOKUP(A198,Xtal_Templ!B:C,2,FALSE))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LOWER(VLOOKUP(A199,Xtal_Templ!B:C,2,FALSE))</f>
        <v>ptafr_human</v>
      </c>
      <c r="C199" s="3">
        <f>VLOOKUP($A199,'SegEnds_NonXtal_BW#'!$A:$Z,3,FALSE)+D199-50</f>
        <v>16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84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159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180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292</v>
      </c>
      <c r="AJ199" s="3">
        <f>IF(ISERROR(VLOOKUP($A199,'SegEnds_NonXtal_BW#'!$A:$Z,25,FALSE)+VLOOKUP($A199,A:AL,37,FALSE)-50),"-",(VLOOKUP($A199,'SegEnds_NonXtal_BW#'!$A:$Z,25,FALSE)+VLOOKUP($A199,A:AL,37,FALSE)-50))</f>
        <v>293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306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2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13</v>
      </c>
      <c r="AW199" s="3">
        <f t="shared" si="125"/>
        <v>6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59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LOWER(VLOOKUP(A201,Xtal_Templ!B:C,2,FALSE))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LOWER(VLOOKUP(A202,Xtal_Templ!B:C,2,FALSE))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LOWER(VLOOKUP(A203,Xtal_Templ!B:C,2,FALSE))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LOWER(VLOOKUP(A204,Xtal_Templ!B:C,2,FALSE))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LOWER(VLOOKUP(A205,Xtal_Templ!B:C,2,FALSE))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LOWER(VLOOKUP(A206,Xtal_Templ!B:C,2,FALSE))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LOWER(VLOOKUP(A207,Xtal_Templ!B:C,2,FALSE))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LOWER(VLOOKUP(A208,Xtal_Templ!B:C,2,FALSE))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244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5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52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LOWER(VLOOKUP(A209,Xtal_Templ!B:C,2,FALSE))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LOWER(VLOOKUP(A210,Xtal_Templ!B:C,2,FALSE))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LOWER(VLOOKUP(A211,Xtal_Templ!B:C,2,FALSE))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LOWER(VLOOKUP(A212,Xtal_Templ!B:C,2,FALSE))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LOWER(VLOOKUP(A213,Xtal_Templ!B:C,2,FALSE))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14</v>
      </c>
      <c r="AW213" s="3">
        <f t="shared" si="125"/>
        <v>10</v>
      </c>
      <c r="AX213" s="3">
        <f t="shared" si="126"/>
        <v>6</v>
      </c>
      <c r="AY213" s="3">
        <f t="shared" si="127"/>
        <v>5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LOWER(VLOOKUP(A214,Xtal_Templ!B:C,2,FALSE))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LOWER(VLOOKUP(A215,Xtal_Templ!B:C,2,FALSE))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LOWER(VLOOKUP(A216,Xtal_Templ!B:C,2,FALSE))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LOWER(VLOOKUP(A217,Xtal_Templ!B:C,2,FALSE))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LOWER(VLOOKUP(A218,Xtal_Templ!B:C,2,FALSE))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LOWER(VLOOKUP(A219,Xtal_Templ!B:C,2,FALSE))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5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LOWER(VLOOKUP(A220,Xtal_Templ!B:C,2,FALSE))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5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LOWER(VLOOKUP(A221,Xtal_Templ!B:C,2,FALSE))</f>
        <v>aa2ar_human</v>
      </c>
      <c r="C221" s="3">
        <f>VLOOKUP($A221,'SegEnds_NonXtal_BW#'!$A:$Z,3,FALSE)+D221-50</f>
        <v>11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196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349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11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10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LOWER(VLOOKUP(A222,Xtal_Templ!B:C,2,FALSE))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LOWER(VLOOKUP(A223,Xtal_Templ!B:C,2,FALSE))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2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12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35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LOWER(VLOOKUP(A224,Xtal_Templ!B:C,2,FALSE))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7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12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28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LOWER(VLOOKUP(A225,Xtal_Templ!B:C,2,FALSE))</f>
        <v>aa2ar_human</v>
      </c>
      <c r="C225" s="3">
        <f>VLOOKUP($A225,'SegEnds_NonXtal_BW#'!$A:$Z,3,FALSE)+D225-50</f>
        <v>43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116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227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372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NoXtal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3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17</v>
      </c>
      <c r="AX225" s="3">
        <f t="shared" si="126"/>
        <v>6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18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LOWER(VLOOKUP(A226,Xtal_Templ!B:C,2,FALSE))</f>
        <v>5ht2c_human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83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161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182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NoXtal</v>
      </c>
      <c r="AP226" s="3" t="str">
        <f t="shared" si="118"/>
        <v>-</v>
      </c>
      <c r="AQ226" s="3" t="str">
        <f t="shared" si="119"/>
        <v>-</v>
      </c>
      <c r="AR226" s="3" t="str">
        <f t="shared" si="120"/>
        <v>-</v>
      </c>
      <c r="AS226" s="3" t="str">
        <f t="shared" si="121"/>
        <v>-</v>
      </c>
      <c r="AT226" s="3">
        <f t="shared" si="122"/>
        <v>1</v>
      </c>
      <c r="AU226" s="3">
        <f t="shared" si="123"/>
        <v>1</v>
      </c>
      <c r="AV226" s="3">
        <f t="shared" si="124"/>
        <v>9</v>
      </c>
      <c r="AW226" s="3">
        <f t="shared" si="125"/>
        <v>10</v>
      </c>
      <c r="AX226" s="3">
        <f t="shared" si="126"/>
        <v>38</v>
      </c>
      <c r="AY226" s="3">
        <f t="shared" si="127"/>
        <v>6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90</v>
      </c>
    </row>
    <row r="227" spans="1:58" s="3" customFormat="1" x14ac:dyDescent="0.2">
      <c r="A227" s="3" t="s">
        <v>365</v>
      </c>
      <c r="B227" s="3" t="str">
        <f>LOWER(VLOOKUP(A227,Xtal_Templ!B:C,2,FALSE))</f>
        <v>c5ar1_human</v>
      </c>
      <c r="C227" s="3">
        <f>VLOOKUP($A227,'SegEnds_NonXtal_BW#'!$A:$Z,3,FALSE)+D227-50</f>
        <v>23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174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317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2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12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42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LOWER(VLOOKUP(A228,Xtal_Templ!B:C,2,FALSE))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12</v>
      </c>
      <c r="AW228" s="3">
        <f t="shared" si="125"/>
        <v>5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76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LOWER(VLOOKUP(A229,Xtal_Templ!B:C,2,FALSE))</f>
        <v>ptafr_human</v>
      </c>
      <c r="C229" s="3">
        <f>VLOOKUP($A229,'SegEnds_NonXtal_BW#'!$A:$Z,3,FALSE)+D229-50</f>
        <v>9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152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310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2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18</v>
      </c>
      <c r="AW229" s="3">
        <f t="shared" si="125"/>
        <v>6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27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LOWER(VLOOKUP(A230,Xtal_Templ!B:C,2,FALSE))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LOWER(VLOOKUP(A231,Xtal_Templ!B:C,2,FALSE))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LOWER(VLOOKUP(A232,Xtal_Templ!B:C,2,FALSE))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4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48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LOWER(VLOOKUP(A233,Xtal_Templ!B:C,2,FALSE))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LOWER(VLOOKUP(A234,Xtal_Templ!B:C,2,FALSE))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LOWER(VLOOKUP(A235,Xtal_Templ!B:C,2,FALSE))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LOWER(VLOOKUP(A236,Xtal_Templ!B:C,2,FALSE))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LOWER(VLOOKUP(A237,Xtal_Templ!B:C,2,FALSE))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3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61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LOWER(VLOOKUP(A238,Xtal_Templ!B:C,2,FALSE))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LOWER(VLOOKUP(A239,Xtal_Templ!B:C,2,FALSE))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LOWER(VLOOKUP(A240,Xtal_Templ!B:C,2,FALSE))</f>
        <v>5ht2c_human</v>
      </c>
      <c r="C240" s="3">
        <f>VLOOKUP($A240,'SegEnds_NonXtal_BW#'!$A:$Z,3,FALSE)+D240-50</f>
        <v>25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3">
        <f t="shared" si="143"/>
        <v>97</v>
      </c>
      <c r="O240" s="3">
        <f t="shared" si="13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174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203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325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NoXtal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1</v>
      </c>
      <c r="AT240" s="3">
        <f t="shared" si="122"/>
        <v>1</v>
      </c>
      <c r="AU240" s="3">
        <f t="shared" si="123"/>
        <v>1</v>
      </c>
      <c r="AV240" s="3">
        <f t="shared" si="124"/>
        <v>9</v>
      </c>
      <c r="AW240" s="3">
        <f t="shared" si="125"/>
        <v>18</v>
      </c>
      <c r="AX240" s="3">
        <f t="shared" si="126"/>
        <v>4</v>
      </c>
      <c r="AY240" s="3">
        <f t="shared" si="127"/>
        <v>5</v>
      </c>
      <c r="AZ240" s="3">
        <f t="shared" si="128"/>
        <v>1</v>
      </c>
      <c r="BA240" s="3">
        <f>IF(ISERROR(LEN(VLOOKUP(A240,Seqs!A:E,2,FALSE))-AL240),"-",LEN(VLOOKUP(A240,Seqs!A:E,2,FALSE))-AL240)</f>
        <v>18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42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LOWER(VLOOKUP(A241,Xtal_Templ!B:C,2,FALSE))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LOWER(VLOOKUP(A242,Xtal_Templ!B:C,2,FALSE))</f>
        <v>adrb2_human</v>
      </c>
      <c r="C242" s="3">
        <f>VLOOKUP($A242,'SegEnds_NonXtal_BW#'!$A:$Z,3,FALSE)+D242-50</f>
        <v>36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106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182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2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19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LOWER(VLOOKUP(A243,Xtal_Templ!B:C,2,FALSE))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LOWER(VLOOKUP(A244,Xtal_Templ!B:C,2,FALSE))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LOWER(VLOOKUP(A245,Xtal_Templ!B:C,2,FALSE))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LOWER(VLOOKUP(A246,Xtal_Templ!B:C,2,FALSE))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LOWER(VLOOKUP(A247,Xtal_Templ!B:C,2,FALSE))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LOWER(VLOOKUP(A248,Xtal_Templ!B:C,2,FALSE))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LOWER(VLOOKUP(A249,Xtal_Templ!B:C,2,FALSE))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LOWER(VLOOKUP(A250,Xtal_Templ!B:C,2,FALSE))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LOWER(VLOOKUP(A251,Xtal_Templ!B:C,2,FALSE))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LOWER(VLOOKUP(A252,Xtal_Templ!B:C,2,FALSE))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LOWER(VLOOKUP(A253,Xtal_Templ!B:C,2,FALSE))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LOWER(VLOOKUP(A254,Xtal_Templ!B:C,2,FALSE))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LOWER(VLOOKUP(A255,Xtal_Templ!B:C,2,FALSE))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LOWER(VLOOKUP(A256,Xtal_Templ!B:C,2,FALSE))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LOWER(VLOOKUP(A257,Xtal_Templ!B:C,2,FALSE))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LOWER(VLOOKUP(A258,Xtal_Templ!B:C,2,FALSE))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LOWER(VLOOKUP(A259,Xtal_Templ!B:C,2,FALSE))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LOWER(VLOOKUP(A260,Xtal_Templ!B:C,2,FALSE))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LOWER(VLOOKUP(A261,Xtal_Templ!B:C,2,FALSE))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6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LOWER(VLOOKUP(A262,Xtal_Templ!B:C,2,FALSE))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LOWER(VLOOKUP(A263,Xtal_Templ!B:C,2,FALSE))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LOWER(VLOOKUP(A264,Xtal_Templ!B:C,2,FALSE))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LOWER(VLOOKUP(A265,Xtal_Templ!B:C,2,FALSE))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LOWER(VLOOKUP(A266,Xtal_Templ!B:C,2,FALSE))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LOWER(VLOOKUP(A267,Xtal_Templ!B:C,2,FALSE))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LOWER(VLOOKUP(A268,Xtal_Templ!B:C,2,FALSE))</f>
        <v>ox2r_human</v>
      </c>
      <c r="C268" s="3">
        <f>VLOOKUP($A268,'SegEnds_NonXtal_BW#'!$A:$Z,3,FALSE)+D268-50</f>
        <v>102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272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8</v>
      </c>
      <c r="AX268" s="3">
        <f t="shared" si="160"/>
        <v>6</v>
      </c>
      <c r="AY268" s="3">
        <f t="shared" si="161"/>
        <v>5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LOWER(VLOOKUP(A269,Xtal_Templ!B:C,2,FALSE))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LOWER(VLOOKUP(A270,Xtal_Templ!B:C,2,FALSE))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LOWER(VLOOKUP(A271,Xtal_Templ!B:C,2,FALSE))</f>
        <v>cxcr4_human</v>
      </c>
      <c r="C271" s="3">
        <f>VLOOKUP($A271,'SegEnds_NonXtal_BW#'!$A:$Z,3,FALSE)+D271-50</f>
        <v>34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109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226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368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7</v>
      </c>
      <c r="AX271" s="3">
        <f t="shared" si="160"/>
        <v>13</v>
      </c>
      <c r="AY271" s="3">
        <f t="shared" si="161"/>
        <v>6</v>
      </c>
      <c r="AZ271" s="3">
        <f t="shared" si="162"/>
        <v>1</v>
      </c>
      <c r="BA271" s="3">
        <f>IF(ISERROR(LEN(VLOOKUP(A271,Seqs!A:E,2,FALSE))-AL271),"-",LEN(VLOOKUP(A271,Seqs!A:E,2,FALSE))-AL271)</f>
        <v>66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LOWER(VLOOKUP(A272,Xtal_Templ!B:C,2,FALSE))</f>
        <v>p2y12_human</v>
      </c>
      <c r="C272" s="3">
        <f>VLOOKUP($A272,'SegEnds_NonXtal_BW#'!$A:$Z,3,FALSE)+D272-50</f>
        <v>17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306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32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LOWER(VLOOKUP(A273,Xtal_Templ!B:C,2,FALSE))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LOWER(VLOOKUP(A274,Xtal_Templ!B:C,2,FALSE))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5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LOWER(VLOOKUP(A275,Xtal_Templ!B:C,2,FALSE))</f>
        <v>5ht1b_human</v>
      </c>
      <c r="C275" s="3">
        <f>VLOOKUP($A275,'SegEnds_NonXtal_BW#'!$A:$Z,3,FALSE)+D275-50</f>
        <v>30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169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339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13</v>
      </c>
      <c r="AW275" s="3">
        <f t="shared" si="159"/>
        <v>8</v>
      </c>
      <c r="AX275" s="3">
        <f t="shared" si="160"/>
        <v>23</v>
      </c>
      <c r="AY275" s="3">
        <f t="shared" si="161"/>
        <v>6</v>
      </c>
      <c r="AZ275" s="3">
        <f t="shared" si="162"/>
        <v>1</v>
      </c>
      <c r="BA275" s="3">
        <f>IF(ISERROR(LEN(VLOOKUP(A275,Seqs!A:E,2,FALSE))-AL275),"-",LEN(VLOOKUP(A275,Seqs!A:E,2,FALSE))-AL275)</f>
        <v>33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LOWER(VLOOKUP(A276,Xtal_Templ!B:C,2,FALSE))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LOWER(VLOOKUP(A277,Xtal_Templ!B:C,2,FALSE))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6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LOWER(VLOOKUP(A278,Xtal_Templ!B:C,2,FALSE))</f>
        <v>acm3_rat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188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391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1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149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LOWER(VLOOKUP(A279,Xtal_Templ!B:C,2,FALSE))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LOWER(VLOOKUP(A280,Xtal_Templ!B:C,2,FALSE))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NoXtal</v>
      </c>
      <c r="AP280" s="3">
        <f t="shared" si="152"/>
        <v>1</v>
      </c>
      <c r="AQ280" s="3">
        <f t="shared" si="153"/>
        <v>1</v>
      </c>
      <c r="AR280" s="3">
        <f t="shared" si="154"/>
        <v>1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9</v>
      </c>
      <c r="AX280" s="3">
        <f t="shared" si="160"/>
        <v>4</v>
      </c>
      <c r="AY280" s="3">
        <f t="shared" si="161"/>
        <v>6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LOWER(VLOOKUP(A281,Xtal_Templ!B:C,2,FALSE))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2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8</v>
      </c>
      <c r="AX281" s="3">
        <f t="shared" si="160"/>
        <v>5</v>
      </c>
      <c r="AY281" s="3">
        <f t="shared" si="161"/>
        <v>6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LOWER(VLOOKUP(A282,Xtal_Templ!B:C,2,FALSE))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1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7</v>
      </c>
      <c r="AX282" s="3">
        <f t="shared" si="160"/>
        <v>4</v>
      </c>
      <c r="AY282" s="3">
        <f t="shared" si="161"/>
        <v>6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LOWER(VLOOKUP(A283,Xtal_Templ!B:C,2,FALSE))</f>
        <v>oprd_human</v>
      </c>
      <c r="C283" s="3">
        <f>VLOOKUP($A283,'SegEnds_NonXtal_BW#'!$A:$Z,3,FALSE)+D283-50</f>
        <v>27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LOWER(VLOOKUP(A284,Xtal_Templ!B:C,2,FALSE))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LOWER(VLOOKUP(A285,Xtal_Templ!B:C,2,FALSE))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LOWER(VLOOKUP(A286,Xtal_Templ!B:C,2,FALSE))</f>
        <v>ox2r_human</v>
      </c>
      <c r="C286" s="3">
        <f>VLOOKUP($A286,'SegEnds_NonXtal_BW#'!$A:$Z,3,FALSE)+D286-50</f>
        <v>146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211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316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1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6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LOWER(VLOOKUP(A287,Xtal_Templ!B:C,2,FALSE))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LOWER(VLOOKUP(A288,Xtal_Templ!B:C,2,FALSE))</f>
        <v>ox1r_human</v>
      </c>
      <c r="C288" s="3">
        <f>VLOOKUP($A288,'SegEnds_NonXtal_BW#'!$A:$Z,3,FALSE)+D288-50</f>
        <v>50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113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213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2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8</v>
      </c>
      <c r="AX288" s="3">
        <f t="shared" si="160"/>
        <v>4</v>
      </c>
      <c r="AY288" s="3">
        <f t="shared" si="161"/>
        <v>6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LOWER(VLOOKUP(A289,Xtal_Templ!B:C,2,FALSE))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LOWER(VLOOKUP(A290,Xtal_Templ!B:C,2,FALSE))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LOWER(VLOOKUP(A291,Xtal_Templ!B:C,2,FALSE))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LOWER(VLOOKUP(A292,Xtal_Templ!B:C,2,FALSE))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LOWER(VLOOKUP(A293,Xtal_Templ!B:C,2,FALSE))</f>
        <v>ox1r_human</v>
      </c>
      <c r="C293" s="3">
        <f>VLOOKUP($A293,'SegEnds_NonXtal_BW#'!$A:$Z,3,FALSE)+D293-50</f>
        <v>39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194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5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LOWER(VLOOKUP(A294,Xtal_Templ!B:C,2,FALSE))</f>
        <v>npy1r_human</v>
      </c>
      <c r="C294" s="3">
        <f>VLOOKUP($A294,'SegEnds_NonXtal_BW#'!$A:$Z,3,FALSE)+D294-50</f>
        <v>58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126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225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3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6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LOWER(VLOOKUP(A295,Xtal_Templ!B:C,2,FALSE))</f>
        <v>npy1r_human</v>
      </c>
      <c r="C295" s="3">
        <f>VLOOKUP($A295,'SegEnds_NonXtal_BW#'!$A:$Z,3,FALSE)+D295-50</f>
        <v>49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216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6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LOWER(VLOOKUP(A296,Xtal_Templ!B:C,2,FALSE))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LOWER(VLOOKUP(A297,Xtal_Templ!B:C,2,FALSE))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1524</v>
      </c>
      <c r="B298" s="3" t="str">
        <f>LOWER(VLOOKUP(A298,Xtal_Templ!B:C,2,FALSE))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LOWER(VLOOKUP(A299,Xtal_Templ!B:C,2,FALSE))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LOWER(VLOOKUP(A300,Xtal_Templ!B:C,2,FALSE))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LOWER(VLOOKUP(A301,Xtal_Templ!B:C,2,FALSE))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LOWER(VLOOKUP(A302,Xtal_Templ!B:C,2,FALSE))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1430</v>
      </c>
      <c r="B303" s="3" t="str">
        <f>LOWER(VLOOKUP(A303,Xtal_Templ!B:C,2,FALSE))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LOWER(VLOOKUP(A304,Xtal_Templ!B:C,2,FALSE))</f>
        <v>glr_human</v>
      </c>
      <c r="C304" s="3">
        <f>VLOOKUP($A304,'SegEnds_NonXtal_BW#'!$A:$Z,3,FALSE)+D304-50</f>
        <v>119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240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347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7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LOWER(VLOOKUP(A305,Xtal_Templ!B:C,2,FALSE))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LOWER(VLOOKUP(A306,Xtal_Templ!B:C,2,FALSE))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LOWER(VLOOKUP(A307,Xtal_Templ!B:C,2,FALSE))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LOWER(VLOOKUP(A308,Xtal_Templ!B:C,2,FALSE))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LOWER(VLOOKUP(A309,Xtal_Templ!B:C,2,FALSE))</f>
        <v>glr_human</v>
      </c>
      <c r="C309" s="3">
        <f>VLOOKUP($A309,'SegEnds_NonXtal_BW#'!$A:$Z,3,FALSE)+D309-50</f>
        <v>143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264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371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7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LOWER(VLOOKUP(A310,Xtal_Templ!B:C,2,FALSE))</f>
        <v>glp1r_human</v>
      </c>
      <c r="C310" s="3">
        <f>VLOOKUP($A310,'SegEnds_NonXtal_BW#'!$A:$Z,3,FALSE)+D310-50</f>
        <v>181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317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426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NoXtal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8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LOWER(VLOOKUP(A311,Xtal_Templ!B:C,2,FALSE))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272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381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7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LOWER(VLOOKUP(A312,Xtal_Templ!B:C,2,FALSE))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360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6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LOWER(VLOOKUP(A313,Xtal_Templ!B:C,2,FALSE))</f>
        <v>glp1r_human</v>
      </c>
      <c r="C313" s="3">
        <f>VLOOKUP($A313,'SegEnds_NonXtal_BW#'!$A:$Z,3,FALSE)+D313-50</f>
        <v>136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251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359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7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LOWER(VLOOKUP(A314,Xtal_Templ!B:C,2,FALSE))</f>
        <v>glr_human</v>
      </c>
      <c r="C314" s="3">
        <f>VLOOKUP($A314,'SegEnds_NonXtal_BW#'!$A:$Z,3,FALSE)+D314-50</f>
        <v>116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239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346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7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LOWER(VLOOKUP(A315,Xtal_Templ!B:C,2,FALSE))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LOWER(VLOOKUP(A316,Xtal_Templ!B:C,2,FALSE))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LOWER(VLOOKUP(A317,Xtal_Templ!B:C,2,FALSE))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LOWER(VLOOKUP(A318,Xtal_Templ!B:C,2,FALSE))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LOWER(VLOOKUP(A319,Xtal_Templ!B:C,2,FALSE))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LOWER(VLOOKUP(A320,Xtal_Templ!B:C,2,FALSE))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LOWER(VLOOKUP(A321,Xtal_Templ!B:C,2,FALSE))</f>
        <v>glp1r_human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757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LOWER(VLOOKUP(A322,Xtal_Templ!B:C,2,FALSE))</f>
        <v>calcr_human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709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816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6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LOWER(VLOOKUP(A323,Xtal_Templ!B:C,2,FALSE))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LOWER(VLOOKUP(A324,Xtal_Templ!B:C,2,FALSE))</f>
        <v>crfr1_human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462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570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6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LOWER(VLOOKUP(A325,Xtal_Templ!B:C,2,FALSE))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LOWER(VLOOKUP(A326,Xtal_Templ!B:C,2,FALSE))</f>
        <v>crfr1_human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697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809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7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LOWER(VLOOKUP(A327,Xtal_Templ!B:C,2,FALSE))</f>
        <v>calcr_human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586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8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LOWER(VLOOKUP(A328,Xtal_Templ!B:C,2,FALSE))</f>
        <v>crfr1_human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881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909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8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LOWER(VLOOKUP(A329,Xtal_Templ!B:C,2,FALSE))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LOWER(VLOOKUP(A330,Xtal_Templ!B:C,2,FALSE))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LOWER(VLOOKUP(A331,Xtal_Templ!B:C,2,FALSE))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LOWER(VLOOKUP(A332,Xtal_Templ!B:C,2,FALSE))</f>
        <v>crfr1_human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733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851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6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LOWER(VLOOKUP(A333,Xtal_Templ!B:C,2,FALSE))</f>
        <v>crfr1_human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377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LOWER(VLOOKUP(A334,Xtal_Templ!B:C,2,FALSE))</f>
        <v>crfr1_human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2848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2958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6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LOWER(VLOOKUP(A335,Xtal_Templ!B:C,2,FALSE))</f>
        <v>glr_human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353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475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6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1423</v>
      </c>
      <c r="B336" s="3" t="str">
        <f>LOWER(VLOOKUP(A336,Xtal_Templ!B:C,2,FALSE))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LOWER(VLOOKUP(A337,Xtal_Templ!B:C,2,FALSE))</f>
        <v>glp1r_human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563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689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7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LOWER(VLOOKUP(A338,Xtal_Templ!B:C,2,FALSE))</f>
        <v>crfr1_human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961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LOWER(VLOOKUP(A339,Xtal_Templ!B:C,2,FALSE))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LOWER(VLOOKUP(A340,Xtal_Templ!B:C,2,FALSE))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LOWER(VLOOKUP(A341,Xtal_Templ!B:C,2,FALSE))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LOWER(VLOOKUP(A342,Xtal_Templ!B:C,2,FALSE))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LOWER(VLOOKUP(A343,Xtal_Templ!B:C,2,FALSE))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LOWER(VLOOKUP(A344,Xtal_Templ!B:C,2,FALSE))</f>
        <v>calcr_human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2570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2673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6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LOWER(VLOOKUP(A345,Xtal_Templ!B:C,2,FALSE))</f>
        <v>calcr_human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2505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6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LOWER(VLOOKUP(A346,Xtal_Templ!B:C,2,FALSE))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LOWER(VLOOKUP(A347,Xtal_Templ!B:C,2,FALSE))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LOWER(VLOOKUP(A348,Xtal_Templ!B:C,2,FALSE))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674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LOWER(VLOOKUP(A349,Xtal_Templ!B:C,2,FALSE))</f>
        <v>grm5_human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LOWER(VLOOKUP(A350,Xtal_Templ!B:C,2,FALSE))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550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LOWER(VLOOKUP(A351,Xtal_Templ!B:C,2,FALSE))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LOWER(VLOOKUP(A352,Xtal_Templ!B:C,2,FALSE))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LOWER(VLOOKUP(A353,Xtal_Templ!B:C,2,FALSE))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LOWER(VLOOKUP(A354,Xtal_Templ!B:C,2,FALSE))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LOWER(VLOOKUP(A355,Xtal_Templ!B:C,2,FALSE))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LOWER(VLOOKUP(A356,Xtal_Templ!B:C,2,FALSE))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LOWER(VLOOKUP(A357,Xtal_Templ!B:C,2,FALSE))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LOWER(VLOOKUP(A358,Xtal_Templ!B:C,2,FALSE))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LOWER(VLOOKUP(A359,Xtal_Templ!B:C,2,FALSE))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LOWER(VLOOKUP(A360,Xtal_Templ!B:C,2,FALSE))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638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LOWER(VLOOKUP(A361,Xtal_Templ!B:C,2,FALSE))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649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LOWER(VLOOKUP(A362,Xtal_Templ!B:C,2,FALSE))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641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LOWER(VLOOKUP(A363,Xtal_Templ!B:C,2,FALSE))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647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LOWER(VLOOKUP(A364,Xtal_Templ!B:C,2,FALSE))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652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LOWER(VLOOKUP(A365,Xtal_Templ!B:C,2,FALSE))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645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LOWER(VLOOKUP(A366,Xtal_Templ!B:C,2,FALSE))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LOWER(VLOOKUP(A367,Xtal_Templ!B:C,2,FALSE))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LOWER(VLOOKUP(A368,Xtal_Templ!B:C,2,FALSE))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LOWER(VLOOKUP(A369,Xtal_Templ!B:C,2,FALSE))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LOWER(VLOOKUP(A370,Xtal_Templ!B:C,2,FALSE))</f>
        <v>smo_human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373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400</v>
      </c>
      <c r="P370" s="3">
        <v>427</v>
      </c>
      <c r="Q370" s="3">
        <f>VLOOKUP($A370,'SegEnds_NonXtal_BW#'!$A:$Z,12,FALSE)+VLOOKUP($A370,A:AL,16,FALSE)-50</f>
        <v>436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440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465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527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12</v>
      </c>
      <c r="AW370" s="3">
        <f t="shared" si="187"/>
        <v>4</v>
      </c>
      <c r="AX370" s="3">
        <f t="shared" si="188"/>
        <v>7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LOWER(VLOOKUP(A371,Xtal_Templ!B:C,2,FALSE))</f>
        <v>smo_human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281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307</v>
      </c>
      <c r="P371" s="3">
        <v>334</v>
      </c>
      <c r="Q371" s="3">
        <f>VLOOKUP($A371,'SegEnds_NonXtal_BW#'!$A:$Z,12,FALSE)+VLOOKUP($A371,A:AL,16,FALSE)-50</f>
        <v>343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347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372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434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12</v>
      </c>
      <c r="AW371" s="3">
        <f t="shared" si="187"/>
        <v>4</v>
      </c>
      <c r="AX371" s="3">
        <f t="shared" si="188"/>
        <v>7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LOWER(VLOOKUP(A372,Xtal_Templ!B:C,2,FALSE))</f>
        <v>smo_human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298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325</v>
      </c>
      <c r="P372" s="3">
        <v>352</v>
      </c>
      <c r="Q372" s="3">
        <f>VLOOKUP($A372,'SegEnds_NonXtal_BW#'!$A:$Z,12,FALSE)+VLOOKUP($A372,A:AL,16,FALSE)-50</f>
        <v>361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365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390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452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12</v>
      </c>
      <c r="AW372" s="3">
        <f t="shared" si="187"/>
        <v>4</v>
      </c>
      <c r="AX372" s="3">
        <f t="shared" si="188"/>
        <v>7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LOWER(VLOOKUP(A373,Xtal_Templ!B:C,2,FALSE))</f>
        <v>smo_human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256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284</v>
      </c>
      <c r="P373" s="3">
        <v>311</v>
      </c>
      <c r="Q373" s="3">
        <f>VLOOKUP($A373,'SegEnds_NonXtal_BW#'!$A:$Z,12,FALSE)+VLOOKUP($A373,A:AL,16,FALSE)-50</f>
        <v>320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324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349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411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12</v>
      </c>
      <c r="AW373" s="3">
        <f t="shared" si="187"/>
        <v>4</v>
      </c>
      <c r="AX373" s="3">
        <f t="shared" si="188"/>
        <v>7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LOWER(VLOOKUP(A374,Xtal_Templ!B:C,2,FALSE))</f>
        <v>smo_human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273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300</v>
      </c>
      <c r="P374" s="3">
        <v>327</v>
      </c>
      <c r="Q374" s="3">
        <f>VLOOKUP($A374,'SegEnds_NonXtal_BW#'!$A:$Z,12,FALSE)+VLOOKUP($A374,A:AL,16,FALSE)-50</f>
        <v>336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340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365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427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469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NoXtal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12</v>
      </c>
      <c r="AW374" s="3">
        <f t="shared" si="187"/>
        <v>4</v>
      </c>
      <c r="AX374" s="3">
        <f t="shared" si="188"/>
        <v>7</v>
      </c>
      <c r="AY374" s="3">
        <f t="shared" si="189"/>
        <v>4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LOWER(VLOOKUP(A375,Xtal_Templ!B:C,2,FALSE))</f>
        <v>smo_human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289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313</v>
      </c>
      <c r="P375" s="3">
        <v>340</v>
      </c>
      <c r="Q375" s="3">
        <f>VLOOKUP($A375,'SegEnds_NonXtal_BW#'!$A:$Z,12,FALSE)+VLOOKUP($A375,A:AL,16,FALSE)-50</f>
        <v>349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353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378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440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12</v>
      </c>
      <c r="AW375" s="3">
        <f t="shared" si="187"/>
        <v>4</v>
      </c>
      <c r="AX375" s="3">
        <f t="shared" si="188"/>
        <v>7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LOWER(VLOOKUP(A376,Xtal_Templ!B:C,2,FALSE))</f>
        <v>smo_human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252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280</v>
      </c>
      <c r="P376" s="3">
        <v>307</v>
      </c>
      <c r="Q376" s="3">
        <f>VLOOKUP($A376,'SegEnds_NonXtal_BW#'!$A:$Z,12,FALSE)+VLOOKUP($A376,A:AL,16,FALSE)-50</f>
        <v>316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320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345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407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12</v>
      </c>
      <c r="AW376" s="3">
        <f t="shared" si="187"/>
        <v>4</v>
      </c>
      <c r="AX376" s="3">
        <f t="shared" si="188"/>
        <v>7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LOWER(VLOOKUP(A377,Xtal_Templ!B:C,2,FALSE))</f>
        <v>smo_human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307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334</v>
      </c>
      <c r="P377" s="3">
        <v>361</v>
      </c>
      <c r="Q377" s="3">
        <f>VLOOKUP($A377,'SegEnds_NonXtal_BW#'!$A:$Z,12,FALSE)+VLOOKUP($A377,A:AL,16,FALSE)-50</f>
        <v>370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374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399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461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12</v>
      </c>
      <c r="AW377" s="3">
        <f t="shared" si="187"/>
        <v>4</v>
      </c>
      <c r="AX377" s="3">
        <f t="shared" si="188"/>
        <v>7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LOWER(VLOOKUP(A378,Xtal_Templ!B:C,2,FALSE))</f>
        <v>smo_human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331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394</v>
      </c>
      <c r="P378" s="3">
        <v>421</v>
      </c>
      <c r="Q378" s="3">
        <f>VLOOKUP($A378,'SegEnds_NonXtal_BW#'!$A:$Z,12,FALSE)+VLOOKUP($A378,A:AL,16,FALSE)-50</f>
        <v>430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434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459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523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12</v>
      </c>
      <c r="AW378" s="3">
        <f t="shared" si="187"/>
        <v>4</v>
      </c>
      <c r="AX378" s="3">
        <f t="shared" si="188"/>
        <v>9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LOWER(VLOOKUP(A379,Xtal_Templ!B:C,2,FALSE))</f>
        <v>smo_human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311</v>
      </c>
      <c r="P379" s="3">
        <v>338</v>
      </c>
      <c r="Q379" s="3">
        <f>VLOOKUP($A379,'SegEnds_NonXtal_BW#'!$A:$Z,12,FALSE)+VLOOKUP($A379,A:AL,16,FALSE)-50</f>
        <v>347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351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376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438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12</v>
      </c>
      <c r="AW379" s="3">
        <f t="shared" si="187"/>
        <v>4</v>
      </c>
      <c r="AX379" s="3">
        <f t="shared" si="188"/>
        <v>7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LOWER(VLOOKUP(A380,Xtal_Templ!B:C,2,FALSE))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31" t="s">
        <v>1510</v>
      </c>
      <c r="B381" s="9" t="str">
        <f>LOWER(VLOOKUP(A381,Xtal_Templ!B:C,2,FALSE))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30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LOWER(VLOOKUP(A382,Xtal_Templ!B:C,2,FALSE))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LOWER(VLOOKUP(A383,Xtal_Templ!B:C,2,FALSE))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LOWER(VLOOKUP(A384,Xtal_Templ!B:C,2,FALSE))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LOWER(VLOOKUP(A385,Xtal_Templ!B:C,2,FALSE))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LOWER(VLOOKUP(A386,Xtal_Templ!B:C,2,FALSE))</f>
        <v>oprk_human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LOWER(VLOOKUP(A387,Xtal_Templ!B:C,2,FALSE))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LOWER(VLOOKUP(A388,Xtal_Templ!B:C,2,FALSE))</f>
        <v>apj_human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150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LOWER(VLOOKUP(A389,Xtal_Templ!B:C,2,FALSE))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LOWER(VLOOKUP(A390,Xtal_Templ!B:C,2,FALSE))</f>
        <v>cxcr4_human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LOWER(VLOOKUP(A391,Xtal_Templ!B:C,2,FALSE))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LOWER(VLOOKUP(A392,Xtal_Templ!B:C,2,FALSE))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LOWER(VLOOKUP(A393,Xtal_Templ!B:C,2,FALSE))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LOWER(VLOOKUP(A394,Xtal_Templ!B:C,2,FALSE))</f>
        <v>agtr1_human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149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LOWER(VLOOKUP(A395,Xtal_Templ!B:C,2,FALSE))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LOWER(VLOOKUP(A396,Xtal_Templ!B:C,2,FALSE))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LOWER(VLOOKUP(A397,Xtal_Templ!B:C,2,FALSE))</f>
        <v>cxcr4_human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LOWER(VLOOKUP(A398,Xtal_Templ!B:C,2,FALSE))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LOWER(VLOOKUP(A399,Xtal_Templ!B:C,2,FALSE))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LOWER(VLOOKUP(A400,Xtal_Templ!B:C,2,FALSE))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LOWER(VLOOKUP(A401,Xtal_Templ!B:C,2,FALSE))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LOWER(VLOOKUP(A402,Xtal_Templ!B:C,2,FALSE))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LOWER(VLOOKUP(A403,Xtal_Templ!B:C,2,FALSE))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LOWER(VLOOKUP(A404,Xtal_Templ!B:C,2,FALSE))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LOWER(VLOOKUP(A405,Xtal_Templ!B:C,2,FALSE))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LOWER(VLOOKUP(A406,Xtal_Templ!B:C,2,FALSE))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LOWER(VLOOKUP(A407,Xtal_Templ!B:C,2,FALSE))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LOWER(VLOOKUP(A408,Xtal_Templ!B:C,2,FALSE))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LOWER(VLOOKUP(A409,Xtal_Templ!B:C,2,FALSE))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LOWER(VLOOKUP(A410,Xtal_Templ!B:C,2,FALSE))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LOWER(VLOOKUP(A411,Xtal_Templ!B:C,2,FALSE))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1">
    <cfRule type="expression" dxfId="28" priority="25">
      <formula>NOT(OR(C2&lt;E2,C2="-",E2="-"))</formula>
    </cfRule>
  </conditionalFormatting>
  <conditionalFormatting sqref="K2:L2 K3 K4:L411">
    <cfRule type="expression" dxfId="27" priority="29">
      <formula>NOT(OR(G2&lt;K2,G2="-",K2="-"))</formula>
    </cfRule>
  </conditionalFormatting>
  <conditionalFormatting sqref="N2:O2 N4:N18 O3:O18 N19:O411">
    <cfRule type="expression" dxfId="26" priority="31">
      <formula>NOT(OR(I2&lt;N2,I2="-",N2="-"))</formula>
    </cfRule>
  </conditionalFormatting>
  <conditionalFormatting sqref="Q2:R411">
    <cfRule type="expression" dxfId="25" priority="33">
      <formula>NOT(OR(K2&lt;Q2,K2="-",Q2="-"))</formula>
    </cfRule>
  </conditionalFormatting>
  <conditionalFormatting sqref="T2:U411">
    <cfRule type="expression" dxfId="24" priority="35">
      <formula>NOT(OR(M2&lt;T2,M2="-",T2="-"))</formula>
    </cfRule>
  </conditionalFormatting>
  <conditionalFormatting sqref="W2:X411">
    <cfRule type="expression" dxfId="23" priority="37">
      <formula>NOT(OR(O2&lt;W2,O2="-",W2="-"))</formula>
    </cfRule>
  </conditionalFormatting>
  <conditionalFormatting sqref="Z2:AA411">
    <cfRule type="expression" dxfId="22" priority="39">
      <formula>NOT(OR(Q2&lt;Z2,Q2="-",Z2="-"))</formula>
    </cfRule>
  </conditionalFormatting>
  <conditionalFormatting sqref="AC2:AD411">
    <cfRule type="expression" dxfId="21" priority="41">
      <formula>NOT(OR(S2&lt;AC2,S2="-",AC2="-"))</formula>
    </cfRule>
  </conditionalFormatting>
  <conditionalFormatting sqref="AF2:AG411">
    <cfRule type="expression" dxfId="20" priority="43">
      <formula>NOT(OR(U2&lt;AF2,U2="-",AF2="-"))</formula>
    </cfRule>
  </conditionalFormatting>
  <conditionalFormatting sqref="AI2:AJ411">
    <cfRule type="expression" dxfId="19" priority="45">
      <formula>NOT(OR(W2&lt;AI2,W2="-",AI2="-"))</formula>
    </cfRule>
  </conditionalFormatting>
  <conditionalFormatting sqref="AL2:AL411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tabSelected="1" zoomScale="120" zoomScaleNormal="120" zoomScalePageLayoutView="120" workbookViewId="0">
      <pane ySplit="1" topLeftCell="A5" activePane="bottomLeft" state="frozenSplit"/>
      <selection pane="bottomLeft" activeCell="A23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LOWER(VLOOKUP(A2,Xtal_Templ!B:C,2,FALSE))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LOWER(VLOOKUP(A3,Xtal_Templ!B:C,2,FALSE))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LOWER(VLOOKUP(A4,Xtal_Templ!B:C,2,FALSE))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LOWER(VLOOKUP(A5,Xtal_Templ!B:C,2,FALSE))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LOWER(VLOOKUP(A6,Xtal_Templ!B:C,2,FALSE))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LOWER(VLOOKUP(A7,Xtal_Templ!B:C,2,FALSE))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LOWER(VLOOKUP(A8,Xtal_Templ!B:C,2,FALSE))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LOWER(VLOOKUP(A9,Xtal_Templ!B:C,2,FALSE))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LOWER(VLOOKUP(A10,Xtal_Templ!B:C,2,FALSE))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LOWER(VLOOKUP(A11,Xtal_Templ!B:C,2,FALSE))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LOWER(VLOOKUP(A12,Xtal_Templ!B:C,2,FALSE))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LOWER(VLOOKUP(A13,Xtal_Templ!B:C,2,FALSE))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LOWER(VLOOKUP(A14,Xtal_Templ!B:C,2,FALSE))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LOWER(VLOOKUP(A15,Xtal_Templ!B:C,2,FALSE))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LOWER(VLOOKUP(A16,Xtal_Templ!B:C,2,FALSE))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LOWER(VLOOKUP(A17,Xtal_Templ!B:C,2,FALSE))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LOWER(VLOOKUP(A18,Xtal_Templ!B:C,2,FALSE))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LOWER(VLOOKUP(A19,Xtal_Templ!B:C,2,FALSE))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LOWER(VLOOKUP(A20,Xtal_Templ!B:C,2,FALSE))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LOWER(VLOOKUP(A21,Xtal_Templ!B:C,2,FALSE))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LOWER(VLOOKUP(A22,Xtal_Templ!B:C,2,FALSE))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LOWER(VLOOKUP(A23,Xtal_Templ!B:C,2,FALSE))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LOWER(VLOOKUP(A24,Xtal_Templ!B:C,2,FALSE))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LOWER(VLOOKUP(A25,Xtal_Templ!B:C,2,FALSE))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LOWER(VLOOKUP(A26,Xtal_Templ!B:C,2,FALSE))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LOWER(VLOOKUP(A27,Xtal_Templ!B:C,2,FALSE))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LOWER(VLOOKUP(A28,Xtal_Templ!B:C,2,FALSE))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LOWER(VLOOKUP(A29,Xtal_Templ!B:C,2,FALSE))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LOWER(VLOOKUP(A30,Xtal_Templ!B:C,2,FALSE))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LOWER(VLOOKUP(A31,Xtal_Templ!B:C,2,FALSE))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LOWER(VLOOKUP(A32,Xtal_Templ!B:C,2,FALSE))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LOWER(VLOOKUP(A33,Xtal_Templ!B:C,2,FALSE))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LOWER(VLOOKUP(A34,Xtal_Templ!B:C,2,FALSE))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LOWER(VLOOKUP(A35,Xtal_Templ!B:C,2,FALSE))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LOWER(VLOOKUP(A36,Xtal_Templ!B:C,2,FALSE))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LOWER(VLOOKUP(A37,Xtal_Templ!B:C,2,FALSE))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LOWER(VLOOKUP(A38,Xtal_Templ!B:C,2,FALSE))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LOWER(VLOOKUP(A39,Xtal_Templ!B:C,2,FALSE))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LOWER(VLOOKUP(A40,Xtal_Templ!B:C,2,FALSE))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LOWER(VLOOKUP(A41,Xtal_Templ!B:C,2,FALSE))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LOWER(VLOOKUP(A42,Xtal_Templ!B:C,2,FALSE))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LOWER(VLOOKUP(A43,Xtal_Templ!B:C,2,FALSE))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LOWER(VLOOKUP(A44,Xtal_Templ!B:C,2,FALSE))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LOWER(VLOOKUP(A45,Xtal_Templ!B:C,2,FALSE))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LOWER(VLOOKUP(A46,Xtal_Templ!B:C,2,FALSE))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LOWER(VLOOKUP(A47,Xtal_Templ!B:C,2,FALSE))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LOWER(VLOOKUP(A48,Xtal_Templ!B:C,2,FALSE))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LOWER(VLOOKUP(A49,Xtal_Templ!B:C,2,FALSE))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LOWER(VLOOKUP(A50,Xtal_Templ!B:C,2,FALSE))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LOWER(VLOOKUP(A51,Xtal_Templ!B:C,2,FALSE))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LOWER(VLOOKUP(A52,Xtal_Templ!B:C,2,FALSE))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LOWER(VLOOKUP(A53,Xtal_Templ!B:C,2,FALSE))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LOWER(VLOOKUP(A54,Xtal_Templ!B:C,2,FALSE))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LOWER(VLOOKUP(A55,Xtal_Templ!B:C,2,FALSE))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LOWER(VLOOKUP(A56,Xtal_Templ!B:C,2,FALSE))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LOWER(VLOOKUP(A57,Xtal_Templ!B:C,2,FALSE))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LOWER(VLOOKUP(A58,Xtal_Templ!B:C,2,FALSE))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LOWER(VLOOKUP(A59,Xtal_Templ!B:C,2,FALSE))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LOWER(VLOOKUP(A60,Xtal_Templ!B:C,2,FALSE))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LOWER(VLOOKUP(A61,Xtal_Templ!B:C,2,FALSE))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LOWER(VLOOKUP(A62,Xtal_Templ!B:C,2,FALSE))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LOWER(VLOOKUP(A63,Xtal_Templ!B:C,2,FALSE))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LOWER(VLOOKUP(A64,Xtal_Templ!B:C,2,FALSE))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LOWER(VLOOKUP(A65,Xtal_Templ!B:C,2,FALSE))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LOWER(VLOOKUP(A67,Xtal_Templ!B:C,2,FALSE))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LOWER(VLOOKUP(A68,Xtal_Templ!B:C,2,FALSE))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LOWER(VLOOKUP(A69,Xtal_Templ!B:C,2,FALSE))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LOWER(VLOOKUP(A70,Xtal_Templ!B:C,2,FALSE))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LOWER(VLOOKUP(A71,Xtal_Templ!B:C,2,FALSE))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LOWER(VLOOKUP(A72,Xtal_Templ!B:C,2,FALSE))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LOWER(VLOOKUP(A73,Xtal_Templ!B:C,2,FALSE))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LOWER(VLOOKUP(A74,Xtal_Templ!B:C,2,FALSE))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LOWER(VLOOKUP(A75,Xtal_Templ!B:C,2,FALSE))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LOWER(VLOOKUP(A76,Xtal_Templ!B:C,2,FALSE))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LOWER(VLOOKUP(A77,Xtal_Templ!B:C,2,FALSE))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LOWER(VLOOKUP(A78,Xtal_Templ!B:C,2,FALSE))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LOWER(VLOOKUP(A79,Xtal_Templ!B:C,2,FALSE))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LOWER(VLOOKUP(A80,Xtal_Templ!B:C,2,FALSE))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LOWER(VLOOKUP(A81,Xtal_Templ!B:C,2,FALSE))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LOWER(VLOOKUP(A82,Xtal_Templ!B:C,2,FALSE))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LOWER(VLOOKUP(A83,Xtal_Templ!B:C,2,FALSE))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LOWER(VLOOKUP(A84,Xtal_Templ!B:C,2,FALSE))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LOWER(VLOOKUP(A85,Xtal_Templ!B:C,2,FALSE))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LOWER(VLOOKUP(A86,Xtal_Templ!B:C,2,FALSE))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LOWER(VLOOKUP(A87,Xtal_Templ!B:C,2,FALSE))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LOWER(VLOOKUP(A88,Xtal_Templ!B:C,2,FALSE))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LOWER(VLOOKUP(A89,Xtal_Templ!B:C,2,FALSE))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LOWER(VLOOKUP(A90,Xtal_Templ!B:C,2,FALSE))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LOWER(VLOOKUP(A91,Xtal_Templ!B:C,2,FALSE))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LOWER(VLOOKUP(A92,Xtal_Templ!B:C,2,FALSE))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LOWER(VLOOKUP(A93,Xtal_Templ!B:C,2,FALSE))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LOWER(VLOOKUP(A94,Xtal_Templ!B:C,2,FALSE))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LOWER(VLOOKUP(A95,Xtal_Templ!B:C,2,FALSE))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LOWER(VLOOKUP(A96,Xtal_Templ!B:C,2,FALSE))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LOWER(VLOOKUP(A97,Xtal_Templ!B:C,2,FALSE))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LOWER(VLOOKUP(A98,Xtal_Templ!B:C,2,FALSE))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LOWER(VLOOKUP(A99,Xtal_Templ!B:C,2,FALSE))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LOWER(VLOOKUP(A100,Xtal_Templ!B:C,2,FALSE))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LOWER(VLOOKUP(A101,Xtal_Templ!B:C,2,FALSE))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LOWER(VLOOKUP(A102,Xtal_Templ!B:C,2,FALSE))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LOWER(VLOOKUP(A103,Xtal_Templ!B:C,2,FALSE))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LOWER(VLOOKUP(A104,Xtal_Templ!B:C,2,FALSE))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LOWER(VLOOKUP(A105,Xtal_Templ!B:C,2,FALSE))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LOWER(VLOOKUP(A106,Xtal_Templ!B:C,2,FALSE))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LOWER(VLOOKUP(A107,Xtal_Templ!B:C,2,FALSE))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LOWER(VLOOKUP(A108,Xtal_Templ!B:C,2,FALSE))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LOWER(VLOOKUP(A109,Xtal_Templ!B:C,2,FALSE))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LOWER(VLOOKUP(A110,Xtal_Templ!B:C,2,FALSE))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LOWER(VLOOKUP(A111,Xtal_Templ!B:C,2,FALSE))</f>
        <v>c5ar1_human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LOWER(VLOOKUP(A112,Xtal_Templ!B:C,2,FALSE))</f>
        <v>c5ar1_human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LOWER(VLOOKUP(A113,Xtal_Templ!B:C,2,FALSE))</f>
        <v>agtr1_human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LOWER(VLOOKUP(A114,Xtal_Templ!B:C,2,FALSE))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LOWER(VLOOKUP(A115,Xtal_Templ!B:C,2,FALSE))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LOWER(VLOOKUP(A116,Xtal_Templ!B:C,2,FALSE))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LOWER(VLOOKUP(A117,Xtal_Templ!B:C,2,FALSE))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LOWER(VLOOKUP(A118,Xtal_Templ!B:C,2,FALSE))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LOWER(VLOOKUP(A119,Xtal_Templ!B:C,2,FALSE))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LOWER(VLOOKUP(A120,Xtal_Templ!B:C,2,FALSE))</f>
        <v>acm3_rat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LOWER(VLOOKUP(A121,Xtal_Templ!B:C,2,FALSE))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LOWER(VLOOKUP(A122,Xtal_Templ!B:C,2,FALSE))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LOWER(VLOOKUP(A123,Xtal_Templ!B:C,2,FALSE))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LOWER(VLOOKUP(A124,Xtal_Templ!B:C,2,FALSE))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LOWER(VLOOKUP(A125,Xtal_Templ!B:C,2,FALSE))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LOWER(VLOOKUP(A126,Xtal_Templ!B:C,2,FALSE))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LOWER(VLOOKUP(A127,Xtal_Templ!B:C,2,FALSE))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LOWER(VLOOKUP(A128,Xtal_Templ!B:C,2,FALSE))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LOWER(VLOOKUP(A129,Xtal_Templ!B:C,2,FALSE))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LOWER(VLOOKUP(A130,Xtal_Templ!B:C,2,FALSE))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LOWER(VLOOKUP(A131,Xtal_Templ!B:C,2,FALSE))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LOWER(VLOOKUP(A132,Xtal_Templ!B:C,2,FALSE))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LOWER(VLOOKUP(A133,Xtal_Templ!B:C,2,FALSE))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LOWER(VLOOKUP(A134,Xtal_Templ!B:C,2,FALSE))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LOWER(VLOOKUP(A135,Xtal_Templ!B:C,2,FALSE))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LOWER(VLOOKUP(A136,Xtal_Templ!B:C,2,FALSE))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LOWER(VLOOKUP(A137,Xtal_Templ!B:C,2,FALSE))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LOWER(VLOOKUP(A138,Xtal_Templ!B:C,2,FALSE))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LOWER(VLOOKUP(A139,Xtal_Templ!B:C,2,FALSE))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LOWER(VLOOKUP(A140,Xtal_Templ!B:C,2,FALSE))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LOWER(VLOOKUP(A141,Xtal_Templ!B:C,2,FALSE))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LOWER(VLOOKUP(A142,Xtal_Templ!B:C,2,FALSE))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LOWER(VLOOKUP(A143,Xtal_Templ!B:C,2,FALSE))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LOWER(VLOOKUP(A144,Xtal_Templ!B:C,2,FALSE))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LOWER(VLOOKUP(A145,Xtal_Templ!B:C,2,FALSE))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LOWER(VLOOKUP(A146,Xtal_Templ!B:C,2,FALSE))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LOWER(VLOOKUP(A147,Xtal_Templ!B:C,2,FALSE))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LOWER(VLOOKUP(A148,Xtal_Templ!B:C,2,FALSE))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LOWER(VLOOKUP(A149,Xtal_Templ!B:C,2,FALSE))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LOWER(VLOOKUP(A150,Xtal_Templ!B:C,2,FALSE))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LOWER(VLOOKUP(A151,Xtal_Templ!B:C,2,FALSE))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LOWER(VLOOKUP(A152,Xtal_Templ!B:C,2,FALSE))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LOWER(VLOOKUP(A153,Xtal_Templ!B:C,2,FALSE))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LOWER(VLOOKUP(A154,Xtal_Templ!B:C,2,FALSE))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LOWER(VLOOKUP(A155,Xtal_Templ!B:C,2,FALSE))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LOWER(VLOOKUP(A156,Xtal_Templ!B:C,2,FALSE))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LOWER(VLOOKUP(A157,Xtal_Templ!B:C,2,FALSE))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LOWER(VLOOKUP(A158,Xtal_Templ!B:C,2,FALSE))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LOWER(VLOOKUP(A159,Xtal_Templ!B:C,2,FALSE))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LOWER(VLOOKUP(A160,Xtal_Templ!B:C,2,FALSE))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LOWER(VLOOKUP(A161,Xtal_Templ!B:C,2,FALSE))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LOWER(VLOOKUP(A162,Xtal_Templ!B:C,2,FALSE))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LOWER(VLOOKUP(A163,Xtal_Templ!B:C,2,FALSE))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LOWER(VLOOKUP(A164,Xtal_Templ!B:C,2,FALSE))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LOWER(VLOOKUP(A165,Xtal_Templ!B:C,2,FALSE))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LOWER(VLOOKUP(A166,Xtal_Templ!B:C,2,FALSE))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LOWER(VLOOKUP(A167,Xtal_Templ!B:C,2,FALSE))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LOWER(VLOOKUP(A168,Xtal_Templ!B:C,2,FALSE))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LOWER(VLOOKUP(A169,Xtal_Templ!B:C,2,FALSE))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LOWER(VLOOKUP(A170,Xtal_Templ!B:C,2,FALSE))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LOWER(VLOOKUP(A171,Xtal_Templ!B:C,2,FALSE))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LOWER(VLOOKUP(A172,Xtal_Templ!B:C,2,FALSE))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LOWER(VLOOKUP(A173,Xtal_Templ!B:C,2,FALSE))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LOWER(VLOOKUP(A174,Xtal_Templ!B:C,2,FALSE))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LOWER(VLOOKUP(A175,Xtal_Templ!B:C,2,FALSE))</f>
        <v>par1_human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LOWER(VLOOKUP(A176,Xtal_Templ!B:C,2,FALSE))</f>
        <v>5ht2c_human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LOWER(VLOOKUP(A177,Xtal_Templ!B:C,2,FALSE))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LOWER(VLOOKUP(A178,Xtal_Templ!B:C,2,FALSE))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LOWER(VLOOKUP(A179,Xtal_Templ!B:C,2,FALSE))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LOWER(VLOOKUP(A180,Xtal_Templ!B:C,2,FALSE))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LOWER(VLOOKUP(A181,Xtal_Templ!B:C,2,FALSE))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LOWER(VLOOKUP(A182,Xtal_Templ!B:C,2,FALSE))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LOWER(VLOOKUP(A183,Xtal_Templ!B:C,2,FALSE))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LOWER(VLOOKUP(A184,Xtal_Templ!B:C,2,FALSE))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LOWER(VLOOKUP(A185,Xtal_Templ!B:C,2,FALSE))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LOWER(VLOOKUP(A186,Xtal_Templ!B:C,2,FALSE))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LOWER(VLOOKUP(A189,Xtal_Templ!B:C,2,FALSE))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LOWER(VLOOKUP(A190,Xtal_Templ!B:C,2,FALSE))</f>
        <v>5ht2c_human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LOWER(VLOOKUP(A191,Xtal_Templ!B:C,2,FALSE))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LOWER(VLOOKUP(A192,Xtal_Templ!B:C,2,FALSE))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LOWER(VLOOKUP(A193,Xtal_Templ!B:C,2,FALSE))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LOWER(VLOOKUP(A194,Xtal_Templ!B:C,2,FALSE))</f>
        <v>opsd_bovin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LOWER(VLOOKUP(A195,Xtal_Templ!B:C,2,FALSE))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LOWER(VLOOKUP(A196,Xtal_Templ!B:C,2,FALSE))</f>
        <v>ox2r_human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LOWER(VLOOKUP(A197,Xtal_Templ!B:C,2,FALSE))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LOWER(VLOOKUP(A198,Xtal_Templ!B:C,2,FALSE))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LOWER(VLOOKUP(A199,Xtal_Templ!B:C,2,FALSE))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LOWER(VLOOKUP(A200,Xtal_Templ!B:C,2,FALSE))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LOWER(VLOOKUP(A201,Xtal_Templ!B:C,2,FALSE))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LOWER(VLOOKUP(A202,Xtal_Templ!B:C,2,FALSE))</f>
        <v>ox2r_human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LOWER(VLOOKUP(A203,Xtal_Templ!B:C,2,FALSE))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LOWER(VLOOKUP(A204,Xtal_Templ!B:C,2,FALSE))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LOWER(VLOOKUP(A205,Xtal_Templ!B:C,2,FALSE))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LOWER(VLOOKUP(A206,Xtal_Templ!B:C,2,FALSE))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LOWER(VLOOKUP(A207,Xtal_Templ!B:C,2,FALSE))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LOWER(VLOOKUP(A208,Xtal_Templ!B:C,2,FALSE))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LOWER(VLOOKUP(A209,Xtal_Templ!B:C,2,FALSE))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LOWER(VLOOKUP(A210,Xtal_Templ!B:C,2,FALSE))</f>
        <v>drd4_human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LOWER(VLOOKUP(A211,Xtal_Templ!B:C,2,FALSE))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LOWER(VLOOKUP(A212,Xtal_Templ!B:C,2,FALSE))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LOWER(VLOOKUP(A213,Xtal_Templ!B:C,2,FALSE))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LOWER(VLOOKUP(A214,Xtal_Templ!B:C,2,FALSE))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LOWER(VLOOKUP(A215,Xtal_Templ!B:C,2,FALSE))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LOWER(VLOOKUP(A216,Xtal_Templ!B:C,2,FALSE))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LOWER(VLOOKUP(A217,Xtal_Templ!B:C,2,FALSE))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LOWER(VLOOKUP(A218,Xtal_Templ!B:C,2,FALSE))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LOWER(VLOOKUP(A219,Xtal_Templ!B:C,2,FALSE))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LOWER(VLOOKUP(A220,Xtal_Templ!B:C,2,FALSE))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LOWER(VLOOKUP(A221,Xtal_Templ!B:C,2,FALSE))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LOWER(VLOOKUP(A222,Xtal_Templ!B:C,2,FALSE))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LOWER(VLOOKUP(A223,Xtal_Templ!B:C,2,FALSE))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LOWER(VLOOKUP(A224,Xtal_Templ!B:C,2,FALSE))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LOWER(VLOOKUP(A225,Xtal_Templ!B:C,2,FALSE))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LOWER(VLOOKUP(A226,Xtal_Templ!B:C,2,FALSE))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LOWER(VLOOKUP(A227,Xtal_Templ!B:C,2,FALSE))</f>
        <v>aa2ar_human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LOWER(VLOOKUP(A228,Xtal_Templ!B:C,2,FALSE))</f>
        <v>npy1r_human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LOWER(VLOOKUP(A229,Xtal_Templ!B:C,2,FALSE))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LOWER(VLOOKUP(A230,Xtal_Templ!B:C,2,FALSE))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LOWER(VLOOKUP(A231,Xtal_Templ!B:C,2,FALSE))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LOWER(VLOOKUP(A232,Xtal_Templ!B:C,2,FALSE))</f>
        <v>ptafr_human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LOWER(VLOOKUP(A233,Xtal_Templ!B:C,2,FALSE))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LOWER(VLOOKUP(A234,Xtal_Templ!B:C,2,FALSE))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LOWER(VLOOKUP(A235,Xtal_Templ!B:C,2,FALSE))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LOWER(VLOOKUP(A236,Xtal_Templ!B:C,2,FALSE))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LOWER(VLOOKUP(A237,Xtal_Templ!B:C,2,FALSE))</f>
        <v>apj_human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LOWER(VLOOKUP(A238,Xtal_Templ!B:C,2,FALSE))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LOWER(VLOOKUP(A239,Xtal_Templ!B:C,2,FALSE))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LOWER(VLOOKUP(A240,Xtal_Templ!B:C,2,FALSE))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LOWER(VLOOKUP(A241,Xtal_Templ!B:C,2,FALSE))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LOWER(VLOOKUP(A242,Xtal_Templ!B:C,2,FALSE))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LOWER(VLOOKUP(A243,Xtal_Templ!B:C,2,FALSE))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LOWER(VLOOKUP(A244,Xtal_Templ!B:C,2,FALSE))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LOWER(VLOOKUP(A245,Xtal_Templ!B:C,2,FALSE))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LOWER(VLOOKUP(A246,Xtal_Templ!B:C,2,FALSE))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LOWER(VLOOKUP(A247,Xtal_Templ!B:C,2,FALSE))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LOWER(VLOOKUP(A248,Xtal_Templ!B:C,2,FALSE))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LOWER(VLOOKUP(A249,Xtal_Templ!B:C,2,FALSE))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LOWER(VLOOKUP(A250,Xtal_Templ!B:C,2,FALSE))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LOWER(VLOOKUP(A251,Xtal_Templ!B:C,2,FALSE))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LOWER(VLOOKUP(A252,Xtal_Templ!B:C,2,FALSE))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LOWER(VLOOKUP(A253,Xtal_Templ!B:C,2,FALSE))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LOWER(VLOOKUP(A254,Xtal_Templ!B:C,2,FALSE))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LOWER(VLOOKUP(A255,Xtal_Templ!B:C,2,FALSE))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LOWER(VLOOKUP(A256,Xtal_Templ!B:C,2,FALSE))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LOWER(VLOOKUP(A257,Xtal_Templ!B:C,2,FALSE))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LOWER(VLOOKUP(A258,Xtal_Templ!B:C,2,FALSE))</f>
        <v>ptafr_human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LOWER(VLOOKUP(A259,Xtal_Templ!B:C,2,FALSE))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LOWER(VLOOKUP(A260,Xtal_Templ!B:C,2,FALSE))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LOWER(VLOOKUP(A261,Xtal_Templ!B:C,2,FALSE))</f>
        <v>oprk_human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LOWER(VLOOKUP(A262,Xtal_Templ!B:C,2,FALSE))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LOWER(VLOOKUP(A263,Xtal_Templ!B:C,2,FALSE))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LOWER(VLOOKUP(A264,Xtal_Templ!B:C,2,FALSE))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LOWER(VLOOKUP(A265,Xtal_Templ!B:C,2,FALSE))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LOWER(VLOOKUP(A266,Xtal_Templ!B:C,2,FALSE))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LOWER(VLOOKUP(A267,Xtal_Templ!B:C,2,FALSE))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LOWER(VLOOKUP(A268,Xtal_Templ!B:C,2,FALSE))</f>
        <v>5ht2c_human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LOWER(VLOOKUP(A269,Xtal_Templ!B:C,2,FALSE))</f>
        <v>c5ar1_human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LOWER(VLOOKUP(A270,Xtal_Templ!B:C,2,FALSE))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LOWER(VLOOKUP(A271,Xtal_Templ!B:C,2,FALSE))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LOWER(VLOOKUP(A272,Xtal_Templ!B:C,2,FALSE))</f>
        <v>par2_human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LOWER(VLOOKUP(A273,Xtal_Templ!B:C,2,FALSE))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LOWER(VLOOKUP(A274,Xtal_Templ!B:C,2,FALSE))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LOWER(VLOOKUP(A275,Xtal_Templ!B:C,2,FALSE))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LOWER(VLOOKUP(A276,Xtal_Templ!B:C,2,FALSE))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LOWER(VLOOKUP(A277,Xtal_Templ!B:C,2,FALSE))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LOWER(VLOOKUP(A278,Xtal_Templ!B:C,2,FALSE))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LOWER(VLOOKUP(A279,Xtal_Templ!B:C,2,FALSE))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LOWER(VLOOKUP(A280,Xtal_Templ!B:C,2,FALSE))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LOWER(VLOOKUP(A281,Xtal_Templ!B:C,2,FALSE))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LOWER(VLOOKUP(A282,Xtal_Templ!B:C,2,FALSE))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LOWER(VLOOKUP(A283,Xtal_Templ!B:C,2,FALSE))</f>
        <v>acm1_human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LOWER(VLOOKUP(A284,Xtal_Templ!B:C,2,FALSE))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LOWER(VLOOKUP(A285,Xtal_Templ!B:C,2,FALSE))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LOWER(VLOOKUP(A286,Xtal_Templ!B:C,2,FALSE))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LOWER(VLOOKUP(A287,Xtal_Templ!B:C,2,FALSE))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LOWER(VLOOKUP(A288,Xtal_Templ!B:C,2,FALSE))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LOWER(VLOOKUP(A289,Xtal_Templ!B:C,2,FALSE))</f>
        <v>aa2ar_human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LOWER(VLOOKUP(A290,Xtal_Templ!B:C,2,FALSE))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LOWER(VLOOKUP(A291,Xtal_Templ!B:C,2,FALSE))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LOWER(VLOOKUP(A292,Xtal_Templ!B:C,2,FALSE))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LOWER(VLOOKUP(A293,Xtal_Templ!B:C,2,FALSE))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LOWER(VLOOKUP(A294,Xtal_Templ!B:C,2,FALSE))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LOWER(VLOOKUP(A295,Xtal_Templ!B:C,2,FALSE))</f>
        <v>5ht2c_human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LOWER(VLOOKUP(A296,Xtal_Templ!B:C,2,FALSE))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LOWER(VLOOKUP(A297,Xtal_Templ!B:C,2,FALSE))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1524</v>
      </c>
      <c r="B298" s="2" t="str">
        <f>LOWER(VLOOKUP(A298,Xtal_Templ!B:C,2,FALSE))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LOWER(VLOOKUP(A299,Xtal_Templ!B:C,2,FALSE))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LOWER(VLOOKUP(A300,Xtal_Templ!B:C,2,FALSE))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LOWER(VLOOKUP(A301,Xtal_Templ!B:C,2,FALSE))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LOWER(VLOOKUP(A302,Xtal_Templ!B:C,2,FALSE))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LOWER(VLOOKUP(A303,Xtal_Templ!B:C,2,FALSE))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LOWER(VLOOKUP(A304,Xtal_Templ!B:C,2,FALSE))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LOWER(VLOOKUP(A305,Xtal_Templ!B:C,2,FALSE))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LOWER(VLOOKUP(A306,Xtal_Templ!B:C,2,FALSE))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LOWER(VLOOKUP(A307,Xtal_Templ!B:C,2,FALSE))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LOWER(VLOOKUP(A308,Xtal_Templ!B:C,2,FALSE))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LOWER(VLOOKUP(A309,Xtal_Templ!B:C,2,FALSE))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LOWER(VLOOKUP(A310,Xtal_Templ!B:C,2,FALSE))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LOWER(VLOOKUP(A311,Xtal_Templ!B:C,2,FALSE))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LOWER(VLOOKUP(A312,Xtal_Templ!B:C,2,FALSE))</f>
        <v>glp1r_human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LOWER(VLOOKUP(A313,Xtal_Templ!B:C,2,FALSE))</f>
        <v>glr_human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1430</v>
      </c>
      <c r="B314" s="2" t="str">
        <f>LOWER(VLOOKUP(A314,Xtal_Templ!B:C,2,FALSE))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LOWER(VLOOKUP(A315,Xtal_Templ!B:C,2,FALSE))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LOWER(VLOOKUP(A316,Xtal_Templ!B:C,2,FALSE))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LOWER(VLOOKUP(A317,Xtal_Templ!B:C,2,FALSE))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LOWER(VLOOKUP(A318,Xtal_Templ!B:C,2,FALSE))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LOWER(VLOOKUP(A319,Xtal_Templ!B:C,2,FALSE))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LOWER(VLOOKUP(A320,Xtal_Templ!B:C,2,FALSE))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LOWER(VLOOKUP(A321,Xtal_Templ!B:C,2,FALSE))</f>
        <v>glp1r_human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LOWER(VLOOKUP(A322,Xtal_Templ!B:C,2,FALSE))</f>
        <v>calcr_human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LOWER(VLOOKUP(A323,Xtal_Templ!B:C,2,FALSE))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LOWER(VLOOKUP(A324,Xtal_Templ!B:C,2,FALSE))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LOWER(VLOOKUP(A325,Xtal_Templ!B:C,2,FALSE))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LOWER(VLOOKUP(A326,Xtal_Templ!B:C,2,FALSE))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LOWER(VLOOKUP(A327,Xtal_Templ!B:C,2,FALSE))</f>
        <v>calcr_human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LOWER(VLOOKUP(A328,Xtal_Templ!B:C,2,FALSE))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LOWER(VLOOKUP(A329,Xtal_Templ!B:C,2,FALSE))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LOWER(VLOOKUP(A330,Xtal_Templ!B:C,2,FALSE))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LOWER(VLOOKUP(A331,Xtal_Templ!B:C,2,FALSE))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LOWER(VLOOKUP(A332,Xtal_Templ!B:C,2,FALSE))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LOWER(VLOOKUP(A333,Xtal_Templ!B:C,2,FALSE))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LOWER(VLOOKUP(A334,Xtal_Templ!B:C,2,FALSE))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LOWER(VLOOKUP(A335,Xtal_Templ!B:C,2,FALSE))</f>
        <v>glr_human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LOWER(VLOOKUP(A336,Xtal_Templ!B:C,2,FALSE))</f>
        <v>glp1r_human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LOWER(VLOOKUP(A337,Xtal_Templ!B:C,2,FALSE))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LOWER(VLOOKUP(A338,Xtal_Templ!B:C,2,FALSE))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LOWER(VLOOKUP(A339,Xtal_Templ!B:C,2,FALSE))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LOWER(VLOOKUP(A340,Xtal_Templ!B:C,2,FALSE))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LOWER(VLOOKUP(A341,Xtal_Templ!B:C,2,FALSE))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LOWER(VLOOKUP(A342,Xtal_Templ!B:C,2,FALSE))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LOWER(VLOOKUP(A343,Xtal_Templ!B:C,2,FALSE))</f>
        <v>calcr_human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1423</v>
      </c>
      <c r="B344" s="2" t="str">
        <f>LOWER(VLOOKUP(A344,Xtal_Templ!B:C,2,FALSE))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LOWER(VLOOKUP(A345,Xtal_Templ!B:C,2,FALSE))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LOWER(VLOOKUP(A346,Xtal_Templ!B:C,2,FALSE))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LOWER(VLOOKUP(A347,Xtal_Templ!B:C,2,FALSE))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LOWER(VLOOKUP(A348,Xtal_Templ!B:C,2,FALSE))</f>
        <v>grm5_human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LOWER(VLOOKUP(A349,Xtal_Templ!B:C,2,FALSE))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LOWER(VLOOKUP(A350,Xtal_Templ!B:C,2,FALSE))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LOWER(VLOOKUP(A351,Xtal_Templ!B:C,2,FALSE))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LOWER(VLOOKUP(A352,Xtal_Templ!B:C,2,FALSE))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LOWER(VLOOKUP(A353,Xtal_Templ!B:C,2,FALSE))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LOWER(VLOOKUP(A354,Xtal_Templ!B:C,2,FALSE))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LOWER(VLOOKUP(A355,Xtal_Templ!B:C,2,FALSE))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LOWER(VLOOKUP(A356,Xtal_Templ!B:C,2,FALSE))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LOWER(VLOOKUP(A357,Xtal_Templ!B:C,2,FALSE))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LOWER(VLOOKUP(A358,Xtal_Templ!B:C,2,FALSE))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LOWER(VLOOKUP(A359,Xtal_Templ!B:C,2,FALSE))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LOWER(VLOOKUP(A360,Xtal_Templ!B:C,2,FALSE))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LOWER(VLOOKUP(A361,Xtal_Templ!B:C,2,FALSE))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LOWER(VLOOKUP(A362,Xtal_Templ!B:C,2,FALSE))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LOWER(VLOOKUP(A363,Xtal_Templ!B:C,2,FALSE))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LOWER(VLOOKUP(A364,Xtal_Templ!B:C,2,FALSE))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LOWER(VLOOKUP(A365,Xtal_Templ!B:C,2,FALSE))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LOWER(VLOOKUP(A366,Xtal_Templ!B:C,2,FALSE))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LOWER(VLOOKUP(A367,Xtal_Templ!B:C,2,FALSE))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LOWER(VLOOKUP(A368,Xtal_Templ!B:C,2,FALSE))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LOWER(VLOOKUP(A369,Xtal_Templ!B:C,2,FALSE))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LOWER(VLOOKUP(A370,Xtal_Templ!B:C,2,FALSE))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LOWER(VLOOKUP(A371,Xtal_Templ!B:C,2,FALSE))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LOWER(VLOOKUP(A372,Xtal_Templ!B:C,2,FALSE))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LOWER(VLOOKUP(A373,Xtal_Templ!B:C,2,FALSE))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LOWER(VLOOKUP(A374,Xtal_Templ!B:C,2,FALSE))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LOWER(VLOOKUP(A375,Xtal_Templ!B:C,2,FALSE))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LOWER(VLOOKUP(A376,Xtal_Templ!B:C,2,FALSE))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LOWER(VLOOKUP(A377,Xtal_Templ!B:C,2,FALSE))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LOWER(VLOOKUP(A378,Xtal_Templ!B:C,2,FALSE))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LOWER(VLOOKUP(A379,Xtal_Templ!B:C,2,FALSE))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LOWER(VLOOKUP(A380,Xtal_Templ!B:C,2,FALSE))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1510</v>
      </c>
      <c r="B381" s="2" t="str">
        <f>LOWER(VLOOKUP(A381,Xtal_Templ!B:C,2,FALSE))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LOWER(VLOOKUP(A382,Xtal_Templ!B:C,2,FALSE))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LOWER(VLOOKUP(A383,Xtal_Templ!B:C,2,FALSE))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LOWER(VLOOKUP(A384,Xtal_Templ!B:C,2,FALSE))</f>
        <v>oprk_human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LOWER(VLOOKUP(A385,Xtal_Templ!B:C,2,FALSE))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LOWER(VLOOKUP(A386,Xtal_Templ!B:C,2,FALSE))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LOWER(VLOOKUP(A387,Xtal_Templ!B:C,2,FALSE))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LOWER(VLOOKUP(A388,Xtal_Templ!B:C,2,FALSE))</f>
        <v>apj_human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LOWER(VLOOKUP(A389,Xtal_Templ!B:C,2,FALSE))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LOWER(VLOOKUP(A390,Xtal_Templ!B:C,2,FALSE))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LOWER(VLOOKUP(A391,Xtal_Templ!B:C,2,FALSE))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LOWER(VLOOKUP(A392,Xtal_Templ!B:C,2,FALSE))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LOWER(VLOOKUP(A393,Xtal_Templ!B:C,2,FALSE))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LOWER(VLOOKUP(A394,Xtal_Templ!B:C,2,FALSE))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LOWER(VLOOKUP(A395,Xtal_Templ!B:C,2,FALSE))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LOWER(VLOOKUP(A396,Xtal_Templ!B:C,2,FALSE))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LOWER(VLOOKUP(A397,Xtal_Templ!B:C,2,FALSE))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LOWER(VLOOKUP(A398,Xtal_Templ!B:C,2,FALSE))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LOWER(VLOOKUP(A399,Xtal_Templ!B:C,2,FALSE))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LOWER(VLOOKUP(A400,Xtal_Templ!B:C,2,FALSE))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LOWER(VLOOKUP(A401,Xtal_Templ!B:C,2,FALSE))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LOWER(VLOOKUP(A402,Xtal_Templ!B:C,2,FALSE))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LOWER(VLOOKUP(A403,Xtal_Templ!B:C,2,FALSE))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LOWER(VLOOKUP(A404,Xtal_Templ!B:C,2,FALSE))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LOWER(VLOOKUP(A405,Xtal_Templ!B:C,2,FALSE))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LOWER(VLOOKUP(A406,Xtal_Templ!B:C,2,FALSE))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LOWER(VLOOKUP(A407,Xtal_Templ!B:C,2,FALSE))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LOWER(VLOOKUP(A408,Xtal_Templ!B:C,2,FALSE))</f>
        <v>cxcr4_human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LOWER(VLOOKUP(A409,Xtal_Templ!B:C,2,FALSE))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LOWER(VLOOKUP(A410,Xtal_Templ!B:C,2,FALSE))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LOWER(VLOOKUP(A411,Xtal_Templ!B:C,2,FALSE))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1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1" activePane="bottomLeft" state="frozenSplit"/>
      <selection pane="bottomLeft" activeCell="A103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1510</v>
      </c>
      <c r="B44" s="121" t="s">
        <v>1512</v>
      </c>
      <c r="C44" t="s">
        <v>1508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1423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1410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1430</v>
      </c>
      <c r="B115" t="s">
        <v>1429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1451</v>
      </c>
      <c r="B123" t="s">
        <v>1452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1524</v>
      </c>
      <c r="B124" t="s">
        <v>1525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1463</v>
      </c>
      <c r="B125" t="s">
        <v>1465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TSRATGTAFLLLAALLGLPGNGFVVWSLAGWGRPLAATLVLHLALADGAVLLLTPLFVAFLTRGQAGCKAVYYVCALSMYASVLLTGLLSLQRCLAVTRSPALARRLLLAVWLAALLLAVPAAVYRAAAHLSLETLTAFVLPFGLMLGCYSVTLARLRGSGRHGARVGRLVSAIVLAFGLLWAPYHAVNLLQAVAALALAKLGGAGQAARAGTTALAFFSSSVNPVLYVFTAGDLLPRAGPRFLTR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</v>
      </c>
      <c r="R14" s="5">
        <f>VLOOKUP($A14,'SegEnds_NonXtal_Prot#'!$A:$AL,3,FALSE)</f>
        <v>49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337</v>
      </c>
      <c r="AP14" s="5">
        <f t="shared" si="13"/>
        <v>30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14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SVGPATSTLMFVAGVVGNGLALGILSARSAFAVLVTGLAATDLLGTSFLSPAVFVAYARARGGPALCDAFAFAMTFFGLASMLILFAMAVERCLALSHGPRCARLALPAIYAFCVLFCALPLLGLAQPGGAAFSLAYAGLVALLVAAIFLCNGSVTLSLCRMYRQQKRHPRPRTGEDEVDHLILLALMTVVMAVCSLPLTIRCFTQAVASEMGDLLAFRFYAFNPILDPWVFILFRKAVFQRLKLWVCCL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AQPGGAAFSLAYAGLVALLVAAIFLCNGSVTLSLCRMYRQQKRH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RKAVFQRLKLWVCCL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177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310</v>
      </c>
      <c r="AP24" s="5">
        <f t="shared" si="13"/>
        <v>27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43</v>
      </c>
      <c r="AY24" s="4">
        <f t="shared" si="22"/>
        <v>39</v>
      </c>
      <c r="AZ24" s="4">
        <f t="shared" si="23"/>
        <v>25</v>
      </c>
      <c r="BA24" s="4">
        <f t="shared" si="24"/>
        <v>14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TATLVTCTFLLAVIFCLGSYGNFIVFLSFFDPTNFDFMILNLSFCDLFICGVTAPMFTFVLFFSSIPDAFCFTFHLTSSGFIIMSLKTVAVIALHRLRMVLGSFPCTVLLTLLLWATSFTLATLATLKTSKSHLKGKAILSLYVVDFTFCVAVVSVSYIMIAQTLRKNAQVRKCPPNLSTAKDSKAVVTCVIIVLSVLVCCLPLGISLVQVVLSLYQFELFGFTLIFFKSGLNPFIYSRNSAGLRRKVLWCL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SFPCTVLLTLLLWATSFTLATLATLKTSKSHL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188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391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31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11</v>
      </c>
    </row>
    <row r="29" spans="1:53" x14ac:dyDescent="0.2">
      <c r="A29" s="1" t="str">
        <f>'SegEnds_NonXtal_Prot#'!A295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757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30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VIPVIYYSVLLGLGLPVSLLTAVALARLRPSYYYLLALTASDIIIQVVIVFAGFLLQGARQVPQAVVRTANILEFAANHASVWIAILLTVDRYTALCHSSPGRTRRAIAAVLSAALLTGIPFYWWLDMDEVLKWAHCLTVYFIPCGVFLVTNSAIIHRLRRLQPRVGKSTAILLGITTLFTLLWAPRVFVMLYHMYVDWRVHLALDVANMVAMLHTAANFGLYCFVSKTFRATVRQVIHD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SKTFRATVRQVIHD</v>
      </c>
      <c r="R48" s="5">
        <f>VLOOKUP($A48,'SegEnds_NonXtal_Prot#'!$A:$AL,3,FALSE)</f>
        <v>157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27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PRWVYHLTSVWMIFVVTASVFTNGLVLAATMKFHPLNWILVNLAVADLAETVIASTISIVNQVSLGHPMCVLEGYTVSLCGITGLWSLAIISWERWLVVCKDAKLAIVGIAFSWIWSAVWTAPPIFGVQSYMIVLMVTCCIIPLAIIMLCYLQVWLAIRAVAKQQESTQKAEKEVTRMVVVMIFAYCVCWGPYTFFACFAAANHPLMAALPAYFAKSATIYNPVIYVFMNRQFRNCILQLFG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PRWVYHLTSVWMIFVVTASVFTNGLVLAATMKF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49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32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IDDFRNQVYSTLYSMISVVGFFGNGFVLYVLIKTYSAFQVYMINLAVADLLCVCTLPLRVVYYVHKGDFLCRLSTYALYVNLYCSIFFMTAMSFFRCIAIVFTQKKARFVCVGIWIFVILTSSPFLMANHVLVLHYVSLFVGFIIPFVIIIVCYTMIILTLLKNLSSHKKAIGMIMVVTAAFLVSFMPYHIQRTIHLHFLHNPCDSVLRMQKSVVITLSLAASNCCFDPLLYFFSGGNFRKRLSTFRKHSLS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IDDFRNQVYSTLYSMISVVGFFGNGFVLYVLIKTY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PCDSVLRMQKSVVITLSLAASNCCFDPLLYFFSGGN</v>
      </c>
      <c r="Q116" s="4" t="str">
        <f t="shared" si="37"/>
        <v>FRKRLSTFRKHSLS</v>
      </c>
      <c r="R116" s="5">
        <f>VLOOKUP($A116,'SegEnds_NonXtal_Prot#'!$A:$AL,3,FALSE)</f>
        <v>18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184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302</v>
      </c>
      <c r="AD116" s="5">
        <f>VLOOKUP($A116,'SegEnds_NonXtal_Prot#'!$A:$AL,5,FALSE)</f>
        <v>52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301</v>
      </c>
      <c r="AO116" s="5">
        <f>VLOOKUP($A116,'SegEnds_NonXtal_Prot#'!$A:$AL,38,FALSE)</f>
        <v>315</v>
      </c>
      <c r="AP116" s="5">
        <f t="shared" si="38"/>
        <v>34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34</v>
      </c>
      <c r="AY116" s="4">
        <f t="shared" si="47"/>
        <v>38</v>
      </c>
      <c r="AZ116" s="4">
        <f t="shared" si="48"/>
        <v>35</v>
      </c>
      <c r="BA116" s="4">
        <f t="shared" si="49"/>
        <v>13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TVLRILPLVVLGVTFVLGVLGNGLVIWVAGFRTVTTICYLNLALADFSFTATLPFLIVSMAMGGWFLCKLIHIVVDINLFGSVFLIGFIALDRCICVLHTVSLAMKVIVGPWILALVLTLPVFLFLAITMLTARGIIRFVIGFSLPMSIVAICYGLIAAKIHKKSSRPLRVLTAVVASFFICWFPFQLVALLGTVWFYGKYKIIDILVNPTSSLAFFNSCLNPMLYVFVGQDFRERLIH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TVLRILPLVVLGVTFVLGVLGNGLVIWVAGFR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</v>
      </c>
      <c r="R136" s="5">
        <f>VLOOKUP($A136,'SegEnds_NonXtal_Prot#'!$A:$AL,3,FALSE)</f>
        <v>23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194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315</v>
      </c>
      <c r="AP136" s="5">
        <f t="shared" si="63"/>
        <v>31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37</v>
      </c>
      <c r="AY136" s="4">
        <f t="shared" si="72"/>
        <v>31</v>
      </c>
      <c r="AZ136" s="4">
        <f t="shared" si="73"/>
        <v>32</v>
      </c>
      <c r="BA136" s="4">
        <f t="shared" si="74"/>
        <v>9</v>
      </c>
    </row>
    <row r="137" spans="1:53" x14ac:dyDescent="0.2">
      <c r="A137" s="1" t="str">
        <f>'SegEnds_NonXtal_Prot#'!A108</f>
        <v>fpr3_human</v>
      </c>
      <c r="B137" s="1" t="str">
        <f t="shared" si="50"/>
        <v>TVLWIFSLLVHGVTFVFGVLGNGLVIWVAGFRTVNTICYLNLALADFSFSAILPFRMVSVAMRGSFLCKLVHVMIDINLFVSVYLITIIALDRCICVLHTMSLAKRVMTGLWIFTIVLTLPNFIFWFITMAKVFLILHFIIGFSVPMSIITVCYGIIAAKIHRNSSRPLRVFAAVVASFFICWFPYELIGILMAVWLNGKYKIILVLINPTSSLAFFNSCLNPILYVFMGRNFQERLIR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TVLWIFSLLVHGVTFVFGVLGNGLVIWVAGFR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</v>
      </c>
      <c r="R137" s="5">
        <f>VLOOKUP($A137,'SegEnds_NonXtal_Prot#'!$A:$AL,3,FALSE)</f>
        <v>23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194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315</v>
      </c>
      <c r="AP137" s="5">
        <f t="shared" si="63"/>
        <v>31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37</v>
      </c>
      <c r="AY137" s="4">
        <f t="shared" si="72"/>
        <v>31</v>
      </c>
      <c r="AZ137" s="4">
        <f t="shared" si="73"/>
        <v>32</v>
      </c>
      <c r="BA137" s="4">
        <f t="shared" si="74"/>
        <v>9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DPIVTPHLISLYFIVLIGGLVGVISILFLLVKSVTTMAVINLVVVHSVFLLTVPFRLTYLIKGLPFCKFVSAMLHIHMYLTFLFYVVILVTRYLIFFKRKLHAVAASAGMWTLVIVIVVPLVVSVKIINYMIVIFVIAVAVILLVFQVFIIMLMVQKLRHSHQEFWAQLKNLFFIGVILVCFLPYQFFRIYYLNVCNSKVAFYNEIFLSVTAISCYDLLLFVFGSHWFKQKIIGLWN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</v>
      </c>
      <c r="M145" s="4" t="str">
        <f t="shared" si="58"/>
        <v>CFK</v>
      </c>
      <c r="N145" s="4" t="str">
        <f t="shared" si="59"/>
        <v>VKIINYMIVIFVIAVAVILLVFQVFIIMLMVQKLRHS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178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153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36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23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27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FPGLWLALMAVHGAIFLAGLVLNGLALYVFCCRTPSVIYTINLVVTDLLVGLSLPTRFAVYYGCAFPHVLGYFLNMHCSILFLTCICVDRYLAIVRQPACARAVCAFVWLAAGAVTLSVLGRVFALTVLEFLLPLLVISVFTGRIMCALSRPHQGRQRRVRAMQLLLTVLIIFLVCFTPFHARQVAVALWHHTSLVVYHVAVTLSSLNSCMDPIVYCFVTSGFQATVRGLFGQH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FCLLEVLIIVFLTVLIISGNIIVIFVFHCAHHTTSYFIQTMAYADLFVGVSCVVPSLSLLHPVEESLTCQIFGFVVSVLKSVSMASLACISIDRYIAITKTPWRLRLCIFLIWLYSTLVFLPSFFHWTDSYFTLFIVMMLYAPAALIVCFTYFNIFRICQQHTKDISETGEVQACPDKRYAMVLFRITSVFYILWLPYIIYFLLESSTRFASFLTTWLAISNSFCNCVIYSLSNSVFQRGLKRLS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FCLLEVLIIVFLTVLIISGNIIVIFVFHCA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27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29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SLRPLTVVILSASIVVGVLGNGLVLWMTVFRTVSTVCFFHLALADFMLSLSLPIAMYYIVSGEWACKLYITFVFLSYFASNCLLVFISVDRCISVLYTVQRASWLAFGVWLLAAALCSAHLKFRGVVEGHIIGTIGHFLLGFLGPLAIIGTCAHLIRAKLLREANRPKRLLLVLVSAFFIFWSPFNVVLLVHLWRHPRMLLILQASFALGCVNSSLNPFLYVFVGRDFQEKFFQSLT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208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38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VCIFETVVIVLLTFLIIAGNLTVIFVFHCAHYTTSYFIQTMAYADLFVGVSCLVPTLSLLHGVHESLTCQVFGYIISVLKSVSMACLACISVDRYLAITKTPCRLRICIILIWIYSCLIFLPSFFGWTSAYFTGFIVCLLYAPAAFVVCFTYFHIFKICRQHTKEINSSRETGHSPDRRYAMVLFRITSVFYMLWLPYIIYFLLESSRPTLSFLTTWLAISNSFCNCVIYSLSNSVFRLGLRRLS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39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29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WGIRLAVWAIVLLSVLCNGLVLLTVFAGPPVKFVVGAIAGANTLTGISCGLLASVDALTFRWETGLGCRATGFLAVLGSEASVLLLTLAAVQCSVSVSCSLGSVRAGVLGCLALAGLAAALPLASVGEYAALGFTVALVMMNSFCFLVVAGAYIKLYCDLPRVWDCAMVRHVAWLIFADGLLYCPVAFLSFASMLGPEAVKSVLLVVLPLPACLNPLLYLLFNPHFRDDLRRLRPR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SLGSVRAGVLGCLALAGLAAALPLASVGEY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</v>
      </c>
      <c r="R189" s="5">
        <f>VLOOKUP($A189,'SegEnds_NonXtal_Prot#'!$A:$AL,3,FALSE)</f>
        <v>562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711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844</v>
      </c>
      <c r="AP189" s="5">
        <f t="shared" si="63"/>
        <v>27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29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13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KETLIPVFLILFIALVGLVGNGFVLWLLGFR</v>
      </c>
      <c r="G205" s="4" t="str">
        <f t="shared" si="77"/>
        <v/>
      </c>
      <c r="H205" s="4" t="str">
        <f t="shared" si="78"/>
        <v>NAFSVYVLSLAGADFLFLCFQIINCLVYLS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GSFRKQWRLQQPILK</v>
      </c>
      <c r="R205" s="5">
        <f>VLOOKUP($A205,'SegEnds_NonXtal_Prot#'!$A:$AL,3,FALSE)</f>
        <v>28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180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91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297</v>
      </c>
      <c r="AP205" s="5">
        <f t="shared" si="88"/>
        <v>30</v>
      </c>
      <c r="AQ205" s="4" t="str">
        <f t="shared" si="89"/>
        <v>-</v>
      </c>
      <c r="AR205" s="4">
        <f t="shared" si="90"/>
        <v>29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34</v>
      </c>
      <c r="AY205" s="4">
        <f t="shared" si="97"/>
        <v>31</v>
      </c>
      <c r="AZ205" s="4">
        <f t="shared" si="98"/>
        <v>28</v>
      </c>
      <c r="BA205" s="4">
        <f t="shared" si="99"/>
        <v>14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CYNQTLSFTVLTCIISLVGLTGNAVVLWLLGYRNAVSIYILNLAAADFLFLSFQIIRLPLRLIIRKILVSVMTFPYFTGLSMLSAISTERCLSVLWPTHLSAVVCVLLWGLSLLFSMLEWRSSWCETSDFIPVAWLIFLCVVLCVSSLVLLVRILCGSRLTRLYVTILLTVLVFLLCGLPFGILGALIYRMEVLYCHVYLVCMSLSSLNSSANPIIYFFVGSFRQRQNRQNLKLV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LVSAFLAPILALEFVLGLVGNSLALFIFCIHTSNTVFLVSLVAADFLLISNLPLRVDYYLLHGAAACKVNLFMLSTNRTASVVFLTAIALNRYLKVVQSVGAAARVAGGLWVGILLLNGHLLLSTTKPSASLRWHQALYLLEFFLPLALILFAIVSIGLTIRNGQAGPQRAMRVLAMVVAVYTICFLPSIIFGMASMVALDLCTQLFHGSLAFTYLNSVLDPVLYCFSSPNFLHQSRALLG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244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TTSVEKGNSAVMGGVLFSTGLLGNLLALGLLARSSVFYMLVCGLTVTDLLGKCLLSPVVLAAYAQPALDNSLCQAFAFFMSFFGLSSTLQLLAMALECWLSLGHTLRLGALVAPVVSAFSLAFCALPFMGVLGYSVLYSSLMALLVLATVLCNLGAMRNLYAMHRRLQRHPRSSPQPLEELDHLLLLALMTVLFTMCSLPVIYRAYYGAFKRTSEEAEDLRALRFLSVISIVDPWIFIIFRSPVFRIFFHKIFIRPLRYRSRC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TTSVEKGNSAVMGGVLFSTGLLGNLLALGLLARS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RSPVFRIFFHKIFIRPLRYRSRC</v>
      </c>
      <c r="R234" s="5">
        <f>VLOOKUP($A234,'SegEnds_NonXtal_Prot#'!$A:$AL,3,FALSE)</f>
        <v>11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196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349</v>
      </c>
      <c r="AP234" s="5">
        <f t="shared" si="88"/>
        <v>33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42</v>
      </c>
      <c r="AY234" s="4">
        <f t="shared" si="97"/>
        <v>37</v>
      </c>
      <c r="AZ234" s="4">
        <f t="shared" si="98"/>
        <v>28</v>
      </c>
      <c r="BA234" s="4">
        <f t="shared" si="99"/>
        <v>22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SGEDCGSVSVAFPITMLLTGFVGNALAMLLVSRSKSFLLCIGWLALTDLVGQLLTTPVVIVVYLSIDPSGRLCTFFGLTMTVFGLSSLFIASAMAVERALAIRAKTRATRAVLLGVWLAVLAFALLPVLGNLFFASAFAFLGLLALTVTFSCNLATIKALVSRCRAKATAQWGRITTETAIQLMGIMCVLSVCWSPLLIMMLKMIFNQTSTHTEKQKECNFFLIAVRLASLNQILDPWVYLLLRKILLRKFCQIRYHTNNYASSST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SGEDCGSVSVAFPITMLLTGFVGNALAMLLVSRS</v>
      </c>
      <c r="G238" s="4" t="str">
        <f t="shared" si="77"/>
        <v/>
      </c>
      <c r="H238" s="4" t="str">
        <f t="shared" si="78"/>
        <v>KSFLLCIGWLALTDLVGQLLTTPVVIVVYLS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RKILLRKFCQIRYHTNNYASSST</v>
      </c>
      <c r="R238" s="5">
        <f>VLOOKUP($A238,'SegEnds_NonXtal_Prot#'!$A:$AL,3,FALSE)</f>
        <v>43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227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116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372</v>
      </c>
      <c r="AP238" s="5">
        <f t="shared" si="88"/>
        <v>33</v>
      </c>
      <c r="AQ238" s="4" t="str">
        <f t="shared" si="89"/>
        <v>-</v>
      </c>
      <c r="AR238" s="4">
        <f t="shared" si="90"/>
        <v>30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40</v>
      </c>
      <c r="AZ238" s="4">
        <f t="shared" si="98"/>
        <v>32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NSPVTIPAVMFIFGVVGNLVAIVVLCKSTTFYTLVCGLAVTDLLGTLLVSPVTIATYMKGGQPLCEYSTFILLFFSLSGLSIICAMSVERYLAINHDKRLAGLTLFAVYASNVLFCALPNMGLGSSAAYSYMYAGFSSFLILATVLCNVLVCGALLRMHRQFMRRTSLRRIAGAEIQMVILLIATSLVVLICSIPLVVRVFVNQLYREVSKNPDLQAIRIASVNPILDPWIYILLRKTVLSKAIEKIKC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NSPVTIPAVMFIFGVVGNLVAIVVLCKS</v>
      </c>
      <c r="G239" s="4" t="str">
        <f t="shared" si="77"/>
        <v/>
      </c>
      <c r="H239" s="4" t="str">
        <f t="shared" si="78"/>
        <v>TTFYTLVCGLAVTDLLGTLLVSPVTIATYMKG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DKRLAGLTLFAVYASNVLFCALPNMGLGSS</v>
      </c>
      <c r="M239" s="4" t="str">
        <f t="shared" si="83"/>
        <v>CFI</v>
      </c>
      <c r="N239" s="4" t="str">
        <f t="shared" si="84"/>
        <v>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182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83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161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27</v>
      </c>
      <c r="AQ239" s="4" t="str">
        <f t="shared" si="89"/>
        <v>-</v>
      </c>
      <c r="AR239" s="4">
        <f t="shared" si="90"/>
        <v>31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29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QTENRLSVFFSVIFMTVGILSNSLAIAILMKAQKSKASFLLLASGLVITDFFGHLINGAIAVFVYASFDQSNVLCSIFGICMVFSGLCPLLLGSVMAIERCIGVTKTSKHVKMMLSGVCLFAVFIALLPILGHRFYLLLFSFLGLLALGVSLLCNAITGITLLRVKFKSQQHHLEMVIQLLAIMCVSCICWSPFLVTMANIGINTCETTLFALRMATWNQILDPWVYILLRKAVLKNLYK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QTENRLSVFFSVIFMTVGILSNSLAIAILMKA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TSKHVKMMLSGVCLFAVFIALLPILGH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</v>
      </c>
      <c r="R240" s="5">
        <f>VLOOKUP($A240,'SegEnds_NonXtal_Prot#'!$A:$AL,3,FALSE)</f>
        <v>23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174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317</v>
      </c>
      <c r="AP240" s="5">
        <f t="shared" si="88"/>
        <v>31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26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9</v>
      </c>
    </row>
    <row r="241" spans="1:53" x14ac:dyDescent="0.2">
      <c r="A241" s="1" t="str">
        <f>'SegEnds_NonXtal_Prot#'!A229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IASPWFAASFCVVGLASNLLALSVLAGASSFLTFLCGLVLTDFLGLLVTGTIVVSQHAAVDPGCRLCRFMGVVMIFFGLSPLLLGAAMASERYLGITRSQRRAWATVGLVWAAALALGLLPLLGVGRYLGGLSVGLSFLLNTVSVATLCHVYHGQEAAQQRPEVEMMAQLLGIMVVASVCWLPLLVFIAQTVLRNPPAGQLSRTTEKELLIYLRVATWNQILDPWVYILFRRAVLRRLQPRLST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SQRRAWATVGLVWAAALALGLLPLLGVGRY</v>
      </c>
      <c r="M252" s="4" t="str">
        <f t="shared" si="83"/>
        <v>CFL</v>
      </c>
      <c r="N252" s="4" t="str">
        <f t="shared" si="84"/>
        <v>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RRAVLRRLQPRLST</v>
      </c>
      <c r="R252" s="5">
        <f>VLOOKUP($A252,'SegEnds_NonXtal_Prot#'!$A:$AL,3,FALSE)</f>
        <v>25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203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174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325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29</v>
      </c>
      <c r="AW252" s="4">
        <f t="shared" si="95"/>
        <v>2</v>
      </c>
      <c r="AX252" s="4">
        <f t="shared" si="96"/>
        <v>33</v>
      </c>
      <c r="AY252" s="4">
        <f t="shared" si="97"/>
        <v>34</v>
      </c>
      <c r="AZ252" s="4">
        <f t="shared" si="98"/>
        <v>32</v>
      </c>
      <c r="BA252" s="4">
        <f t="shared" si="99"/>
        <v>13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AVAAQALVLLLIFLLSSLGNCAVMGVIVKHTVTNAFILSLSLSDLLTALLCLPAAFLDLFTPAGPWRGFCAASRFFSSCFGIVSTLSVALISLDRYCAIVRGRRRALQLLAGAWLTALGFSLPWELLGQLGAAFSVGLVVACYLLPFLLMCFCHYHICKTVRLSDVRVRARVLRFFSEVRTATTVLIMIVFVICCWGPYCFLVLLAAARMQAPSLLSVVAVWLTWANGAINPVIYAIRNPNISMLLGRNR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QLGAAFSVGLVVACYLLPFLLMCFCHYHICKTVRLSDVRVR</v>
      </c>
      <c r="O277" s="4" t="str">
        <f t="shared" si="110"/>
        <v>ARVLRFFSEVRTATTVLIMIVFVICCWGPYCFLVLLAAAR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102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272</v>
      </c>
      <c r="AA277" s="5">
        <f>VLOOKUP($A277,'SegEnds_NonXtal_Prot#'!$A:$AL,30,FALSE)</f>
        <v>318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29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39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'SegEnds_NonXtal_Prot#'!A272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PAPLRISLAIVMLLMTVVGFLGNTVVCIIVYQRSAINLLLATLAFSDIMLSLCCMPFTAVTLITVGDHFCRLSATLYWFFVLEGVAILLIISVDRFLIIVQNPRRAKVIIAVSWVLSFCIAGPSLTGDRAYVVTLVVAVFFAPFGVMLCAYMCILNTVRKNAVRVHNQSSVDLSFKTKAFTTILILFVGFSLCWLPHSVYSLLSVFSGSSFYATSTCVLWLSYLKSVFNPIVYCWRIKKFREACIELL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11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VAAIFIISYFLIFFLCMMGNTVVCFIVMRNTVTNLFILNLAISDLLVGIFCMPITLLDNIIAGNTMCKISGLVQGISVAASVFTLVAIAVDRFQCVVYTIKTAFVIIMIIWVLAITIMSPSAVMLEMRKIYTTVLFANIYLAPLSLIVIMYGRIGISLFRAAVPHTHVVSRKKQKIIKMLLIVALLFILSWLPLWTLMMLSDYAQIINIYIYPFAHWLAFGNSSVNPIIYGFFNENFRRGFQEAF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LAEEESYFSTVKIIYTVGHSISIVALFVAITILVALCPRNYVHTQLFTTFILKAGAVFLKDAALVLCKVSVAASHFATMTNFSWLLAEAVYLNCLLASRAFWWLVLAGWGLPVLFTGTWVSCKLAFEYWWIIKGPIVLSVGVNFGLFLNIIRILVRKLHTQSQYWRLSKSTLFLIPLFGIHYIIFNFLGIRLPLELGLGSFQGFIVAILYCFLNQEVRTEISRKWHGHDPELLPAWRTR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TGDQDYYYLSVKALYTVGYSTSLVTLTTAMVILCRFCTRNFIHMNLFVSFMLRAISVFIKDWILVECKAVMVFFHYCVVSNYFWLFIEGLYLFTLLVERYFYWYTIIGWGTPTVCVTVWATLRLYFDLWWVIKGPVVGSIMVNFVLFIGIIVILVQKLNESSIYLRLARSTLLLIPLFGIHYTVFAFKRERLVFELGLGSFQGFVVAVLYCFLNGEVQAEIKRKWRSWKVNRYFAVDFK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REVFDRLGMIYTVGYSVSLASLTVAVLILAYFCTRNYIHMHLFLSFMLRAVSIFVKDAVLYSGATGYAGCRVAVTFFLYFLATNYYWILVEGLYLHSLIFMEKKYLWGFTVFGWGLPAVFVAVWVSVRATLAKKWIIQVPILASIVLNFILFINIVRVLATKLDTRQQYRKLLKSTLVLMPLFGVHYIVFMAGTLWQVQMHYEMLFNSFQGFFVAIIYCFCNGEVQAEIKKSWSRWTLALDFKRKAR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QEFFERLYVMYTVGYSISFGSLAVAILIIGYFCTRNYIHMHLFVSFMLRATSIFVKDRVVHAHIGQYIGCKIAVVMFIYFLATNYYWILVEGLYLHNLIFVDTKYLWGFILIGWGFPAAFVAAWAVARATLAIKWIYQAPILAAIGLNFILFLNTVRVLATKIDTRKQYRKLAKSTLVLVLVFGVHYIVFVCGLGWEIRMHCELFFNSFQGFFVSIIYCYCNGEVQAEVKKMWSRWNLSVDWKRTPP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HSYLLKLKVMYTVGYSSSLVMLLVALGILCAFCTRNYIHMHLFVSFILRALSNFIKDAVLAGCKLVMVLFQYCIMANYSWLLVEGLYLHTLLAIERKYLQGFVAFGWGSPAIFVALWAIARHFLEIWWIIRGPVILSILINFILFINILRILMRKLNEVSHYKRLARSTLLLIPLFGIHYIVFAFMEIQLFFELALGSFQGLVVAVLYCFLNGEVQLEVQKKWQQWHLREFPLHPVA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TMFYGSVKTGYTIGYGLSLATLLVATAILSLFCTRNYIHMHLFISFILRAAAVFIKDLALVGCKAAMVFFQYCVMANFFWLLVEGLYLYTLLAVERKYFWGYILIGWGVPSTFTMVWTIARIHFELWWIIKGPILTSILVNFILFICIIRILLQKLSDSSPYSRLARSTLLLIPLFGVHYIMFAFPEVKMVFELVVGSFQGFVVAILYCFLNGEVQAELRRKWRRWHLQGVLGWNPK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SREDKRFAVVWLAIWAVLCFFSSAFTVLTFLIDYPERPIIFLSMCYCVYSVGYLIRLTGCTLVFLVLYYFGMASSLWWVVLTLTWFLAAGKKWGIEANSSYFHLAAWAIPAVKTILILVMDVNALTGFVLIPLACYLVIGTSFILSGFVALFHIRRVMTDKLEKLMVRIGLFSVLYTVPATCVIACYFYERLNMDYWKILAAQHKCKMNNQTKAVEIFMVKIFMLLVVGITSGMWIWTSKTLQSWQQVCSRRL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54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SQEETRFARLWILTWSVLCCASTFFTVTTYLVDYPERPIIFLSGCYTMVSVAYIAGFEGCTILFMMLYFFSMASSIWWVILSLTWFLAAGMKWGIEANSQYFHLAAWAVPAVKTITILAMSLDPLRGFVLAPLFVYLFIGTSFLLAGFVSLFRIRTIMTEKLERLMVRIGVFSVLYTVPATIVIACYFYEQAFREHWERSWVSQHCKSLAIPCDFTVYMIKYLMTLIVGITSGFWIWSGKTLHSWRKFYTRLT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54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RREELSFARYFIGLISIICLSATLFTFLTFLIDYPERPIIFYAVCYMMVSLIFFIGFKACTMLFMILYFFTMAGSVWWVILTITWFLAAVPKWGIEKKALLFHASAWGIPGTLTIILLAMDVDALRYFVLAPLCLYVVVGVSLLLAGIISLNRVRIEIQDKLVKFMIRIGVFSILYLVPLLVVIGCYFYEQAYRGIWETTWIQERCREYHIPCDLILFLMKYLMALIVGIPSVFWVGSKKTCFEWASFFHGRR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54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SRSAKEFTDIWMAVWASLCFISTAFTVLTFLIDYPERPIIFLSMCYNIYSIAYIVRLTGCAIIFLLMYFFGMASSIWWVILTLTWFLAAGLKWGIEMHSSYFHIAAWAIPAVKTIVILIMNLDALTGFVVAPLFTYLVIGTLFIAAGLVALFKIRSNLTDKLERLMVKIGVFSVLYTVPATCVIACYFYEISNWALFRYSANMAVEMLKIFMSLLVGITSGMWIWSAKTLHTWQKCSNRLV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TDKLERLMVKIGVFSVLYTVPATCVIACYFYEISNWALFRYSA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427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37</v>
      </c>
      <c r="AY374" s="4">
        <f t="shared" si="147"/>
        <v>42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SADERTFATFWIGLWSVLCFISTSTTVATFLIDYPERPIIFLSACYLCVSLGFLVRLALCTIVFLLVYFFGMASSIWWVILSLTWFLAAGMKWGIAGYAQYFHLAAWLIPSVKSITALALNLNSLRGFVLGPLVLYLLVGTLFLLAGFVSLFRIRSVITDKLEKLMIRIGIFTLLYTVPASIVVACYLYEQHYRESWEAALTCACPGHDTGQPEYWVLMLKYFMCLVVGITSGVWIWSGKTVESWRRFTSRCC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54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SQDERAFTVFWIGLWSVLCFVSTFATVSTFLIDYPERPIIFLSACYLFVSVGYLVRLALCTVVFLLVYFFGMASSIWWVILSLTWFLAAGMKWGIAGYSQYFHLAAWLVPSVKSIAVLALSLDNLRGFVLAPLVIYLFIGTMFLLAGFVSLFRIRSVITHKLEKLMIRLGLFTVLYTVPAAVVVACLFYEQHNRPRWEATHNCPCLRDLQPDQDYAVFMLKYFMCLVVGITSGVWVWSGKTLESWRSLCTRCC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54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SRRDKDFALVWMAVWSALCFFSTAFTVLTFLLEYPERPIIFLSMCYNVYSLAFLIRATGCTLVFLLLYYFGMASSLWWVVLTLTWFLAAGKKWGIEAHGSYFHMAAWGLPALKTIVILTLDAAALTGFVLVPLSGYLVLGSSFLLTGFVALFHIRKIMTEKLEKLMVKIGVFSILYTVPATCVIVCYVYERLNMDFWRLRATEQPCAAAAGPGTVAVFMLKIFMSLVVGITSGVWVWSSKTFQTWQSLCYRKI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54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34"/>
  <sheetViews>
    <sheetView topLeftCell="A233" workbookViewId="0">
      <selection activeCell="D256" sqref="D256"/>
    </sheetView>
  </sheetViews>
  <sheetFormatPr baseColWidth="10" defaultColWidth="10.83203125" defaultRowHeight="16" x14ac:dyDescent="0.2"/>
  <cols>
    <col min="1" max="1" width="10.83203125" style="1"/>
    <col min="2" max="2" width="15.1640625" style="1" bestFit="1" customWidth="1"/>
    <col min="3" max="3" width="12.83203125" style="1" bestFit="1" customWidth="1"/>
    <col min="4" max="4" width="14.6640625" style="1" bestFit="1" customWidth="1"/>
    <col min="5" max="5" width="10.83203125" style="28"/>
    <col min="6" max="6" width="10.83203125" style="49"/>
    <col min="7" max="7" width="16.1640625" style="15" bestFit="1" customWidth="1"/>
    <col min="8" max="8" width="8.33203125" style="15" customWidth="1"/>
    <col min="9" max="9" width="11.1640625" customWidth="1"/>
    <col min="10" max="10" width="13.33203125" style="1" bestFit="1" customWidth="1"/>
    <col min="11" max="11" width="13.33203125" style="1" customWidth="1"/>
    <col min="12" max="13" width="13" style="1" customWidth="1"/>
    <col min="14" max="14" width="12.83203125" style="1" bestFit="1" customWidth="1"/>
    <col min="15" max="16384" width="10.83203125" style="1"/>
  </cols>
  <sheetData>
    <row r="1" spans="1:13" s="32" customFormat="1" x14ac:dyDescent="0.2">
      <c r="A1" s="32" t="s">
        <v>1508</v>
      </c>
      <c r="B1" s="32" t="s">
        <v>1158</v>
      </c>
      <c r="C1" s="32" t="s">
        <v>1116</v>
      </c>
      <c r="D1" s="32" t="s">
        <v>1412</v>
      </c>
      <c r="E1" s="33" t="s">
        <v>1228</v>
      </c>
      <c r="F1" s="32" t="s">
        <v>1413</v>
      </c>
      <c r="G1" s="32" t="s">
        <v>1414</v>
      </c>
      <c r="H1" s="85" t="s">
        <v>1375</v>
      </c>
    </row>
    <row r="2" spans="1:13" s="10" customFormat="1" x14ac:dyDescent="0.2">
      <c r="A2" s="10" t="str">
        <f>IF(ISERROR(MATCH(B2,'SegEnds_Xtal_Prot#'!B:B, 0)), "NoXtal", "Xtal")</f>
        <v>NoXtal</v>
      </c>
      <c r="B2" t="s">
        <v>472</v>
      </c>
      <c r="C2" s="3" t="s">
        <v>336</v>
      </c>
      <c r="D2" t="s">
        <v>34</v>
      </c>
      <c r="E2" s="28" t="str">
        <f>VLOOKUP(B2,Classification!$A:$D,2,FALSE)</f>
        <v>T</v>
      </c>
      <c r="F2" s="49" t="str">
        <f>VLOOKUP(C2,Classification!$A:$D,2,FALSE)</f>
        <v>A</v>
      </c>
      <c r="G2" s="15" t="str">
        <f>VLOOKUP(D2,Classification!$A:$D,2,FALSE)</f>
        <v>A</v>
      </c>
      <c r="H2" s="15" t="b">
        <f>OR(E2=G2,AND(E2="T",G2="A"),AND(E2="B2",G2="B1"),E2="O")</f>
        <v>1</v>
      </c>
      <c r="I2"/>
      <c r="J2" s="1"/>
      <c r="K2" s="3"/>
      <c r="L2" s="3"/>
      <c r="M2" s="3"/>
    </row>
    <row r="3" spans="1:13" x14ac:dyDescent="0.2">
      <c r="A3" s="10" t="str">
        <f>IF(ISERROR(MATCH(B3,'SegEnds_Xtal_Prot#'!B:B, 0)), "NoXtal", "Xtal")</f>
        <v>NoXtal</v>
      </c>
      <c r="B3" t="s">
        <v>457</v>
      </c>
      <c r="C3" s="1" t="s">
        <v>160</v>
      </c>
      <c r="D3" t="s">
        <v>35</v>
      </c>
      <c r="E3" s="28" t="str">
        <f>VLOOKUP(B3,Classification!$A:$D,2,FALSE)</f>
        <v>T</v>
      </c>
      <c r="F3" s="49" t="str">
        <f>VLOOKUP(C3,Classification!$A:$D,2,FALSE)</f>
        <v>A</v>
      </c>
      <c r="G3" s="15" t="str">
        <f>VLOOKUP(D3,Classification!$A:$D,2,FALSE)</f>
        <v>A</v>
      </c>
      <c r="H3" s="15" t="b">
        <f t="shared" ref="H3:H66" si="0">OR(E3=G3,AND(E3="T",G3="A"),AND(E3="B2",G3="B1"),E3="O")</f>
        <v>1</v>
      </c>
      <c r="K3" s="3"/>
    </row>
    <row r="4" spans="1:13" x14ac:dyDescent="0.2">
      <c r="A4" s="10" t="str">
        <f>IF(ISERROR(MATCH(B4,'SegEnds_Xtal_Prot#'!B:B, 0)), "NoXtal", "Xtal")</f>
        <v>NoXtal</v>
      </c>
      <c r="B4" t="s">
        <v>476</v>
      </c>
      <c r="C4" s="1" t="s">
        <v>34</v>
      </c>
      <c r="D4" t="s">
        <v>147</v>
      </c>
      <c r="E4" s="28" t="str">
        <f>VLOOKUP(B4,Classification!$A:$D,2,FALSE)</f>
        <v>T</v>
      </c>
      <c r="F4" s="49" t="str">
        <f>VLOOKUP(C4,Classification!$A:$D,2,FALSE)</f>
        <v>A</v>
      </c>
      <c r="G4" s="15" t="str">
        <f>VLOOKUP(D4,Classification!$A:$D,2,FALSE)</f>
        <v>A</v>
      </c>
      <c r="H4" s="15" t="b">
        <f t="shared" si="0"/>
        <v>1</v>
      </c>
      <c r="K4" s="3"/>
    </row>
    <row r="5" spans="1:13" x14ac:dyDescent="0.2">
      <c r="A5" s="10" t="str">
        <f>IF(ISERROR(MATCH(B5,'SegEnds_Xtal_Prot#'!B:B, 0)), "NoXtal", "Xtal")</f>
        <v>NoXtal</v>
      </c>
      <c r="B5" t="s">
        <v>465</v>
      </c>
      <c r="C5" s="1" t="s">
        <v>158</v>
      </c>
      <c r="D5" t="s">
        <v>910</v>
      </c>
      <c r="E5" s="28" t="str">
        <f>VLOOKUP(B5,Classification!$A:$D,2,FALSE)</f>
        <v>T</v>
      </c>
      <c r="F5" s="49" t="str">
        <f>VLOOKUP(C5,Classification!$A:$D,2,FALSE)</f>
        <v>A</v>
      </c>
      <c r="G5" s="15" t="str">
        <f>VLOOKUP(D5,Classification!$A:$D,2,FALSE)</f>
        <v>A</v>
      </c>
      <c r="H5" s="15" t="b">
        <f t="shared" si="0"/>
        <v>1</v>
      </c>
      <c r="K5" s="3"/>
    </row>
    <row r="6" spans="1:13" x14ac:dyDescent="0.2">
      <c r="A6" s="10" t="str">
        <f>IF(ISERROR(MATCH(B6,'SegEnds_Xtal_Prot#'!B:B, 0)), "NoXtal", "Xtal")</f>
        <v>NoXtal</v>
      </c>
      <c r="B6" t="s">
        <v>485</v>
      </c>
      <c r="C6" s="1" t="s">
        <v>139</v>
      </c>
      <c r="D6" t="s">
        <v>158</v>
      </c>
      <c r="E6" s="28" t="str">
        <f>VLOOKUP(B6,Classification!$A:$D,2,FALSE)</f>
        <v>O</v>
      </c>
      <c r="F6" s="49" t="str">
        <f>VLOOKUP(C6,Classification!$A:$D,2,FALSE)</f>
        <v>A</v>
      </c>
      <c r="G6" s="15" t="str">
        <f>VLOOKUP(D6,Classification!$A:$D,2,FALSE)</f>
        <v>A</v>
      </c>
      <c r="H6" s="15" t="b">
        <f t="shared" si="0"/>
        <v>1</v>
      </c>
      <c r="K6" s="3"/>
    </row>
    <row r="7" spans="1:13" x14ac:dyDescent="0.2">
      <c r="A7" s="10" t="str">
        <f>IF(ISERROR(MATCH(B7,'SegEnds_Xtal_Prot#'!B:B, 0)), "NoXtal", "Xtal")</f>
        <v>NoXtal</v>
      </c>
      <c r="B7" t="s">
        <v>460</v>
      </c>
      <c r="C7" s="1" t="s">
        <v>133</v>
      </c>
      <c r="D7" t="s">
        <v>158</v>
      </c>
      <c r="E7" s="28" t="str">
        <f>VLOOKUP(B7,Classification!$A:$D,2,FALSE)</f>
        <v>T</v>
      </c>
      <c r="F7" s="49" t="str">
        <f>VLOOKUP(C7,Classification!$A:$D,2,FALSE)</f>
        <v>A</v>
      </c>
      <c r="G7" s="15" t="str">
        <f>VLOOKUP(D7,Classification!$A:$D,2,FALSE)</f>
        <v>A</v>
      </c>
      <c r="H7" s="15" t="b">
        <f t="shared" si="0"/>
        <v>1</v>
      </c>
      <c r="K7" s="3"/>
    </row>
    <row r="8" spans="1:13" x14ac:dyDescent="0.2">
      <c r="A8" s="10" t="str">
        <f>IF(ISERROR(MATCH(B8,'SegEnds_Xtal_Prot#'!B:B, 0)), "NoXtal", "Xtal")</f>
        <v>NoXtal</v>
      </c>
      <c r="B8" t="s">
        <v>930</v>
      </c>
      <c r="C8" s="1" t="s">
        <v>133</v>
      </c>
      <c r="D8" t="s">
        <v>158</v>
      </c>
      <c r="E8" s="28" t="str">
        <f>VLOOKUP(B8,Classification!$A:$D,2,FALSE)</f>
        <v>T</v>
      </c>
      <c r="F8" s="49" t="str">
        <f>VLOOKUP(C8,Classification!$A:$D,2,FALSE)</f>
        <v>A</v>
      </c>
      <c r="G8" s="15" t="str">
        <f>VLOOKUP(D8,Classification!$A:$D,2,FALSE)</f>
        <v>A</v>
      </c>
      <c r="H8" s="15" t="b">
        <f t="shared" si="0"/>
        <v>1</v>
      </c>
      <c r="K8" s="3"/>
    </row>
    <row r="9" spans="1:13" x14ac:dyDescent="0.2">
      <c r="A9" s="10" t="str">
        <f>IF(ISERROR(MATCH(B9,'SegEnds_Xtal_Prot#'!B:B, 0)), "NoXtal", "Xtal")</f>
        <v>NoXtal</v>
      </c>
      <c r="B9" t="s">
        <v>471</v>
      </c>
      <c r="C9" s="1" t="s">
        <v>191</v>
      </c>
      <c r="D9" t="s">
        <v>158</v>
      </c>
      <c r="E9" s="28" t="str">
        <f>VLOOKUP(B9,Classification!$A:$D,2,FALSE)</f>
        <v>T</v>
      </c>
      <c r="F9" s="49" t="str">
        <f>VLOOKUP(C9,Classification!$A:$D,2,FALSE)</f>
        <v>A</v>
      </c>
      <c r="G9" s="15" t="str">
        <f>VLOOKUP(D9,Classification!$A:$D,2,FALSE)</f>
        <v>A</v>
      </c>
      <c r="H9" s="15" t="b">
        <f t="shared" si="0"/>
        <v>1</v>
      </c>
      <c r="K9" s="3"/>
    </row>
    <row r="10" spans="1:13" x14ac:dyDescent="0.2">
      <c r="A10" s="10" t="str">
        <f>IF(ISERROR(MATCH(B10,'SegEnds_Xtal_Prot#'!B:B, 0)), "NoXtal", "Xtal")</f>
        <v>NoXtal</v>
      </c>
      <c r="B10" t="s">
        <v>467</v>
      </c>
      <c r="C10" s="1" t="s">
        <v>191</v>
      </c>
      <c r="D10" t="s">
        <v>158</v>
      </c>
      <c r="E10" s="28" t="str">
        <f>VLOOKUP(B10,Classification!$A:$D,2,FALSE)</f>
        <v>T</v>
      </c>
      <c r="F10" s="49" t="str">
        <f>VLOOKUP(C10,Classification!$A:$D,2,FALSE)</f>
        <v>A</v>
      </c>
      <c r="G10" s="15" t="str">
        <f>VLOOKUP(D10,Classification!$A:$D,2,FALSE)</f>
        <v>A</v>
      </c>
      <c r="H10" s="15" t="b">
        <f t="shared" si="0"/>
        <v>1</v>
      </c>
      <c r="K10" s="3"/>
    </row>
    <row r="11" spans="1:13" x14ac:dyDescent="0.2">
      <c r="A11" s="10" t="str">
        <f>IF(ISERROR(MATCH(B11,'SegEnds_Xtal_Prot#'!B:B, 0)), "NoXtal", "Xtal")</f>
        <v>NoXtal</v>
      </c>
      <c r="B11" t="s">
        <v>479</v>
      </c>
      <c r="C11" s="1" t="s">
        <v>191</v>
      </c>
      <c r="D11" t="s">
        <v>158</v>
      </c>
      <c r="E11" s="28" t="str">
        <f>VLOOKUP(B11,Classification!$A:$D,2,FALSE)</f>
        <v>T</v>
      </c>
      <c r="F11" s="49" t="str">
        <f>VLOOKUP(C11,Classification!$A:$D,2,FALSE)</f>
        <v>A</v>
      </c>
      <c r="G11" s="15" t="str">
        <f>VLOOKUP(D11,Classification!$A:$D,2,FALSE)</f>
        <v>A</v>
      </c>
      <c r="H11" s="15" t="b">
        <f t="shared" si="0"/>
        <v>1</v>
      </c>
      <c r="K11" s="3"/>
    </row>
    <row r="12" spans="1:13" x14ac:dyDescent="0.2">
      <c r="A12" s="10" t="str">
        <f>IF(ISERROR(MATCH(B12,'SegEnds_Xtal_Prot#'!B:B, 0)), "NoXtal", "Xtal")</f>
        <v>NoXtal</v>
      </c>
      <c r="B12" t="s">
        <v>461</v>
      </c>
      <c r="C12" s="1" t="s">
        <v>133</v>
      </c>
      <c r="D12" t="s">
        <v>158</v>
      </c>
      <c r="E12" s="28" t="str">
        <f>VLOOKUP(B12,Classification!$A:$D,2,FALSE)</f>
        <v>T</v>
      </c>
      <c r="F12" s="49" t="str">
        <f>VLOOKUP(C12,Classification!$A:$D,2,FALSE)</f>
        <v>A</v>
      </c>
      <c r="G12" s="15" t="str">
        <f>VLOOKUP(D12,Classification!$A:$D,2,FALSE)</f>
        <v>A</v>
      </c>
      <c r="H12" s="15" t="b">
        <f t="shared" si="0"/>
        <v>1</v>
      </c>
      <c r="K12" s="3"/>
    </row>
    <row r="13" spans="1:13" x14ac:dyDescent="0.2">
      <c r="A13" s="10" t="str">
        <f>IF(ISERROR(MATCH(B13,'SegEnds_Xtal_Prot#'!B:B, 0)), "NoXtal", "Xtal")</f>
        <v>NoXtal</v>
      </c>
      <c r="B13" t="s">
        <v>463</v>
      </c>
      <c r="C13" s="1" t="s">
        <v>158</v>
      </c>
      <c r="D13" t="s">
        <v>158</v>
      </c>
      <c r="E13" s="28" t="str">
        <f>VLOOKUP(B13,Classification!$A:$D,2,FALSE)</f>
        <v>T</v>
      </c>
      <c r="F13" s="49" t="str">
        <f>VLOOKUP(C13,Classification!$A:$D,2,FALSE)</f>
        <v>A</v>
      </c>
      <c r="G13" s="15" t="str">
        <f>VLOOKUP(D13,Classification!$A:$D,2,FALSE)</f>
        <v>A</v>
      </c>
      <c r="H13" s="15" t="b">
        <f t="shared" si="0"/>
        <v>1</v>
      </c>
      <c r="K13" s="3"/>
    </row>
    <row r="14" spans="1:13" x14ac:dyDescent="0.2">
      <c r="A14" s="10" t="str">
        <f>IF(ISERROR(MATCH(B14,'SegEnds_Xtal_Prot#'!B:B, 0)), "NoXtal", "Xtal")</f>
        <v>NoXtal</v>
      </c>
      <c r="B14" t="s">
        <v>468</v>
      </c>
      <c r="C14" s="1" t="s">
        <v>278</v>
      </c>
      <c r="D14" t="s">
        <v>158</v>
      </c>
      <c r="E14" s="28" t="str">
        <f>VLOOKUP(B14,Classification!$A:$D,2,FALSE)</f>
        <v>T</v>
      </c>
      <c r="F14" s="49" t="str">
        <f>VLOOKUP(C14,Classification!$A:$D,2,FALSE)</f>
        <v>A</v>
      </c>
      <c r="G14" s="15" t="str">
        <f>VLOOKUP(D14,Classification!$A:$D,2,FALSE)</f>
        <v>A</v>
      </c>
      <c r="H14" s="15" t="b">
        <f t="shared" si="0"/>
        <v>1</v>
      </c>
      <c r="K14" s="3"/>
    </row>
    <row r="15" spans="1:13" x14ac:dyDescent="0.2">
      <c r="A15" s="10" t="str">
        <f>IF(ISERROR(MATCH(B15,'SegEnds_Xtal_Prot#'!B:B, 0)), "NoXtal", "Xtal")</f>
        <v>NoXtal</v>
      </c>
      <c r="B15" t="s">
        <v>469</v>
      </c>
      <c r="C15" s="1" t="s">
        <v>191</v>
      </c>
      <c r="D15" t="s">
        <v>158</v>
      </c>
      <c r="E15" s="28" t="str">
        <f>VLOOKUP(B15,Classification!$A:$D,2,FALSE)</f>
        <v>T</v>
      </c>
      <c r="F15" s="49" t="str">
        <f>VLOOKUP(C15,Classification!$A:$D,2,FALSE)</f>
        <v>A</v>
      </c>
      <c r="G15" s="15" t="str">
        <f>VLOOKUP(D15,Classification!$A:$D,2,FALSE)</f>
        <v>A</v>
      </c>
      <c r="H15" s="15" t="b">
        <f t="shared" si="0"/>
        <v>1</v>
      </c>
      <c r="K15" s="3"/>
    </row>
    <row r="16" spans="1:13" x14ac:dyDescent="0.2">
      <c r="A16" s="10" t="str">
        <f>IF(ISERROR(MATCH(B16,'SegEnds_Xtal_Prot#'!B:B, 0)), "NoXtal", "Xtal")</f>
        <v>NoXtal</v>
      </c>
      <c r="B16" t="s">
        <v>470</v>
      </c>
      <c r="C16" s="1" t="s">
        <v>133</v>
      </c>
      <c r="D16" t="s">
        <v>158</v>
      </c>
      <c r="E16" s="28" t="str">
        <f>VLOOKUP(B16,Classification!$A:$D,2,FALSE)</f>
        <v>T</v>
      </c>
      <c r="F16" s="49" t="str">
        <f>VLOOKUP(C16,Classification!$A:$D,2,FALSE)</f>
        <v>A</v>
      </c>
      <c r="G16" s="15" t="str">
        <f>VLOOKUP(D16,Classification!$A:$D,2,FALSE)</f>
        <v>A</v>
      </c>
      <c r="H16" s="15" t="b">
        <f t="shared" si="0"/>
        <v>1</v>
      </c>
      <c r="K16" s="3"/>
    </row>
    <row r="17" spans="1:11" x14ac:dyDescent="0.2">
      <c r="A17" s="10" t="str">
        <f>IF(ISERROR(MATCH(B17,'SegEnds_Xtal_Prot#'!B:B, 0)), "NoXtal", "Xtal")</f>
        <v>NoXtal</v>
      </c>
      <c r="B17" t="s">
        <v>480</v>
      </c>
      <c r="C17" s="1" t="s">
        <v>158</v>
      </c>
      <c r="D17" t="s">
        <v>158</v>
      </c>
      <c r="E17" s="28" t="str">
        <f>VLOOKUP(B17,Classification!$A:$D,2,FALSE)</f>
        <v>T</v>
      </c>
      <c r="F17" s="49" t="str">
        <f>VLOOKUP(C17,Classification!$A:$D,2,FALSE)</f>
        <v>A</v>
      </c>
      <c r="G17" s="15" t="str">
        <f>VLOOKUP(D17,Classification!$A:$D,2,FALSE)</f>
        <v>A</v>
      </c>
      <c r="H17" s="15" t="b">
        <f t="shared" si="0"/>
        <v>1</v>
      </c>
      <c r="K17" s="3"/>
    </row>
    <row r="18" spans="1:11" x14ac:dyDescent="0.2">
      <c r="A18" s="10" t="str">
        <f>IF(ISERROR(MATCH(B18,'SegEnds_Xtal_Prot#'!B:B, 0)), "NoXtal", "Xtal")</f>
        <v>NoXtal</v>
      </c>
      <c r="B18" t="s">
        <v>475</v>
      </c>
      <c r="C18" s="1" t="s">
        <v>158</v>
      </c>
      <c r="D18" t="s">
        <v>158</v>
      </c>
      <c r="E18" s="28" t="str">
        <f>VLOOKUP(B18,Classification!$A:$D,2,FALSE)</f>
        <v>T</v>
      </c>
      <c r="F18" s="49" t="str">
        <f>VLOOKUP(C18,Classification!$A:$D,2,FALSE)</f>
        <v>A</v>
      </c>
      <c r="G18" s="15" t="str">
        <f>VLOOKUP(D18,Classification!$A:$D,2,FALSE)</f>
        <v>A</v>
      </c>
      <c r="H18" s="15" t="b">
        <f t="shared" si="0"/>
        <v>1</v>
      </c>
      <c r="K18" s="3"/>
    </row>
    <row r="19" spans="1:11" x14ac:dyDescent="0.2">
      <c r="A19" s="10" t="str">
        <f>IF(ISERROR(MATCH(B19,'SegEnds_Xtal_Prot#'!B:B, 0)), "NoXtal", "Xtal")</f>
        <v>NoXtal</v>
      </c>
      <c r="B19" t="s">
        <v>478</v>
      </c>
      <c r="C19" s="1" t="s">
        <v>191</v>
      </c>
      <c r="D19" t="s">
        <v>158</v>
      </c>
      <c r="E19" s="28" t="str">
        <f>VLOOKUP(B19,Classification!$A:$D,2,FALSE)</f>
        <v>T</v>
      </c>
      <c r="F19" s="49" t="str">
        <f>VLOOKUP(C19,Classification!$A:$D,2,FALSE)</f>
        <v>A</v>
      </c>
      <c r="G19" s="15" t="str">
        <f>VLOOKUP(D19,Classification!$A:$D,2,FALSE)</f>
        <v>A</v>
      </c>
      <c r="H19" s="15" t="b">
        <f t="shared" si="0"/>
        <v>1</v>
      </c>
      <c r="K19" s="3"/>
    </row>
    <row r="20" spans="1:11" x14ac:dyDescent="0.2">
      <c r="A20" s="10" t="str">
        <f>IF(ISERROR(MATCH(B20,'SegEnds_Xtal_Prot#'!B:B, 0)), "NoXtal", "Xtal")</f>
        <v>NoXtal</v>
      </c>
      <c r="B20" t="s">
        <v>464</v>
      </c>
      <c r="C20" s="1" t="s">
        <v>158</v>
      </c>
      <c r="D20" t="s">
        <v>158</v>
      </c>
      <c r="E20" s="28" t="str">
        <f>VLOOKUP(B20,Classification!$A:$D,2,FALSE)</f>
        <v>T</v>
      </c>
      <c r="F20" s="49" t="str">
        <f>VLOOKUP(C20,Classification!$A:$D,2,FALSE)</f>
        <v>A</v>
      </c>
      <c r="G20" s="15" t="str">
        <f>VLOOKUP(D20,Classification!$A:$D,2,FALSE)</f>
        <v>A</v>
      </c>
      <c r="H20" s="15" t="b">
        <f t="shared" si="0"/>
        <v>1</v>
      </c>
      <c r="K20" s="3"/>
    </row>
    <row r="21" spans="1:11" x14ac:dyDescent="0.2">
      <c r="A21" s="10" t="str">
        <f>IF(ISERROR(MATCH(B21,'SegEnds_Xtal_Prot#'!B:B, 0)), "NoXtal", "Xtal")</f>
        <v>NoXtal</v>
      </c>
      <c r="B21" t="s">
        <v>462</v>
      </c>
      <c r="C21" s="1" t="s">
        <v>133</v>
      </c>
      <c r="D21" t="s">
        <v>158</v>
      </c>
      <c r="E21" s="28" t="str">
        <f>VLOOKUP(B21,Classification!$A:$D,2,FALSE)</f>
        <v>T</v>
      </c>
      <c r="F21" s="49" t="str">
        <f>VLOOKUP(C21,Classification!$A:$D,2,FALSE)</f>
        <v>A</v>
      </c>
      <c r="G21" s="15" t="str">
        <f>VLOOKUP(D21,Classification!$A:$D,2,FALSE)</f>
        <v>A</v>
      </c>
      <c r="H21" s="15" t="b">
        <f t="shared" si="0"/>
        <v>1</v>
      </c>
      <c r="K21" s="3"/>
    </row>
    <row r="22" spans="1:11" x14ac:dyDescent="0.2">
      <c r="A22" s="10" t="str">
        <f>IF(ISERROR(MATCH(B22,'SegEnds_Xtal_Prot#'!B:B, 0)), "NoXtal", "Xtal")</f>
        <v>NoXtal</v>
      </c>
      <c r="B22" t="s">
        <v>1187</v>
      </c>
      <c r="C22" s="1" t="s">
        <v>406</v>
      </c>
      <c r="D22" t="s">
        <v>38</v>
      </c>
      <c r="E22" s="28" t="str">
        <f>VLOOKUP(B22,Classification!$A:$D,2,FALSE)</f>
        <v>B2</v>
      </c>
      <c r="F22" s="49" t="str">
        <f>VLOOKUP(C22,Classification!$A:$D,2,FALSE)</f>
        <v>B1</v>
      </c>
      <c r="G22" s="15" t="str">
        <f>VLOOKUP(D22,Classification!$A:$D,2,FALSE)</f>
        <v>B1</v>
      </c>
      <c r="H22" s="15" t="b">
        <f t="shared" si="0"/>
        <v>1</v>
      </c>
      <c r="K22" s="3"/>
    </row>
    <row r="23" spans="1:11" x14ac:dyDescent="0.2">
      <c r="A23" s="10" t="str">
        <f>IF(ISERROR(MATCH(B23,'SegEnds_Xtal_Prot#'!B:B, 0)), "NoXtal", "Xtal")</f>
        <v>NoXtal</v>
      </c>
      <c r="B23" t="s">
        <v>1197</v>
      </c>
      <c r="C23" s="1" t="s">
        <v>32</v>
      </c>
      <c r="D23" t="s">
        <v>38</v>
      </c>
      <c r="E23" s="28" t="str">
        <f>VLOOKUP(B23,Classification!$A:$D,2,FALSE)</f>
        <v>B2</v>
      </c>
      <c r="F23" s="49" t="str">
        <f>VLOOKUP(C23,Classification!$A:$D,2,FALSE)</f>
        <v>B1</v>
      </c>
      <c r="G23" s="15" t="str">
        <f>VLOOKUP(D23,Classification!$A:$D,2,FALSE)</f>
        <v>B1</v>
      </c>
      <c r="H23" s="15" t="b">
        <f t="shared" si="0"/>
        <v>1</v>
      </c>
      <c r="K23" s="3"/>
    </row>
    <row r="24" spans="1:11" x14ac:dyDescent="0.2">
      <c r="A24" s="10" t="str">
        <f>IF(ISERROR(MATCH(B24,'SegEnds_Xtal_Prot#'!B:B, 0)), "NoXtal", "Xtal")</f>
        <v>NoXtal</v>
      </c>
      <c r="B24" t="s">
        <v>1202</v>
      </c>
      <c r="C24" s="1" t="s">
        <v>38</v>
      </c>
      <c r="D24" t="s">
        <v>38</v>
      </c>
      <c r="E24" s="28" t="str">
        <f>VLOOKUP(B24,Classification!$A:$D,2,FALSE)</f>
        <v>B2</v>
      </c>
      <c r="F24" s="49" t="str">
        <f>VLOOKUP(C24,Classification!$A:$D,2,FALSE)</f>
        <v>B1</v>
      </c>
      <c r="G24" s="15" t="str">
        <f>VLOOKUP(D24,Classification!$A:$D,2,FALSE)</f>
        <v>B1</v>
      </c>
      <c r="H24" s="15" t="b">
        <f t="shared" si="0"/>
        <v>1</v>
      </c>
      <c r="K24" s="3"/>
    </row>
    <row r="25" spans="1:11" x14ac:dyDescent="0.2">
      <c r="A25" s="10" t="str">
        <f>IF(ISERROR(MATCH(B25,'SegEnds_Xtal_Prot#'!B:B, 0)), "NoXtal", "Xtal")</f>
        <v>NoXtal</v>
      </c>
      <c r="B25" t="s">
        <v>1195</v>
      </c>
      <c r="C25" s="1" t="s">
        <v>38</v>
      </c>
      <c r="D25" t="s">
        <v>38</v>
      </c>
      <c r="E25" s="28" t="str">
        <f>VLOOKUP(B25,Classification!$A:$D,2,FALSE)</f>
        <v>B2</v>
      </c>
      <c r="F25" s="49" t="str">
        <f>VLOOKUP(C25,Classification!$A:$D,2,FALSE)</f>
        <v>B1</v>
      </c>
      <c r="G25" s="15" t="str">
        <f>VLOOKUP(D25,Classification!$A:$D,2,FALSE)</f>
        <v>B1</v>
      </c>
      <c r="H25" s="15" t="b">
        <f t="shared" si="0"/>
        <v>1</v>
      </c>
      <c r="K25" s="3"/>
    </row>
    <row r="26" spans="1:11" x14ac:dyDescent="0.2">
      <c r="A26" s="10" t="str">
        <f>IF(ISERROR(MATCH(B26,'SegEnds_Xtal_Prot#'!B:B, 0)), "NoXtal", "Xtal")</f>
        <v>NoXtal</v>
      </c>
      <c r="B26" t="s">
        <v>1193</v>
      </c>
      <c r="C26" s="1" t="s">
        <v>38</v>
      </c>
      <c r="D26" t="s">
        <v>38</v>
      </c>
      <c r="E26" s="28" t="str">
        <f>VLOOKUP(B26,Classification!$A:$D,2,FALSE)</f>
        <v>B2</v>
      </c>
      <c r="F26" s="49" t="str">
        <f>VLOOKUP(C26,Classification!$A:$D,2,FALSE)</f>
        <v>B1</v>
      </c>
      <c r="G26" s="15" t="str">
        <f>VLOOKUP(D26,Classification!$A:$D,2,FALSE)</f>
        <v>B1</v>
      </c>
      <c r="H26" s="15" t="b">
        <f t="shared" si="0"/>
        <v>1</v>
      </c>
      <c r="I26" s="10"/>
      <c r="K26" s="3"/>
    </row>
    <row r="27" spans="1:11" x14ac:dyDescent="0.2">
      <c r="A27" s="10" t="str">
        <f>IF(ISERROR(MATCH(B27,'SegEnds_Xtal_Prot#'!B:B, 0)), "NoXtal", "Xtal")</f>
        <v>NoXtal</v>
      </c>
      <c r="B27" t="s">
        <v>1184</v>
      </c>
      <c r="C27" s="1" t="s">
        <v>401</v>
      </c>
      <c r="D27" t="s">
        <v>38</v>
      </c>
      <c r="E27" s="28" t="str">
        <f>VLOOKUP(B27,Classification!$A:$D,2,FALSE)</f>
        <v>B2</v>
      </c>
      <c r="F27" s="49" t="str">
        <f>VLOOKUP(C27,Classification!$A:$D,2,FALSE)</f>
        <v>B1</v>
      </c>
      <c r="G27" s="15" t="str">
        <f>VLOOKUP(D27,Classification!$A:$D,2,FALSE)</f>
        <v>B1</v>
      </c>
      <c r="H27" s="15" t="b">
        <f t="shared" si="0"/>
        <v>1</v>
      </c>
      <c r="K27" s="3"/>
    </row>
    <row r="28" spans="1:11" x14ac:dyDescent="0.2">
      <c r="A28" s="10" t="str">
        <f>IF(ISERROR(MATCH(B28,'SegEnds_Xtal_Prot#'!B:B, 0)), "NoXtal", "Xtal")</f>
        <v>NoXtal</v>
      </c>
      <c r="B28" t="s">
        <v>1191</v>
      </c>
      <c r="C28" s="1" t="s">
        <v>38</v>
      </c>
      <c r="D28" t="s">
        <v>38</v>
      </c>
      <c r="E28" s="28" t="str">
        <f>VLOOKUP(B28,Classification!$A:$D,2,FALSE)</f>
        <v>B2</v>
      </c>
      <c r="F28" s="49" t="str">
        <f>VLOOKUP(C28,Classification!$A:$D,2,FALSE)</f>
        <v>B1</v>
      </c>
      <c r="G28" s="15" t="str">
        <f>VLOOKUP(D28,Classification!$A:$D,2,FALSE)</f>
        <v>B1</v>
      </c>
      <c r="H28" s="15" t="b">
        <f t="shared" si="0"/>
        <v>1</v>
      </c>
      <c r="K28" s="3"/>
    </row>
    <row r="29" spans="1:11" x14ac:dyDescent="0.2">
      <c r="A29" s="10" t="str">
        <f>IF(ISERROR(MATCH(B29,'SegEnds_Xtal_Prot#'!B:B, 0)), "NoXtal", "Xtal")</f>
        <v>NoXtal</v>
      </c>
      <c r="B29" t="s">
        <v>1185</v>
      </c>
      <c r="C29" s="1" t="s">
        <v>406</v>
      </c>
      <c r="D29" t="s">
        <v>38</v>
      </c>
      <c r="E29" s="28" t="str">
        <f>VLOOKUP(B29,Classification!$A:$D,2,FALSE)</f>
        <v>B2</v>
      </c>
      <c r="F29" s="49" t="str">
        <f>VLOOKUP(C29,Classification!$A:$D,2,FALSE)</f>
        <v>B1</v>
      </c>
      <c r="G29" s="15" t="str">
        <f>VLOOKUP(D29,Classification!$A:$D,2,FALSE)</f>
        <v>B1</v>
      </c>
      <c r="H29" s="15" t="b">
        <f t="shared" si="0"/>
        <v>1</v>
      </c>
      <c r="K29" s="3"/>
    </row>
    <row r="30" spans="1:11" x14ac:dyDescent="0.2">
      <c r="A30" s="10" t="str">
        <f>IF(ISERROR(MATCH(B30,'SegEnds_Xtal_Prot#'!B:B, 0)), "NoXtal", "Xtal")</f>
        <v>NoXtal</v>
      </c>
      <c r="B30" t="s">
        <v>1186</v>
      </c>
      <c r="C30" s="1" t="s">
        <v>38</v>
      </c>
      <c r="D30" t="s">
        <v>38</v>
      </c>
      <c r="E30" s="28" t="str">
        <f>VLOOKUP(B30,Classification!$A:$D,2,FALSE)</f>
        <v>B2</v>
      </c>
      <c r="F30" s="49" t="str">
        <f>VLOOKUP(C30,Classification!$A:$D,2,FALSE)</f>
        <v>B1</v>
      </c>
      <c r="G30" s="15" t="str">
        <f>VLOOKUP(D30,Classification!$A:$D,2,FALSE)</f>
        <v>B1</v>
      </c>
      <c r="H30" s="15" t="b">
        <f t="shared" si="0"/>
        <v>1</v>
      </c>
      <c r="K30" s="3"/>
    </row>
    <row r="31" spans="1:11" x14ac:dyDescent="0.2">
      <c r="A31" s="10" t="str">
        <f>IF(ISERROR(MATCH(B31,'SegEnds_Xtal_Prot#'!B:B, 0)), "NoXtal", "Xtal")</f>
        <v>NoXtal</v>
      </c>
      <c r="B31" t="s">
        <v>1190</v>
      </c>
      <c r="C31" s="1" t="s">
        <v>38</v>
      </c>
      <c r="D31" t="s">
        <v>38</v>
      </c>
      <c r="E31" s="28" t="str">
        <f>VLOOKUP(B31,Classification!$A:$D,2,FALSE)</f>
        <v>B2</v>
      </c>
      <c r="F31" s="49" t="str">
        <f>VLOOKUP(C31,Classification!$A:$D,2,FALSE)</f>
        <v>B1</v>
      </c>
      <c r="G31" s="15" t="str">
        <f>VLOOKUP(D31,Classification!$A:$D,2,FALSE)</f>
        <v>B1</v>
      </c>
      <c r="H31" s="15" t="b">
        <f t="shared" si="0"/>
        <v>1</v>
      </c>
      <c r="K31" s="3"/>
    </row>
    <row r="32" spans="1:11" x14ac:dyDescent="0.2">
      <c r="A32" s="10" t="str">
        <f>IF(ISERROR(MATCH(B32,'SegEnds_Xtal_Prot#'!B:B, 0)), "NoXtal", "Xtal")</f>
        <v>NoXtal</v>
      </c>
      <c r="B32" t="s">
        <v>1183</v>
      </c>
      <c r="C32" s="1" t="s">
        <v>406</v>
      </c>
      <c r="D32" t="s">
        <v>38</v>
      </c>
      <c r="E32" s="28" t="str">
        <f>VLOOKUP(B32,Classification!$A:$D,2,FALSE)</f>
        <v>B2</v>
      </c>
      <c r="F32" s="49" t="str">
        <f>VLOOKUP(C32,Classification!$A:$D,2,FALSE)</f>
        <v>B1</v>
      </c>
      <c r="G32" s="15" t="str">
        <f>VLOOKUP(D32,Classification!$A:$D,2,FALSE)</f>
        <v>B1</v>
      </c>
      <c r="H32" s="15" t="b">
        <f t="shared" si="0"/>
        <v>1</v>
      </c>
      <c r="K32" s="3"/>
    </row>
    <row r="33" spans="1:11" x14ac:dyDescent="0.2">
      <c r="A33" s="10" t="str">
        <f>IF(ISERROR(MATCH(B33,'SegEnds_Xtal_Prot#'!B:B, 0)), "NoXtal", "Xtal")</f>
        <v>NoXtal</v>
      </c>
      <c r="B33" t="s">
        <v>1182</v>
      </c>
      <c r="C33" s="1" t="s">
        <v>38</v>
      </c>
      <c r="D33" t="s">
        <v>38</v>
      </c>
      <c r="E33" s="28" t="str">
        <f>VLOOKUP(B33,Classification!$A:$D,2,FALSE)</f>
        <v>B2</v>
      </c>
      <c r="F33" s="49" t="str">
        <f>VLOOKUP(C33,Classification!$A:$D,2,FALSE)</f>
        <v>B1</v>
      </c>
      <c r="G33" s="15" t="str">
        <f>VLOOKUP(D33,Classification!$A:$D,2,FALSE)</f>
        <v>B1</v>
      </c>
      <c r="H33" s="15" t="b">
        <f t="shared" si="0"/>
        <v>1</v>
      </c>
      <c r="K33" s="3"/>
    </row>
    <row r="34" spans="1:11" x14ac:dyDescent="0.2">
      <c r="A34" s="10" t="str">
        <f>IF(ISERROR(MATCH(B34,'SegEnds_Xtal_Prot#'!B:B, 0)), "NoXtal", "Xtal")</f>
        <v>NoXtal</v>
      </c>
      <c r="B34" t="s">
        <v>1188</v>
      </c>
      <c r="C34" s="1" t="s">
        <v>38</v>
      </c>
      <c r="D34" t="s">
        <v>38</v>
      </c>
      <c r="E34" s="28" t="str">
        <f>VLOOKUP(B34,Classification!$A:$D,2,FALSE)</f>
        <v>B2</v>
      </c>
      <c r="F34" s="49" t="str">
        <f>VLOOKUP(C34,Classification!$A:$D,2,FALSE)</f>
        <v>B1</v>
      </c>
      <c r="G34" s="15" t="str">
        <f>VLOOKUP(D34,Classification!$A:$D,2,FALSE)</f>
        <v>B1</v>
      </c>
      <c r="H34" s="15" t="b">
        <f t="shared" si="0"/>
        <v>1</v>
      </c>
      <c r="K34" s="3"/>
    </row>
    <row r="35" spans="1:11" x14ac:dyDescent="0.2">
      <c r="A35" s="10" t="str">
        <f>IF(ISERROR(MATCH(B35,'SegEnds_Xtal_Prot#'!B:B, 0)), "NoXtal", "Xtal")</f>
        <v>NoXtal</v>
      </c>
      <c r="B35" t="s">
        <v>1198</v>
      </c>
      <c r="C35" s="1" t="s">
        <v>406</v>
      </c>
      <c r="D35" t="s">
        <v>38</v>
      </c>
      <c r="E35" s="28" t="str">
        <f>VLOOKUP(B35,Classification!$A:$D,2,FALSE)</f>
        <v>B2</v>
      </c>
      <c r="F35" s="49" t="str">
        <f>VLOOKUP(C35,Classification!$A:$D,2,FALSE)</f>
        <v>B1</v>
      </c>
      <c r="G35" s="15" t="str">
        <f>VLOOKUP(D35,Classification!$A:$D,2,FALSE)</f>
        <v>B1</v>
      </c>
      <c r="H35" s="15" t="b">
        <f t="shared" si="0"/>
        <v>1</v>
      </c>
      <c r="K35" s="3"/>
    </row>
    <row r="36" spans="1:11" x14ac:dyDescent="0.2">
      <c r="A36" s="10" t="str">
        <f>IF(ISERROR(MATCH(B36,'SegEnds_Xtal_Prot#'!B:B, 0)), "NoXtal", "Xtal")</f>
        <v>NoXtal</v>
      </c>
      <c r="B36" t="s">
        <v>1192</v>
      </c>
      <c r="C36" s="1" t="s">
        <v>38</v>
      </c>
      <c r="D36" t="s">
        <v>38</v>
      </c>
      <c r="E36" s="28" t="str">
        <f>VLOOKUP(B36,Classification!$A:$D,2,FALSE)</f>
        <v>B2</v>
      </c>
      <c r="F36" s="49" t="str">
        <f>VLOOKUP(C36,Classification!$A:$D,2,FALSE)</f>
        <v>B1</v>
      </c>
      <c r="G36" s="15" t="str">
        <f>VLOOKUP(D36,Classification!$A:$D,2,FALSE)</f>
        <v>B1</v>
      </c>
      <c r="H36" s="15" t="b">
        <f t="shared" si="0"/>
        <v>1</v>
      </c>
      <c r="K36" s="3"/>
    </row>
    <row r="37" spans="1:11" x14ac:dyDescent="0.2">
      <c r="A37" s="10" t="str">
        <f>IF(ISERROR(MATCH(B37,'SegEnds_Xtal_Prot#'!B:B, 0)), "NoXtal", "Xtal")</f>
        <v>NoXtal</v>
      </c>
      <c r="B37" t="s">
        <v>1196</v>
      </c>
      <c r="C37" s="1" t="s">
        <v>38</v>
      </c>
      <c r="D37" t="s">
        <v>38</v>
      </c>
      <c r="E37" s="28" t="str">
        <f>VLOOKUP(B37,Classification!$A:$D,2,FALSE)</f>
        <v>B2</v>
      </c>
      <c r="F37" s="49" t="str">
        <f>VLOOKUP(C37,Classification!$A:$D,2,FALSE)</f>
        <v>B1</v>
      </c>
      <c r="G37" s="15" t="str">
        <f>VLOOKUP(D37,Classification!$A:$D,2,FALSE)</f>
        <v>B1</v>
      </c>
      <c r="H37" s="15" t="b">
        <f t="shared" si="0"/>
        <v>1</v>
      </c>
      <c r="K37" s="3"/>
    </row>
    <row r="38" spans="1:11" x14ac:dyDescent="0.2">
      <c r="A38" s="10" t="str">
        <f>IF(ISERROR(MATCH(B38,'SegEnds_Xtal_Prot#'!B:B, 0)), "NoXtal", "Xtal")</f>
        <v>NoXtal</v>
      </c>
      <c r="B38" t="s">
        <v>1423</v>
      </c>
      <c r="C38" s="1" t="s">
        <v>38</v>
      </c>
      <c r="D38" t="s">
        <v>38</v>
      </c>
      <c r="E38" s="28" t="str">
        <f>VLOOKUP(B38,Classification!$A:$D,2,FALSE)</f>
        <v>B2</v>
      </c>
      <c r="F38" s="49" t="str">
        <f>VLOOKUP(C38,Classification!$A:$D,2,FALSE)</f>
        <v>B1</v>
      </c>
      <c r="G38" s="15" t="str">
        <f>VLOOKUP(D38,Classification!$A:$D,2,FALSE)</f>
        <v>B1</v>
      </c>
      <c r="H38" s="15" t="b">
        <f t="shared" si="0"/>
        <v>1</v>
      </c>
      <c r="K38" s="3"/>
    </row>
    <row r="39" spans="1:11" x14ac:dyDescent="0.2">
      <c r="A39" s="10" t="str">
        <f>IF(ISERROR(MATCH(B39,'SegEnds_Xtal_Prot#'!B:B, 0)), "NoXtal", "Xtal")</f>
        <v>NoXtal</v>
      </c>
      <c r="B39" t="s">
        <v>1194</v>
      </c>
      <c r="C39" s="1" t="s">
        <v>38</v>
      </c>
      <c r="D39" t="s">
        <v>38</v>
      </c>
      <c r="E39" s="28" t="str">
        <f>VLOOKUP(B39,Classification!$A:$D,2,FALSE)</f>
        <v>B2</v>
      </c>
      <c r="F39" s="49" t="str">
        <f>VLOOKUP(C39,Classification!$A:$D,2,FALSE)</f>
        <v>B1</v>
      </c>
      <c r="G39" s="15" t="str">
        <f>VLOOKUP(D39,Classification!$A:$D,2,FALSE)</f>
        <v>B1</v>
      </c>
      <c r="H39" s="15" t="b">
        <f t="shared" si="0"/>
        <v>1</v>
      </c>
      <c r="K39" s="3"/>
    </row>
    <row r="40" spans="1:11" x14ac:dyDescent="0.2">
      <c r="A40" s="10" t="str">
        <f>IF(ISERROR(MATCH(B40,'SegEnds_Xtal_Prot#'!B:B, 0)), "NoXtal", "Xtal")</f>
        <v>NoXtal</v>
      </c>
      <c r="B40" t="s">
        <v>442</v>
      </c>
      <c r="C40" s="1" t="s">
        <v>38</v>
      </c>
      <c r="D40" t="s">
        <v>38</v>
      </c>
      <c r="E40" s="28" t="str">
        <f>VLOOKUP(B40,Classification!$A:$D,2,FALSE)</f>
        <v>B2</v>
      </c>
      <c r="F40" s="49" t="str">
        <f>VLOOKUP(C40,Classification!$A:$D,2,FALSE)</f>
        <v>B1</v>
      </c>
      <c r="G40" s="15" t="str">
        <f>VLOOKUP(D40,Classification!$A:$D,2,FALSE)</f>
        <v>B1</v>
      </c>
      <c r="H40" s="15" t="b">
        <f t="shared" si="0"/>
        <v>1</v>
      </c>
      <c r="K40" s="3"/>
    </row>
    <row r="41" spans="1:11" x14ac:dyDescent="0.2">
      <c r="A41" s="10" t="str">
        <f>IF(ISERROR(MATCH(B41,'SegEnds_Xtal_Prot#'!B:B, 0)), "NoXtal", "Xtal")</f>
        <v>NoXtal</v>
      </c>
      <c r="B41" t="s">
        <v>1177</v>
      </c>
      <c r="C41" s="1" t="s">
        <v>38</v>
      </c>
      <c r="D41" t="s">
        <v>38</v>
      </c>
      <c r="E41" s="28" t="str">
        <f>VLOOKUP(B41,Classification!$A:$D,2,FALSE)</f>
        <v>B2</v>
      </c>
      <c r="F41" s="49" t="str">
        <f>VLOOKUP(C41,Classification!$A:$D,2,FALSE)</f>
        <v>B1</v>
      </c>
      <c r="G41" s="15" t="str">
        <f>VLOOKUP(D41,Classification!$A:$D,2,FALSE)</f>
        <v>B1</v>
      </c>
      <c r="H41" s="15" t="b">
        <f t="shared" si="0"/>
        <v>1</v>
      </c>
      <c r="K41" s="3"/>
    </row>
    <row r="42" spans="1:11" x14ac:dyDescent="0.2">
      <c r="A42" s="10" t="str">
        <f>IF(ISERROR(MATCH(B42,'SegEnds_Xtal_Prot#'!B:B, 0)), "NoXtal", "Xtal")</f>
        <v>NoXtal</v>
      </c>
      <c r="B42" t="s">
        <v>1178</v>
      </c>
      <c r="C42" s="1" t="s">
        <v>38</v>
      </c>
      <c r="D42" t="s">
        <v>38</v>
      </c>
      <c r="E42" s="28" t="str">
        <f>VLOOKUP(B42,Classification!$A:$D,2,FALSE)</f>
        <v>B2</v>
      </c>
      <c r="F42" s="49" t="str">
        <f>VLOOKUP(C42,Classification!$A:$D,2,FALSE)</f>
        <v>B1</v>
      </c>
      <c r="G42" s="15" t="str">
        <f>VLOOKUP(D42,Classification!$A:$D,2,FALSE)</f>
        <v>B1</v>
      </c>
      <c r="H42" s="15" t="b">
        <f t="shared" si="0"/>
        <v>1</v>
      </c>
      <c r="K42" s="3"/>
    </row>
    <row r="43" spans="1:11" x14ac:dyDescent="0.2">
      <c r="A43" s="10" t="str">
        <f>IF(ISERROR(MATCH(B43,'SegEnds_Xtal_Prot#'!B:B, 0)), "NoXtal", "Xtal")</f>
        <v>NoXtal</v>
      </c>
      <c r="B43" t="s">
        <v>1179</v>
      </c>
      <c r="C43" s="1" t="s">
        <v>38</v>
      </c>
      <c r="D43" t="s">
        <v>38</v>
      </c>
      <c r="E43" s="28" t="str">
        <f>VLOOKUP(B43,Classification!$A:$D,2,FALSE)</f>
        <v>B2</v>
      </c>
      <c r="F43" s="49" t="str">
        <f>VLOOKUP(C43,Classification!$A:$D,2,FALSE)</f>
        <v>B1</v>
      </c>
      <c r="G43" s="15" t="str">
        <f>VLOOKUP(D43,Classification!$A:$D,2,FALSE)</f>
        <v>B1</v>
      </c>
      <c r="H43" s="15" t="b">
        <f t="shared" si="0"/>
        <v>1</v>
      </c>
      <c r="K43" s="3"/>
    </row>
    <row r="44" spans="1:11" x14ac:dyDescent="0.2">
      <c r="A44" s="10" t="str">
        <f>IF(ISERROR(MATCH(B44,'SegEnds_Xtal_Prot#'!B:B, 0)), "NoXtal", "Xtal")</f>
        <v>NoXtal</v>
      </c>
      <c r="B44" t="s">
        <v>418</v>
      </c>
      <c r="C44" s="1" t="s">
        <v>401</v>
      </c>
      <c r="D44" t="s">
        <v>38</v>
      </c>
      <c r="E44" s="28" t="str">
        <f>VLOOKUP(B44,Classification!$A:$D,2,FALSE)</f>
        <v>B2</v>
      </c>
      <c r="F44" s="49" t="str">
        <f>VLOOKUP(C44,Classification!$A:$D,2,FALSE)</f>
        <v>B1</v>
      </c>
      <c r="G44" s="15" t="str">
        <f>VLOOKUP(D44,Classification!$A:$D,2,FALSE)</f>
        <v>B1</v>
      </c>
      <c r="H44" s="15" t="b">
        <f t="shared" si="0"/>
        <v>1</v>
      </c>
      <c r="K44" s="3"/>
    </row>
    <row r="45" spans="1:11" x14ac:dyDescent="0.2">
      <c r="A45" s="10" t="str">
        <f>IF(ISERROR(MATCH(B45,'SegEnds_Xtal_Prot#'!B:B, 0)), "NoXtal", "Xtal")</f>
        <v>NoXtal</v>
      </c>
      <c r="B45" t="s">
        <v>419</v>
      </c>
      <c r="C45" s="1" t="s">
        <v>401</v>
      </c>
      <c r="D45" t="s">
        <v>38</v>
      </c>
      <c r="E45" s="28" t="str">
        <f>VLOOKUP(B45,Classification!$A:$D,2,FALSE)</f>
        <v>B2</v>
      </c>
      <c r="F45" s="49" t="str">
        <f>VLOOKUP(C45,Classification!$A:$D,2,FALSE)</f>
        <v>B1</v>
      </c>
      <c r="G45" s="15" t="str">
        <f>VLOOKUP(D45,Classification!$A:$D,2,FALSE)</f>
        <v>B1</v>
      </c>
      <c r="H45" s="15" t="b">
        <f t="shared" si="0"/>
        <v>1</v>
      </c>
      <c r="K45" s="3"/>
    </row>
    <row r="46" spans="1:11" x14ac:dyDescent="0.2">
      <c r="A46" s="10" t="str">
        <f>IF(ISERROR(MATCH(B46,'SegEnds_Xtal_Prot#'!B:B, 0)), "NoXtal", "Xtal")</f>
        <v>NoXtal</v>
      </c>
      <c r="B46" t="s">
        <v>1201</v>
      </c>
      <c r="C46" s="1" t="s">
        <v>38</v>
      </c>
      <c r="D46" t="s">
        <v>38</v>
      </c>
      <c r="E46" s="28" t="str">
        <f>VLOOKUP(B46,Classification!$A:$D,2,FALSE)</f>
        <v>B2</v>
      </c>
      <c r="F46" s="49" t="str">
        <f>VLOOKUP(C46,Classification!$A:$D,2,FALSE)</f>
        <v>B1</v>
      </c>
      <c r="G46" s="15" t="str">
        <f>VLOOKUP(D46,Classification!$A:$D,2,FALSE)</f>
        <v>B1</v>
      </c>
      <c r="H46" s="15" t="b">
        <f t="shared" si="0"/>
        <v>1</v>
      </c>
      <c r="K46" s="3"/>
    </row>
    <row r="47" spans="1:11" x14ac:dyDescent="0.2">
      <c r="A47" s="10" t="str">
        <f>IF(ISERROR(MATCH(B47,'SegEnds_Xtal_Prot#'!B:B, 0)), "NoXtal", "Xtal")</f>
        <v>NoXtal</v>
      </c>
      <c r="B47" t="s">
        <v>1200</v>
      </c>
      <c r="C47" s="1" t="s">
        <v>401</v>
      </c>
      <c r="D47" t="s">
        <v>38</v>
      </c>
      <c r="E47" s="28" t="str">
        <f>VLOOKUP(B47,Classification!$A:$D,2,FALSE)</f>
        <v>B2</v>
      </c>
      <c r="F47" s="49" t="str">
        <f>VLOOKUP(C47,Classification!$A:$D,2,FALSE)</f>
        <v>B1</v>
      </c>
      <c r="G47" s="15" t="str">
        <f>VLOOKUP(D47,Classification!$A:$D,2,FALSE)</f>
        <v>B1</v>
      </c>
      <c r="H47" s="15" t="b">
        <f t="shared" si="0"/>
        <v>1</v>
      </c>
      <c r="K47" s="3"/>
    </row>
    <row r="48" spans="1:11" x14ac:dyDescent="0.2">
      <c r="A48" s="10" t="str">
        <f>IF(ISERROR(MATCH(B48,'SegEnds_Xtal_Prot#'!B:B, 0)), "NoXtal", "Xtal")</f>
        <v>NoXtal</v>
      </c>
      <c r="B48" t="s">
        <v>1181</v>
      </c>
      <c r="C48" s="1" t="s">
        <v>38</v>
      </c>
      <c r="D48" t="s">
        <v>38</v>
      </c>
      <c r="E48" s="28" t="str">
        <f>VLOOKUP(B48,Classification!$A:$D,2,FALSE)</f>
        <v>B2</v>
      </c>
      <c r="F48" s="49" t="str">
        <f>VLOOKUP(C48,Classification!$A:$D,2,FALSE)</f>
        <v>B1</v>
      </c>
      <c r="G48" s="15" t="str">
        <f>VLOOKUP(D48,Classification!$A:$D,2,FALSE)</f>
        <v>B1</v>
      </c>
      <c r="H48" s="15" t="b">
        <f t="shared" si="0"/>
        <v>1</v>
      </c>
      <c r="K48" s="3"/>
    </row>
    <row r="49" spans="1:11" x14ac:dyDescent="0.2">
      <c r="A49" s="10" t="str">
        <f>IF(ISERROR(MATCH(B49,'SegEnds_Xtal_Prot#'!B:B, 0)), "NoXtal", "Xtal")</f>
        <v>NoXtal</v>
      </c>
      <c r="B49" t="s">
        <v>1199</v>
      </c>
      <c r="C49" s="1" t="s">
        <v>38</v>
      </c>
      <c r="D49" t="s">
        <v>38</v>
      </c>
      <c r="E49" s="28" t="str">
        <f>VLOOKUP(B49,Classification!$A:$D,2,FALSE)</f>
        <v>B2</v>
      </c>
      <c r="F49" s="49" t="str">
        <f>VLOOKUP(C49,Classification!$A:$D,2,FALSE)</f>
        <v>B1</v>
      </c>
      <c r="G49" s="15" t="str">
        <f>VLOOKUP(D49,Classification!$A:$D,2,FALSE)</f>
        <v>B1</v>
      </c>
      <c r="H49" s="15" t="b">
        <f t="shared" si="0"/>
        <v>1</v>
      </c>
      <c r="K49" s="3"/>
    </row>
    <row r="50" spans="1:11" x14ac:dyDescent="0.2">
      <c r="A50" s="10" t="str">
        <f>IF(ISERROR(MATCH(B50,'SegEnds_Xtal_Prot#'!B:B, 0)), "NoXtal", "Xtal")</f>
        <v>NoXtal</v>
      </c>
      <c r="B50" t="s">
        <v>1180</v>
      </c>
      <c r="C50" s="1" t="s">
        <v>38</v>
      </c>
      <c r="D50" t="s">
        <v>38</v>
      </c>
      <c r="E50" s="28" t="str">
        <f>VLOOKUP(B50,Classification!$A:$D,2,FALSE)</f>
        <v>B2</v>
      </c>
      <c r="F50" s="49" t="str">
        <f>VLOOKUP(C50,Classification!$A:$D,2,FALSE)</f>
        <v>B1</v>
      </c>
      <c r="G50" s="15" t="str">
        <f>VLOOKUP(D50,Classification!$A:$D,2,FALSE)</f>
        <v>B1</v>
      </c>
      <c r="H50" s="15" t="b">
        <f t="shared" si="0"/>
        <v>1</v>
      </c>
      <c r="K50" s="3"/>
    </row>
    <row r="51" spans="1:11" x14ac:dyDescent="0.2">
      <c r="A51" s="10" t="str">
        <f>IF(ISERROR(MATCH(B51,'SegEnds_Xtal_Prot#'!B:B, 0)), "NoXtal", "Xtal")</f>
        <v>NoXtal</v>
      </c>
      <c r="B51" t="s">
        <v>414</v>
      </c>
      <c r="C51" s="1" t="s">
        <v>38</v>
      </c>
      <c r="D51" t="s">
        <v>38</v>
      </c>
      <c r="E51" s="28" t="str">
        <f>VLOOKUP(B51,Classification!$A:$D,2,FALSE)</f>
        <v>B2</v>
      </c>
      <c r="F51" s="49" t="str">
        <f>VLOOKUP(C51,Classification!$A:$D,2,FALSE)</f>
        <v>B1</v>
      </c>
      <c r="G51" s="15" t="str">
        <f>VLOOKUP(D51,Classification!$A:$D,2,FALSE)</f>
        <v>B1</v>
      </c>
      <c r="H51" s="15" t="b">
        <f t="shared" si="0"/>
        <v>1</v>
      </c>
      <c r="K51" s="3"/>
    </row>
    <row r="52" spans="1:11" x14ac:dyDescent="0.2">
      <c r="A52" s="10" t="str">
        <f>IF(ISERROR(MATCH(B52,'SegEnds_Xtal_Prot#'!B:B, 0)), "NoXtal", "Xtal")</f>
        <v>NoXtal</v>
      </c>
      <c r="B52" t="s">
        <v>1189</v>
      </c>
      <c r="C52" s="1" t="s">
        <v>401</v>
      </c>
      <c r="D52" t="s">
        <v>38</v>
      </c>
      <c r="E52" s="28" t="str">
        <f>VLOOKUP(B52,Classification!$A:$D,2,FALSE)</f>
        <v>B2</v>
      </c>
      <c r="F52" s="49" t="str">
        <f>VLOOKUP(C52,Classification!$A:$D,2,FALSE)</f>
        <v>B1</v>
      </c>
      <c r="G52" s="15" t="str">
        <f>VLOOKUP(D52,Classification!$A:$D,2,FALSE)</f>
        <v>B1</v>
      </c>
      <c r="H52" s="15" t="b">
        <f t="shared" si="0"/>
        <v>1</v>
      </c>
      <c r="K52" s="3"/>
    </row>
    <row r="53" spans="1:11" x14ac:dyDescent="0.2">
      <c r="A53" s="10" t="str">
        <f>IF(ISERROR(MATCH(B53,'SegEnds_Xtal_Prot#'!B:B, 0)), "NoXtal", "Xtal")</f>
        <v>NoXtal</v>
      </c>
      <c r="B53" t="s">
        <v>481</v>
      </c>
      <c r="C53" s="1" t="s">
        <v>158</v>
      </c>
      <c r="D53" t="s">
        <v>1172</v>
      </c>
      <c r="E53" s="28" t="str">
        <f>VLOOKUP(B53,Classification!$A:$D,2,FALSE)</f>
        <v>O</v>
      </c>
      <c r="F53" s="49" t="str">
        <f>VLOOKUP(C53,Classification!$A:$D,2,FALSE)</f>
        <v>A</v>
      </c>
      <c r="G53" s="15" t="str">
        <f>VLOOKUP(D53,Classification!$A:$D,2,FALSE)</f>
        <v>A</v>
      </c>
      <c r="H53" s="15" t="b">
        <f t="shared" si="0"/>
        <v>1</v>
      </c>
      <c r="K53" s="3"/>
    </row>
    <row r="54" spans="1:11" x14ac:dyDescent="0.2">
      <c r="A54" s="10" t="str">
        <f>IF(ISERROR(MATCH(B54,'SegEnds_Xtal_Prot#'!B:B, 0)), "NoXtal", "Xtal")</f>
        <v>NoXtal</v>
      </c>
      <c r="B54" t="s">
        <v>484</v>
      </c>
      <c r="C54" s="1" t="s">
        <v>336</v>
      </c>
      <c r="D54" t="s">
        <v>1172</v>
      </c>
      <c r="E54" s="28" t="str">
        <f>VLOOKUP(B54,Classification!$A:$D,2,FALSE)</f>
        <v>O</v>
      </c>
      <c r="F54" s="49" t="str">
        <f>VLOOKUP(C54,Classification!$A:$D,2,FALSE)</f>
        <v>A</v>
      </c>
      <c r="G54" s="15" t="str">
        <f>VLOOKUP(D54,Classification!$A:$D,2,FALSE)</f>
        <v>A</v>
      </c>
      <c r="H54" s="15" t="b">
        <f t="shared" si="0"/>
        <v>1</v>
      </c>
      <c r="K54" s="3"/>
    </row>
    <row r="55" spans="1:11" x14ac:dyDescent="0.2">
      <c r="A55" s="10" t="str">
        <f>IF(ISERROR(MATCH(B55,'SegEnds_Xtal_Prot#'!B:B, 0)), "NoXtal", "Xtal")</f>
        <v>NoXtal</v>
      </c>
      <c r="B55" t="s">
        <v>417</v>
      </c>
      <c r="C55" s="1" t="s">
        <v>406</v>
      </c>
      <c r="D55" t="s">
        <v>32</v>
      </c>
      <c r="E55" s="28" t="str">
        <f>VLOOKUP(B55,Classification!$A:$D,2,FALSE)</f>
        <v>B2</v>
      </c>
      <c r="F55" s="49" t="str">
        <f>VLOOKUP(C55,Classification!$A:$D,2,FALSE)</f>
        <v>B1</v>
      </c>
      <c r="G55" s="15" t="str">
        <f>VLOOKUP(D55,Classification!$A:$D,2,FALSE)</f>
        <v>B1</v>
      </c>
      <c r="H55" s="15" t="b">
        <f t="shared" si="0"/>
        <v>1</v>
      </c>
      <c r="K55" s="3"/>
    </row>
    <row r="56" spans="1:11" x14ac:dyDescent="0.2">
      <c r="A56" s="10" t="str">
        <f>IF(ISERROR(MATCH(B56,'SegEnds_Xtal_Prot#'!B:B, 0)), "NoXtal", "Xtal")</f>
        <v>NoXtal</v>
      </c>
      <c r="B56" t="s">
        <v>420</v>
      </c>
      <c r="C56" s="1" t="s">
        <v>38</v>
      </c>
      <c r="D56" t="s">
        <v>32</v>
      </c>
      <c r="E56" s="28" t="str">
        <f>VLOOKUP(B56,Classification!$A:$D,2,FALSE)</f>
        <v>B2</v>
      </c>
      <c r="F56" s="49" t="str">
        <f>VLOOKUP(C56,Classification!$A:$D,2,FALSE)</f>
        <v>B1</v>
      </c>
      <c r="G56" s="15" t="str">
        <f>VLOOKUP(D56,Classification!$A:$D,2,FALSE)</f>
        <v>B1</v>
      </c>
      <c r="H56" s="15" t="b">
        <f t="shared" si="0"/>
        <v>1</v>
      </c>
      <c r="K56" s="3"/>
    </row>
    <row r="57" spans="1:11" x14ac:dyDescent="0.2">
      <c r="A57" s="10" t="str">
        <f>IF(ISERROR(MATCH(B57,'SegEnds_Xtal_Prot#'!B:B, 0)), "NoXtal", "Xtal")</f>
        <v>NoXtal</v>
      </c>
      <c r="B57" t="s">
        <v>486</v>
      </c>
      <c r="C57" s="1" t="s">
        <v>133</v>
      </c>
      <c r="D57" t="s">
        <v>40</v>
      </c>
      <c r="E57" s="28" t="str">
        <f>VLOOKUP(B57,Classification!$A:$D,2,FALSE)</f>
        <v>O</v>
      </c>
      <c r="F57" s="49" t="str">
        <f>VLOOKUP(C57,Classification!$A:$D,2,FALSE)</f>
        <v>A</v>
      </c>
      <c r="G57" s="15" t="str">
        <f>VLOOKUP(D57,Classification!$A:$D,2,FALSE)</f>
        <v>C</v>
      </c>
      <c r="H57" s="15" t="b">
        <f t="shared" si="0"/>
        <v>1</v>
      </c>
      <c r="K57" s="3"/>
    </row>
    <row r="58" spans="1:11" x14ac:dyDescent="0.2">
      <c r="A58" s="10" t="str">
        <f>IF(ISERROR(MATCH(B58,'SegEnds_Xtal_Prot#'!B:B, 0)), "NoXtal", "Xtal")</f>
        <v>NoXtal</v>
      </c>
      <c r="B58" t="s">
        <v>466</v>
      </c>
      <c r="C58" s="1" t="s">
        <v>1172</v>
      </c>
      <c r="D58" t="s">
        <v>918</v>
      </c>
      <c r="E58" s="28" t="str">
        <f>VLOOKUP(B58,Classification!$A:$D,2,FALSE)</f>
        <v>T</v>
      </c>
      <c r="F58" s="49" t="str">
        <f>VLOOKUP(C58,Classification!$A:$D,2,FALSE)</f>
        <v>A</v>
      </c>
      <c r="G58" s="15" t="str">
        <f>VLOOKUP(D58,Classification!$A:$D,2,FALSE)</f>
        <v>A</v>
      </c>
      <c r="H58" s="15" t="b">
        <f t="shared" si="0"/>
        <v>1</v>
      </c>
      <c r="K58" s="3"/>
    </row>
    <row r="59" spans="1:11" x14ac:dyDescent="0.2">
      <c r="A59" s="10" t="str">
        <f>IF(ISERROR(MATCH(B59,'SegEnds_Xtal_Prot#'!B:B, 0)), "NoXtal", "Xtal")</f>
        <v>NoXtal</v>
      </c>
      <c r="B59" t="s">
        <v>474</v>
      </c>
      <c r="C59" s="1" t="s">
        <v>1172</v>
      </c>
      <c r="D59" t="s">
        <v>339</v>
      </c>
      <c r="E59" s="28" t="str">
        <f>VLOOKUP(B59,Classification!$A:$D,2,FALSE)</f>
        <v>T</v>
      </c>
      <c r="F59" s="49" t="str">
        <f>VLOOKUP(C59,Classification!$A:$D,2,FALSE)</f>
        <v>A</v>
      </c>
      <c r="G59" s="15" t="str">
        <f>VLOOKUP(D59,Classification!$A:$D,2,FALSE)</f>
        <v>A</v>
      </c>
      <c r="H59" s="15" t="b">
        <f t="shared" si="0"/>
        <v>1</v>
      </c>
      <c r="K59" s="3"/>
    </row>
    <row r="60" spans="1:11" x14ac:dyDescent="0.2">
      <c r="A60" s="10" t="str">
        <f>IF(ISERROR(MATCH(B60,'SegEnds_Xtal_Prot#'!B:B, 0)), "NoXtal", "Xtal")</f>
        <v>NoXtal</v>
      </c>
      <c r="B60" t="s">
        <v>459</v>
      </c>
      <c r="C60" s="1" t="s">
        <v>1172</v>
      </c>
      <c r="D60" t="s">
        <v>1176</v>
      </c>
      <c r="E60" s="28" t="str">
        <f>VLOOKUP(B60,Classification!$A:$D,2,FALSE)</f>
        <v>T</v>
      </c>
      <c r="F60" s="49" t="str">
        <f>VLOOKUP(C60,Classification!$A:$D,2,FALSE)</f>
        <v>A</v>
      </c>
      <c r="G60" s="15" t="str">
        <f>VLOOKUP(D60,Classification!$A:$D,2,FALSE)</f>
        <v>A</v>
      </c>
      <c r="H60" s="15" t="b">
        <f t="shared" si="0"/>
        <v>1</v>
      </c>
      <c r="K60" s="3"/>
    </row>
    <row r="61" spans="1:11" x14ac:dyDescent="0.2">
      <c r="A61" s="10" t="str">
        <f>IF(ISERROR(MATCH(B61,'SegEnds_Xtal_Prot#'!B:B, 0)), "NoXtal", "Xtal")</f>
        <v>NoXtal</v>
      </c>
      <c r="B61" t="s">
        <v>458</v>
      </c>
      <c r="C61" s="1" t="s">
        <v>133</v>
      </c>
      <c r="D61" t="s">
        <v>345</v>
      </c>
      <c r="E61" s="28" t="str">
        <f>VLOOKUP(B61,Classification!$A:$D,2,FALSE)</f>
        <v>T</v>
      </c>
      <c r="F61" s="49" t="str">
        <f>VLOOKUP(C61,Classification!$A:$D,2,FALSE)</f>
        <v>A</v>
      </c>
      <c r="G61" s="15" t="str">
        <f>VLOOKUP(D61,Classification!$A:$D,2,FALSE)</f>
        <v>A</v>
      </c>
      <c r="H61" s="15" t="b">
        <f t="shared" si="0"/>
        <v>1</v>
      </c>
      <c r="K61" s="3"/>
    </row>
    <row r="62" spans="1:11" x14ac:dyDescent="0.2">
      <c r="A62" s="10" t="str">
        <f>IF(ISERROR(MATCH(B62,'SegEnds_Xtal_Prot#'!B:B, 0)), "NoXtal", "Xtal")</f>
        <v>NoXtal</v>
      </c>
      <c r="B62" t="s">
        <v>482</v>
      </c>
      <c r="C62" s="1" t="s">
        <v>177</v>
      </c>
      <c r="D62" t="s">
        <v>352</v>
      </c>
      <c r="E62" s="28" t="str">
        <f>VLOOKUP(B62,Classification!$A:$D,2,FALSE)</f>
        <v>O</v>
      </c>
      <c r="F62" s="49" t="str">
        <f>VLOOKUP(C62,Classification!$A:$D,2,FALSE)</f>
        <v>A</v>
      </c>
      <c r="G62" s="15" t="str">
        <f>VLOOKUP(D62,Classification!$A:$D,2,FALSE)</f>
        <v>A</v>
      </c>
      <c r="H62" s="15" t="b">
        <f t="shared" si="0"/>
        <v>1</v>
      </c>
      <c r="K62" s="3"/>
    </row>
    <row r="63" spans="1:11" x14ac:dyDescent="0.2">
      <c r="A63" s="10" t="str">
        <f>IF(ISERROR(MATCH(B63,'SegEnds_Xtal_Prot#'!B:B, 0)), "NoXtal", "Xtal")</f>
        <v>NoXtal</v>
      </c>
      <c r="B63" t="s">
        <v>456</v>
      </c>
      <c r="C63" s="1" t="s">
        <v>191</v>
      </c>
      <c r="D63" t="s">
        <v>104</v>
      </c>
      <c r="E63" s="28" t="str">
        <f>VLOOKUP(B63,Classification!$A:$D,2,FALSE)</f>
        <v>T</v>
      </c>
      <c r="F63" s="49" t="str">
        <f>VLOOKUP(C63,Classification!$A:$D,2,FALSE)</f>
        <v>A</v>
      </c>
      <c r="G63" s="15" t="str">
        <f>VLOOKUP(D63,Classification!$A:$D,2,FALSE)</f>
        <v>A</v>
      </c>
      <c r="H63" s="15" t="b">
        <f t="shared" si="0"/>
        <v>1</v>
      </c>
      <c r="K63" s="3"/>
    </row>
    <row r="64" spans="1:11" x14ac:dyDescent="0.2">
      <c r="A64" s="10" t="str">
        <f>IF(ISERROR(MATCH(B64,'SegEnds_Xtal_Prot#'!B:B, 0)), "NoXtal", "Xtal")</f>
        <v>NoXtal</v>
      </c>
      <c r="B64" t="s">
        <v>477</v>
      </c>
      <c r="C64" s="1" t="s">
        <v>278</v>
      </c>
      <c r="D64" t="s">
        <v>924</v>
      </c>
      <c r="E64" s="28" t="str">
        <f>VLOOKUP(B64,Classification!$A:$D,2,FALSE)</f>
        <v>T</v>
      </c>
      <c r="F64" s="49" t="str">
        <f>VLOOKUP(C64,Classification!$A:$D,2,FALSE)</f>
        <v>A</v>
      </c>
      <c r="G64" s="15" t="str">
        <f>VLOOKUP(D64,Classification!$A:$D,2,FALSE)</f>
        <v>A</v>
      </c>
      <c r="H64" s="15" t="b">
        <f t="shared" si="0"/>
        <v>1</v>
      </c>
      <c r="K64" s="3"/>
    </row>
    <row r="65" spans="1:11" x14ac:dyDescent="0.2">
      <c r="A65" s="10" t="str">
        <f>IF(ISERROR(MATCH(B65,'SegEnds_Xtal_Prot#'!B:B, 0)), "NoXtal", "Xtal")</f>
        <v>NoXtal</v>
      </c>
      <c r="B65" t="s">
        <v>131</v>
      </c>
      <c r="C65" s="1" t="s">
        <v>34</v>
      </c>
      <c r="D65" t="s">
        <v>34</v>
      </c>
      <c r="E65" s="28" t="str">
        <f>VLOOKUP(B65,Classification!$A:$D,2,FALSE)</f>
        <v>A</v>
      </c>
      <c r="F65" s="49" t="str">
        <f>VLOOKUP(C65,Classification!$A:$D,2,FALSE)</f>
        <v>A</v>
      </c>
      <c r="G65" s="15" t="str">
        <f>VLOOKUP(D65,Classification!$A:$D,2,FALSE)</f>
        <v>A</v>
      </c>
      <c r="H65" s="15" t="b">
        <f t="shared" si="0"/>
        <v>1</v>
      </c>
      <c r="K65" s="3"/>
    </row>
    <row r="66" spans="1:11" x14ac:dyDescent="0.2">
      <c r="A66" s="10" t="str">
        <f>IF(ISERROR(MATCH(B66,'SegEnds_Xtal_Prot#'!B:B, 0)), "NoXtal", "Xtal")</f>
        <v>NoXtal</v>
      </c>
      <c r="B66" t="s">
        <v>135</v>
      </c>
      <c r="C66" s="1" t="s">
        <v>34</v>
      </c>
      <c r="D66" t="s">
        <v>34</v>
      </c>
      <c r="E66" s="28" t="str">
        <f>VLOOKUP(B66,Classification!$A:$D,2,FALSE)</f>
        <v>A</v>
      </c>
      <c r="F66" s="49" t="str">
        <f>VLOOKUP(C66,Classification!$A:$D,2,FALSE)</f>
        <v>A</v>
      </c>
      <c r="G66" s="15" t="str">
        <f>VLOOKUP(D66,Classification!$A:$D,2,FALSE)</f>
        <v>A</v>
      </c>
      <c r="H66" s="15" t="b">
        <f t="shared" si="0"/>
        <v>1</v>
      </c>
      <c r="K66" s="3"/>
    </row>
    <row r="67" spans="1:11" x14ac:dyDescent="0.2">
      <c r="A67" s="10" t="str">
        <f>IF(ISERROR(MATCH(B67,'SegEnds_Xtal_Prot#'!B:B, 0)), "NoXtal", "Xtal")</f>
        <v>NoXtal</v>
      </c>
      <c r="B67" t="s">
        <v>130</v>
      </c>
      <c r="C67" s="1" t="s">
        <v>34</v>
      </c>
      <c r="D67" t="s">
        <v>34</v>
      </c>
      <c r="E67" s="28" t="str">
        <f>VLOOKUP(B67,Classification!$A:$D,2,FALSE)</f>
        <v>A</v>
      </c>
      <c r="F67" s="49" t="str">
        <f>VLOOKUP(C67,Classification!$A:$D,2,FALSE)</f>
        <v>A</v>
      </c>
      <c r="G67" s="15" t="str">
        <f>VLOOKUP(D67,Classification!$A:$D,2,FALSE)</f>
        <v>A</v>
      </c>
      <c r="H67" s="15" t="b">
        <f t="shared" ref="H67:H130" si="1">OR(E67=G67,AND(E67="T",G67="A"),AND(E67="B2",G67="B1"),E67="O")</f>
        <v>1</v>
      </c>
      <c r="K67" s="3"/>
    </row>
    <row r="68" spans="1:11" x14ac:dyDescent="0.2">
      <c r="A68" s="10" t="str">
        <f>IF(ISERROR(MATCH(B68,'SegEnds_Xtal_Prot#'!B:B, 0)), "NoXtal", "Xtal")</f>
        <v>NoXtal</v>
      </c>
      <c r="B68" t="s">
        <v>129</v>
      </c>
      <c r="C68" s="1" t="s">
        <v>34</v>
      </c>
      <c r="D68" t="s">
        <v>34</v>
      </c>
      <c r="E68" s="28" t="str">
        <f>VLOOKUP(B68,Classification!$A:$D,2,FALSE)</f>
        <v>A</v>
      </c>
      <c r="F68" s="49" t="str">
        <f>VLOOKUP(C68,Classification!$A:$D,2,FALSE)</f>
        <v>A</v>
      </c>
      <c r="G68" s="15" t="str">
        <f>VLOOKUP(D68,Classification!$A:$D,2,FALSE)</f>
        <v>A</v>
      </c>
      <c r="H68" s="15" t="b">
        <f t="shared" si="1"/>
        <v>1</v>
      </c>
      <c r="K68" s="3"/>
    </row>
    <row r="69" spans="1:11" x14ac:dyDescent="0.2">
      <c r="A69" s="10" t="str">
        <f>IF(ISERROR(MATCH(B69,'SegEnds_Xtal_Prot#'!B:B, 0)), "NoXtal", "Xtal")</f>
        <v>Xtal</v>
      </c>
      <c r="B69" t="s">
        <v>34</v>
      </c>
      <c r="C69" s="1" t="s">
        <v>34</v>
      </c>
      <c r="D69" t="s">
        <v>34</v>
      </c>
      <c r="E69" s="28" t="str">
        <f>VLOOKUP(B69,Classification!$A:$D,2,FALSE)</f>
        <v>A</v>
      </c>
      <c r="F69" s="49" t="str">
        <f>VLOOKUP(C69,Classification!$A:$D,2,FALSE)</f>
        <v>A</v>
      </c>
      <c r="G69" s="15" t="str">
        <f>VLOOKUP(D69,Classification!$A:$D,2,FALSE)</f>
        <v>A</v>
      </c>
      <c r="H69" s="15" t="b">
        <f t="shared" si="1"/>
        <v>1</v>
      </c>
      <c r="K69" s="3"/>
    </row>
    <row r="70" spans="1:11" x14ac:dyDescent="0.2">
      <c r="A70" s="10" t="str">
        <f>IF(ISERROR(MATCH(B70,'SegEnds_Xtal_Prot#'!B:B, 0)), "NoXtal", "Xtal")</f>
        <v>NoXtal</v>
      </c>
      <c r="B70" t="s">
        <v>128</v>
      </c>
      <c r="C70" s="1" t="s">
        <v>34</v>
      </c>
      <c r="D70" t="s">
        <v>34</v>
      </c>
      <c r="E70" s="28" t="str">
        <f>VLOOKUP(B70,Classification!$A:$D,2,FALSE)</f>
        <v>A</v>
      </c>
      <c r="F70" s="49" t="str">
        <f>VLOOKUP(C70,Classification!$A:$D,2,FALSE)</f>
        <v>A</v>
      </c>
      <c r="G70" s="15" t="str">
        <f>VLOOKUP(D70,Classification!$A:$D,2,FALSE)</f>
        <v>A</v>
      </c>
      <c r="H70" s="15" t="b">
        <f t="shared" si="1"/>
        <v>1</v>
      </c>
      <c r="K70" s="3"/>
    </row>
    <row r="71" spans="1:11" x14ac:dyDescent="0.2">
      <c r="A71" s="10" t="str">
        <f>IF(ISERROR(MATCH(B71,'SegEnds_Xtal_Prot#'!B:B, 0)), "NoXtal", "Xtal")</f>
        <v>NoXtal</v>
      </c>
      <c r="B71" t="s">
        <v>155</v>
      </c>
      <c r="C71" s="1" t="s">
        <v>191</v>
      </c>
      <c r="D71" t="s">
        <v>34</v>
      </c>
      <c r="E71" s="28" t="str">
        <f>VLOOKUP(B71,Classification!$A:$D,2,FALSE)</f>
        <v>A</v>
      </c>
      <c r="F71" s="49" t="str">
        <f>VLOOKUP(C71,Classification!$A:$D,2,FALSE)</f>
        <v>A</v>
      </c>
      <c r="G71" s="15" t="str">
        <f>VLOOKUP(D71,Classification!$A:$D,2,FALSE)</f>
        <v>A</v>
      </c>
      <c r="H71" s="15" t="b">
        <f t="shared" si="1"/>
        <v>1</v>
      </c>
      <c r="K71" s="3"/>
    </row>
    <row r="72" spans="1:11" x14ac:dyDescent="0.2">
      <c r="A72" s="10" t="str">
        <f>IF(ISERROR(MATCH(B72,'SegEnds_Xtal_Prot#'!B:B, 0)), "NoXtal", "Xtal")</f>
        <v>NoXtal</v>
      </c>
      <c r="B72" t="s">
        <v>157</v>
      </c>
      <c r="C72" s="1" t="s">
        <v>191</v>
      </c>
      <c r="D72" t="s">
        <v>34</v>
      </c>
      <c r="E72" s="28" t="str">
        <f>VLOOKUP(B72,Classification!$A:$D,2,FALSE)</f>
        <v>A</v>
      </c>
      <c r="F72" s="49" t="str">
        <f>VLOOKUP(C72,Classification!$A:$D,2,FALSE)</f>
        <v>A</v>
      </c>
      <c r="G72" s="15" t="str">
        <f>VLOOKUP(D72,Classification!$A:$D,2,FALSE)</f>
        <v>A</v>
      </c>
      <c r="H72" s="15" t="b">
        <f t="shared" si="1"/>
        <v>1</v>
      </c>
      <c r="K72" s="3"/>
    </row>
    <row r="73" spans="1:11" x14ac:dyDescent="0.2">
      <c r="A73" s="10" t="str">
        <f>IF(ISERROR(MATCH(B73,'SegEnds_Xtal_Prot#'!B:B, 0)), "NoXtal", "Xtal")</f>
        <v>NoXtal</v>
      </c>
      <c r="B73" t="s">
        <v>392</v>
      </c>
      <c r="C73" s="1" t="s">
        <v>34</v>
      </c>
      <c r="D73" t="s">
        <v>34</v>
      </c>
      <c r="E73" s="28" t="str">
        <f>VLOOKUP(B73,Classification!$A:$D,2,FALSE)</f>
        <v>A</v>
      </c>
      <c r="F73" s="49" t="str">
        <f>VLOOKUP(C73,Classification!$A:$D,2,FALSE)</f>
        <v>A</v>
      </c>
      <c r="G73" s="15" t="str">
        <f>VLOOKUP(D73,Classification!$A:$D,2,FALSE)</f>
        <v>A</v>
      </c>
      <c r="H73" s="15" t="b">
        <f t="shared" si="1"/>
        <v>1</v>
      </c>
      <c r="K73" s="3"/>
    </row>
    <row r="74" spans="1:11" x14ac:dyDescent="0.2">
      <c r="A74" s="10" t="str">
        <f>IF(ISERROR(MATCH(B74,'SegEnds_Xtal_Prot#'!B:B, 0)), "NoXtal", "Xtal")</f>
        <v>NoXtal</v>
      </c>
      <c r="B74" t="s">
        <v>390</v>
      </c>
      <c r="C74" s="1" t="s">
        <v>34</v>
      </c>
      <c r="D74" t="s">
        <v>34</v>
      </c>
      <c r="E74" s="28" t="str">
        <f>VLOOKUP(B74,Classification!$A:$D,2,FALSE)</f>
        <v>A</v>
      </c>
      <c r="F74" s="49" t="str">
        <f>VLOOKUP(C74,Classification!$A:$D,2,FALSE)</f>
        <v>A</v>
      </c>
      <c r="G74" s="15" t="str">
        <f>VLOOKUP(D74,Classification!$A:$D,2,FALSE)</f>
        <v>A</v>
      </c>
      <c r="H74" s="15" t="b">
        <f t="shared" si="1"/>
        <v>1</v>
      </c>
      <c r="K74" s="3"/>
    </row>
    <row r="75" spans="1:11" x14ac:dyDescent="0.2">
      <c r="A75" s="10" t="str">
        <f>IF(ISERROR(MATCH(B75,'SegEnds_Xtal_Prot#'!B:B, 0)), "NoXtal", "Xtal")</f>
        <v>NoXtal</v>
      </c>
      <c r="B75" t="s">
        <v>389</v>
      </c>
      <c r="C75" s="1" t="s">
        <v>191</v>
      </c>
      <c r="D75" t="s">
        <v>34</v>
      </c>
      <c r="E75" s="28" t="str">
        <f>VLOOKUP(B75,Classification!$A:$D,2,FALSE)</f>
        <v>A</v>
      </c>
      <c r="F75" s="49" t="str">
        <f>VLOOKUP(C75,Classification!$A:$D,2,FALSE)</f>
        <v>A</v>
      </c>
      <c r="G75" s="15" t="str">
        <f>VLOOKUP(D75,Classification!$A:$D,2,FALSE)</f>
        <v>A</v>
      </c>
      <c r="H75" s="15" t="b">
        <f t="shared" si="1"/>
        <v>1</v>
      </c>
      <c r="K75" s="3"/>
    </row>
    <row r="76" spans="1:11" x14ac:dyDescent="0.2">
      <c r="A76" s="10" t="str">
        <f>IF(ISERROR(MATCH(B76,'SegEnds_Xtal_Prot#'!B:B, 0)), "NoXtal", "Xtal")</f>
        <v>NoXtal</v>
      </c>
      <c r="B76" t="s">
        <v>391</v>
      </c>
      <c r="C76" s="1" t="s">
        <v>34</v>
      </c>
      <c r="D76" t="s">
        <v>34</v>
      </c>
      <c r="E76" s="28" t="str">
        <f>VLOOKUP(B76,Classification!$A:$D,2,FALSE)</f>
        <v>A</v>
      </c>
      <c r="F76" s="49" t="str">
        <f>VLOOKUP(C76,Classification!$A:$D,2,FALSE)</f>
        <v>A</v>
      </c>
      <c r="G76" s="15" t="str">
        <f>VLOOKUP(D76,Classification!$A:$D,2,FALSE)</f>
        <v>A</v>
      </c>
      <c r="H76" s="15" t="b">
        <f t="shared" si="1"/>
        <v>1</v>
      </c>
      <c r="K76" s="3"/>
    </row>
    <row r="77" spans="1:11" x14ac:dyDescent="0.2">
      <c r="A77" s="10" t="str">
        <f>IF(ISERROR(MATCH(B77,'SegEnds_Xtal_Prot#'!B:B, 0)), "NoXtal", "Xtal")</f>
        <v>NoXtal</v>
      </c>
      <c r="B77" t="s">
        <v>220</v>
      </c>
      <c r="C77" s="1" t="s">
        <v>34</v>
      </c>
      <c r="D77" t="s">
        <v>34</v>
      </c>
      <c r="E77" s="28" t="str">
        <f>VLOOKUP(B77,Classification!$A:$D,2,FALSE)</f>
        <v>A</v>
      </c>
      <c r="F77" s="49" t="str">
        <f>VLOOKUP(C77,Classification!$A:$D,2,FALSE)</f>
        <v>A</v>
      </c>
      <c r="G77" s="15" t="str">
        <f>VLOOKUP(D77,Classification!$A:$D,2,FALSE)</f>
        <v>A</v>
      </c>
      <c r="H77" s="15" t="b">
        <f t="shared" si="1"/>
        <v>1</v>
      </c>
      <c r="K77" s="3"/>
    </row>
    <row r="78" spans="1:11" x14ac:dyDescent="0.2">
      <c r="A78" s="10" t="str">
        <f>IF(ISERROR(MATCH(B78,'SegEnds_Xtal_Prot#'!B:B, 0)), "NoXtal", "Xtal")</f>
        <v>NoXtal</v>
      </c>
      <c r="B78" t="s">
        <v>388</v>
      </c>
      <c r="C78" s="1" t="s">
        <v>126</v>
      </c>
      <c r="D78" t="s">
        <v>34</v>
      </c>
      <c r="E78" s="28" t="str">
        <f>VLOOKUP(B78,Classification!$A:$D,2,FALSE)</f>
        <v>A</v>
      </c>
      <c r="F78" s="49" t="str">
        <f>VLOOKUP(C78,Classification!$A:$D,2,FALSE)</f>
        <v>A</v>
      </c>
      <c r="G78" s="15" t="str">
        <f>VLOOKUP(D78,Classification!$A:$D,2,FALSE)</f>
        <v>A</v>
      </c>
      <c r="H78" s="15" t="b">
        <f t="shared" si="1"/>
        <v>1</v>
      </c>
      <c r="K78" s="3"/>
    </row>
    <row r="79" spans="1:11" x14ac:dyDescent="0.2">
      <c r="A79" s="10" t="str">
        <f>IF(ISERROR(MATCH(B79,'SegEnds_Xtal_Prot#'!B:B, 0)), "NoXtal", "Xtal")</f>
        <v>NoXtal</v>
      </c>
      <c r="B79" t="s">
        <v>393</v>
      </c>
      <c r="C79" s="1" t="s">
        <v>34</v>
      </c>
      <c r="D79" t="s">
        <v>34</v>
      </c>
      <c r="E79" s="28" t="str">
        <f>VLOOKUP(B79,Classification!$A:$D,2,FALSE)</f>
        <v>A</v>
      </c>
      <c r="F79" s="49" t="str">
        <f>VLOOKUP(C79,Classification!$A:$D,2,FALSE)</f>
        <v>A</v>
      </c>
      <c r="G79" s="15" t="str">
        <f>VLOOKUP(D79,Classification!$A:$D,2,FALSE)</f>
        <v>A</v>
      </c>
      <c r="H79" s="15" t="b">
        <f t="shared" si="1"/>
        <v>1</v>
      </c>
      <c r="K79" s="3"/>
    </row>
    <row r="80" spans="1:11" x14ac:dyDescent="0.2">
      <c r="A80" s="10" t="str">
        <f>IF(ISERROR(MATCH(B80,'SegEnds_Xtal_Prot#'!B:B, 0)), "NoXtal", "Xtal")</f>
        <v>NoXtal</v>
      </c>
      <c r="B80" t="s">
        <v>265</v>
      </c>
      <c r="C80" s="1" t="s">
        <v>133</v>
      </c>
      <c r="D80" t="s">
        <v>34</v>
      </c>
      <c r="E80" s="28" t="str">
        <f>VLOOKUP(B80,Classification!$A:$D,2,FALSE)</f>
        <v>A</v>
      </c>
      <c r="F80" s="49" t="str">
        <f>VLOOKUP(C80,Classification!$A:$D,2,FALSE)</f>
        <v>A</v>
      </c>
      <c r="G80" s="15" t="str">
        <f>VLOOKUP(D80,Classification!$A:$D,2,FALSE)</f>
        <v>A</v>
      </c>
      <c r="H80" s="15" t="b">
        <f t="shared" si="1"/>
        <v>1</v>
      </c>
      <c r="K80" s="3"/>
    </row>
    <row r="81" spans="1:11" x14ac:dyDescent="0.2">
      <c r="A81" s="10" t="str">
        <f>IF(ISERROR(MATCH(B81,'SegEnds_Xtal_Prot#'!B:B, 0)), "NoXtal", "Xtal")</f>
        <v>NoXtal</v>
      </c>
      <c r="B81" t="s">
        <v>137</v>
      </c>
      <c r="C81" s="1" t="s">
        <v>34</v>
      </c>
      <c r="D81" t="s">
        <v>34</v>
      </c>
      <c r="E81" s="28" t="str">
        <f>VLOOKUP(B81,Classification!$A:$D,2,FALSE)</f>
        <v>A</v>
      </c>
      <c r="F81" s="49" t="str">
        <f>VLOOKUP(C81,Classification!$A:$D,2,FALSE)</f>
        <v>A</v>
      </c>
      <c r="G81" s="15" t="str">
        <f>VLOOKUP(D81,Classification!$A:$D,2,FALSE)</f>
        <v>A</v>
      </c>
      <c r="H81" s="15" t="b">
        <f t="shared" si="1"/>
        <v>1</v>
      </c>
      <c r="K81" s="3"/>
    </row>
    <row r="82" spans="1:11" x14ac:dyDescent="0.2">
      <c r="A82" s="10" t="str">
        <f>IF(ISERROR(MATCH(B82,'SegEnds_Xtal_Prot#'!B:B, 0)), "NoXtal", "Xtal")</f>
        <v>NoXtal</v>
      </c>
      <c r="B82" t="s">
        <v>152</v>
      </c>
      <c r="C82" s="1" t="s">
        <v>126</v>
      </c>
      <c r="D82" t="s">
        <v>34</v>
      </c>
      <c r="E82" s="28" t="str">
        <f>VLOOKUP(B82,Classification!$A:$D,2,FALSE)</f>
        <v>A</v>
      </c>
      <c r="F82" s="49" t="str">
        <f>VLOOKUP(C82,Classification!$A:$D,2,FALSE)</f>
        <v>A</v>
      </c>
      <c r="G82" s="15" t="str">
        <f>VLOOKUP(D82,Classification!$A:$D,2,FALSE)</f>
        <v>A</v>
      </c>
      <c r="H82" s="15" t="b">
        <f t="shared" si="1"/>
        <v>1</v>
      </c>
      <c r="K82" s="3"/>
    </row>
    <row r="83" spans="1:11" x14ac:dyDescent="0.2">
      <c r="A83" s="10" t="str">
        <f>IF(ISERROR(MATCH(B83,'SegEnds_Xtal_Prot#'!B:B, 0)), "NoXtal", "Xtal")</f>
        <v>NoXtal</v>
      </c>
      <c r="B83" t="s">
        <v>227</v>
      </c>
      <c r="C83" s="1" t="s">
        <v>34</v>
      </c>
      <c r="D83" t="s">
        <v>34</v>
      </c>
      <c r="E83" s="28" t="str">
        <f>VLOOKUP(B83,Classification!$A:$D,2,FALSE)</f>
        <v>A</v>
      </c>
      <c r="F83" s="49" t="str">
        <f>VLOOKUP(C83,Classification!$A:$D,2,FALSE)</f>
        <v>A</v>
      </c>
      <c r="G83" s="15" t="str">
        <f>VLOOKUP(D83,Classification!$A:$D,2,FALSE)</f>
        <v>A</v>
      </c>
      <c r="H83" s="15" t="b">
        <f t="shared" si="1"/>
        <v>1</v>
      </c>
      <c r="K83" s="3"/>
    </row>
    <row r="84" spans="1:11" x14ac:dyDescent="0.2">
      <c r="A84" s="10" t="str">
        <f>IF(ISERROR(MATCH(B84,'SegEnds_Xtal_Prot#'!B:B, 0)), "NoXtal", "Xtal")</f>
        <v>NoXtal</v>
      </c>
      <c r="B84" t="s">
        <v>271</v>
      </c>
      <c r="C84" s="1" t="s">
        <v>133</v>
      </c>
      <c r="D84" t="s">
        <v>35</v>
      </c>
      <c r="E84" s="28" t="str">
        <f>VLOOKUP(B84,Classification!$A:$D,2,FALSE)</f>
        <v>A</v>
      </c>
      <c r="F84" s="49" t="str">
        <f>VLOOKUP(C84,Classification!$A:$D,2,FALSE)</f>
        <v>A</v>
      </c>
      <c r="G84" s="15" t="str">
        <f>VLOOKUP(D84,Classification!$A:$D,2,FALSE)</f>
        <v>A</v>
      </c>
      <c r="H84" s="15" t="b">
        <f t="shared" si="1"/>
        <v>1</v>
      </c>
      <c r="K84" s="3"/>
    </row>
    <row r="85" spans="1:11" x14ac:dyDescent="0.2">
      <c r="A85" s="10" t="str">
        <f>IF(ISERROR(MATCH(B85,'SegEnds_Xtal_Prot#'!B:B, 0)), "NoXtal", "Xtal")</f>
        <v>NoXtal</v>
      </c>
      <c r="B85" t="s">
        <v>230</v>
      </c>
      <c r="C85" s="1" t="s">
        <v>1175</v>
      </c>
      <c r="D85" t="s">
        <v>35</v>
      </c>
      <c r="E85" s="28" t="str">
        <f>VLOOKUP(B85,Classification!$A:$D,2,FALSE)</f>
        <v>A</v>
      </c>
      <c r="F85" s="49" t="str">
        <f>VLOOKUP(C85,Classification!$A:$D,2,FALSE)</f>
        <v>A</v>
      </c>
      <c r="G85" s="15" t="str">
        <f>VLOOKUP(D85,Classification!$A:$D,2,FALSE)</f>
        <v>A</v>
      </c>
      <c r="H85" s="15" t="b">
        <f t="shared" si="1"/>
        <v>1</v>
      </c>
      <c r="K85" s="3"/>
    </row>
    <row r="86" spans="1:11" x14ac:dyDescent="0.2">
      <c r="A86" s="10" t="str">
        <f>IF(ISERROR(MATCH(B86,'SegEnds_Xtal_Prot#'!B:B, 0)), "NoXtal", "Xtal")</f>
        <v>NoXtal</v>
      </c>
      <c r="B86" t="s">
        <v>248</v>
      </c>
      <c r="C86" s="1" t="s">
        <v>1175</v>
      </c>
      <c r="D86" t="s">
        <v>35</v>
      </c>
      <c r="E86" s="28" t="str">
        <f>VLOOKUP(B86,Classification!$A:$D,2,FALSE)</f>
        <v>A</v>
      </c>
      <c r="F86" s="49" t="str">
        <f>VLOOKUP(C86,Classification!$A:$D,2,FALSE)</f>
        <v>A</v>
      </c>
      <c r="G86" s="15" t="str">
        <f>VLOOKUP(D86,Classification!$A:$D,2,FALSE)</f>
        <v>A</v>
      </c>
      <c r="H86" s="15" t="b">
        <f t="shared" si="1"/>
        <v>1</v>
      </c>
      <c r="K86" s="3"/>
    </row>
    <row r="87" spans="1:11" x14ac:dyDescent="0.2">
      <c r="A87" s="10" t="str">
        <f>IF(ISERROR(MATCH(B87,'SegEnds_Xtal_Prot#'!B:B, 0)), "NoXtal", "Xtal")</f>
        <v>Xtal</v>
      </c>
      <c r="B87" t="s">
        <v>133</v>
      </c>
      <c r="C87" s="1" t="s">
        <v>133</v>
      </c>
      <c r="D87" t="s">
        <v>35</v>
      </c>
      <c r="E87" s="28" t="str">
        <f>VLOOKUP(B87,Classification!$A:$D,2,FALSE)</f>
        <v>A</v>
      </c>
      <c r="F87" s="49" t="str">
        <f>VLOOKUP(C87,Classification!$A:$D,2,FALSE)</f>
        <v>A</v>
      </c>
      <c r="G87" s="15" t="str">
        <f>VLOOKUP(D87,Classification!$A:$D,2,FALSE)</f>
        <v>A</v>
      </c>
      <c r="H87" s="15" t="b">
        <f t="shared" si="1"/>
        <v>1</v>
      </c>
      <c r="K87" s="3"/>
    </row>
    <row r="88" spans="1:11" x14ac:dyDescent="0.2">
      <c r="A88" s="10" t="str">
        <f>IF(ISERROR(MATCH(B88,'SegEnds_Xtal_Prot#'!B:B, 0)), "NoXtal", "Xtal")</f>
        <v>NoXtal</v>
      </c>
      <c r="B88" t="s">
        <v>132</v>
      </c>
      <c r="C88" s="1" t="s">
        <v>133</v>
      </c>
      <c r="D88" t="s">
        <v>35</v>
      </c>
      <c r="E88" s="28" t="str">
        <f>VLOOKUP(B88,Classification!$A:$D,2,FALSE)</f>
        <v>A</v>
      </c>
      <c r="F88" s="49" t="str">
        <f>VLOOKUP(C88,Classification!$A:$D,2,FALSE)</f>
        <v>A</v>
      </c>
      <c r="G88" s="15" t="str">
        <f>VLOOKUP(D88,Classification!$A:$D,2,FALSE)</f>
        <v>A</v>
      </c>
      <c r="H88" s="15" t="b">
        <f t="shared" si="1"/>
        <v>1</v>
      </c>
      <c r="K88" s="3"/>
    </row>
    <row r="89" spans="1:11" x14ac:dyDescent="0.2">
      <c r="A89" s="10" t="str">
        <f>IF(ISERROR(MATCH(B89,'SegEnds_Xtal_Prot#'!B:B, 0)), "NoXtal", "Xtal")</f>
        <v>Xtal</v>
      </c>
      <c r="B89" t="s">
        <v>35</v>
      </c>
      <c r="C89" s="1" t="s">
        <v>35</v>
      </c>
      <c r="D89" t="s">
        <v>35</v>
      </c>
      <c r="E89" s="28" t="str">
        <f>VLOOKUP(B89,Classification!$A:$D,2,FALSE)</f>
        <v>A</v>
      </c>
      <c r="F89" s="49" t="str">
        <f>VLOOKUP(C89,Classification!$A:$D,2,FALSE)</f>
        <v>A</v>
      </c>
      <c r="G89" s="15" t="str">
        <f>VLOOKUP(D89,Classification!$A:$D,2,FALSE)</f>
        <v>A</v>
      </c>
      <c r="H89" s="15" t="b">
        <f t="shared" si="1"/>
        <v>1</v>
      </c>
      <c r="K89" s="3"/>
    </row>
    <row r="90" spans="1:11" x14ac:dyDescent="0.2">
      <c r="A90" s="10" t="str">
        <f>IF(ISERROR(MATCH(B90,'SegEnds_Xtal_Prot#'!B:B, 0)), "NoXtal", "Xtal")</f>
        <v>NoXtal</v>
      </c>
      <c r="B90" t="s">
        <v>298</v>
      </c>
      <c r="C90" s="1" t="s">
        <v>103</v>
      </c>
      <c r="D90" t="s">
        <v>139</v>
      </c>
      <c r="E90" s="28" t="str">
        <f>VLOOKUP(B90,Classification!$A:$D,2,FALSE)</f>
        <v>A</v>
      </c>
      <c r="F90" s="49" t="str">
        <f>VLOOKUP(C90,Classification!$A:$D,2,FALSE)</f>
        <v>A</v>
      </c>
      <c r="G90" s="15" t="str">
        <f>VLOOKUP(D90,Classification!$A:$D,2,FALSE)</f>
        <v>A</v>
      </c>
      <c r="H90" s="15" t="b">
        <f t="shared" si="1"/>
        <v>1</v>
      </c>
      <c r="K90" s="3"/>
    </row>
    <row r="91" spans="1:11" x14ac:dyDescent="0.2">
      <c r="A91" s="10" t="str">
        <f>IF(ISERROR(MATCH(B91,'SegEnds_Xtal_Prot#'!B:B, 0)), "NoXtal", "Xtal")</f>
        <v>NoXtal</v>
      </c>
      <c r="B91" t="s">
        <v>141</v>
      </c>
      <c r="C91" s="1" t="s">
        <v>138</v>
      </c>
      <c r="D91" t="s">
        <v>138</v>
      </c>
      <c r="E91" s="28" t="str">
        <f>VLOOKUP(B91,Classification!$A:$D,2,FALSE)</f>
        <v>A</v>
      </c>
      <c r="F91" s="49" t="str">
        <f>VLOOKUP(C91,Classification!$A:$D,2,FALSE)</f>
        <v>A</v>
      </c>
      <c r="G91" s="15" t="str">
        <f>VLOOKUP(D91,Classification!$A:$D,2,FALSE)</f>
        <v>A</v>
      </c>
      <c r="H91" s="15" t="b">
        <f t="shared" si="1"/>
        <v>1</v>
      </c>
      <c r="K91" s="3"/>
    </row>
    <row r="92" spans="1:11" x14ac:dyDescent="0.2">
      <c r="A92" s="10" t="str">
        <f>IF(ISERROR(MATCH(B92,'SegEnds_Xtal_Prot#'!B:B, 0)), "NoXtal", "Xtal")</f>
        <v>Xtal</v>
      </c>
      <c r="B92" t="s">
        <v>138</v>
      </c>
      <c r="C92" s="1" t="s">
        <v>138</v>
      </c>
      <c r="D92" t="s">
        <v>138</v>
      </c>
      <c r="E92" s="28" t="str">
        <f>VLOOKUP(B92,Classification!$A:$D,2,FALSE)</f>
        <v>A</v>
      </c>
      <c r="F92" s="49" t="str">
        <f>VLOOKUP(C92,Classification!$A:$D,2,FALSE)</f>
        <v>A</v>
      </c>
      <c r="G92" s="15" t="str">
        <f>VLOOKUP(D92,Classification!$A:$D,2,FALSE)</f>
        <v>A</v>
      </c>
      <c r="H92" s="15" t="b">
        <f t="shared" si="1"/>
        <v>1</v>
      </c>
      <c r="K92" s="3"/>
    </row>
    <row r="93" spans="1:11" x14ac:dyDescent="0.2">
      <c r="A93" s="10" t="str">
        <f>IF(ISERROR(MATCH(B93,'SegEnds_Xtal_Prot#'!B:B, 0)), "NoXtal", "Xtal")</f>
        <v>NoXtal</v>
      </c>
      <c r="B93" t="s">
        <v>140</v>
      </c>
      <c r="C93" s="1" t="s">
        <v>139</v>
      </c>
      <c r="D93" t="s">
        <v>139</v>
      </c>
      <c r="E93" s="28" t="str">
        <f>VLOOKUP(B93,Classification!$A:$D,2,FALSE)</f>
        <v>A</v>
      </c>
      <c r="F93" s="49" t="str">
        <f>VLOOKUP(C93,Classification!$A:$D,2,FALSE)</f>
        <v>A</v>
      </c>
      <c r="G93" s="15" t="str">
        <f>VLOOKUP(D93,Classification!$A:$D,2,FALSE)</f>
        <v>A</v>
      </c>
      <c r="H93" s="15" t="b">
        <f t="shared" si="1"/>
        <v>1</v>
      </c>
      <c r="K93" s="3"/>
    </row>
    <row r="94" spans="1:11" x14ac:dyDescent="0.2">
      <c r="A94" s="10" t="str">
        <f>IF(ISERROR(MATCH(B94,'SegEnds_Xtal_Prot#'!B:B, 0)), "NoXtal", "Xtal")</f>
        <v>NoXtal</v>
      </c>
      <c r="B94" t="s">
        <v>361</v>
      </c>
      <c r="C94" s="1" t="s">
        <v>182</v>
      </c>
      <c r="D94" t="s">
        <v>139</v>
      </c>
      <c r="E94" s="28" t="str">
        <f>VLOOKUP(B94,Classification!$A:$D,2,FALSE)</f>
        <v>A</v>
      </c>
      <c r="F94" s="49" t="str">
        <f>VLOOKUP(C94,Classification!$A:$D,2,FALSE)</f>
        <v>A</v>
      </c>
      <c r="G94" s="15" t="str">
        <f>VLOOKUP(D94,Classification!$A:$D,2,FALSE)</f>
        <v>A</v>
      </c>
      <c r="H94" s="15" t="b">
        <f t="shared" si="1"/>
        <v>1</v>
      </c>
      <c r="K94" s="3"/>
    </row>
    <row r="95" spans="1:11" x14ac:dyDescent="0.2">
      <c r="A95" s="10" t="str">
        <f>IF(ISERROR(MATCH(B95,'SegEnds_Xtal_Prot#'!B:B, 0)), "NoXtal", "Xtal")</f>
        <v>NoXtal</v>
      </c>
      <c r="B95" t="s">
        <v>204</v>
      </c>
      <c r="C95" s="1" t="s">
        <v>139</v>
      </c>
      <c r="D95" t="s">
        <v>139</v>
      </c>
      <c r="E95" s="28" t="str">
        <f>VLOOKUP(B95,Classification!$A:$D,2,FALSE)</f>
        <v>A</v>
      </c>
      <c r="F95" s="49" t="str">
        <f>VLOOKUP(C95,Classification!$A:$D,2,FALSE)</f>
        <v>A</v>
      </c>
      <c r="G95" s="15" t="str">
        <f>VLOOKUP(D95,Classification!$A:$D,2,FALSE)</f>
        <v>A</v>
      </c>
      <c r="H95" s="15" t="b">
        <f t="shared" si="1"/>
        <v>1</v>
      </c>
      <c r="K95" s="3"/>
    </row>
    <row r="96" spans="1:11" x14ac:dyDescent="0.2">
      <c r="A96" s="10" t="str">
        <f>IF(ISERROR(MATCH(B96,'SegEnds_Xtal_Prot#'!B:B, 0)), "NoXtal", "Xtal")</f>
        <v>NoXtal</v>
      </c>
      <c r="B96" t="s">
        <v>291</v>
      </c>
      <c r="C96" s="1" t="s">
        <v>278</v>
      </c>
      <c r="D96" t="s">
        <v>139</v>
      </c>
      <c r="E96" s="28" t="str">
        <f>VLOOKUP(B96,Classification!$A:$D,2,FALSE)</f>
        <v>A</v>
      </c>
      <c r="F96" s="49" t="str">
        <f>VLOOKUP(C96,Classification!$A:$D,2,FALSE)</f>
        <v>A</v>
      </c>
      <c r="G96" s="15" t="str">
        <f>VLOOKUP(D96,Classification!$A:$D,2,FALSE)</f>
        <v>A</v>
      </c>
      <c r="H96" s="15" t="b">
        <f t="shared" si="1"/>
        <v>1</v>
      </c>
      <c r="K96" s="3"/>
    </row>
    <row r="97" spans="1:11" x14ac:dyDescent="0.2">
      <c r="A97" s="10" t="str">
        <f>IF(ISERROR(MATCH(B97,'SegEnds_Xtal_Prot#'!B:B, 0)), "NoXtal", "Xtal")</f>
        <v>NoXtal</v>
      </c>
      <c r="B97" t="s">
        <v>395</v>
      </c>
      <c r="C97" s="1" t="s">
        <v>139</v>
      </c>
      <c r="D97" t="s">
        <v>139</v>
      </c>
      <c r="E97" s="28" t="str">
        <f>VLOOKUP(B97,Classification!$A:$D,2,FALSE)</f>
        <v>A</v>
      </c>
      <c r="F97" s="49" t="str">
        <f>VLOOKUP(C97,Classification!$A:$D,2,FALSE)</f>
        <v>A</v>
      </c>
      <c r="G97" s="15" t="str">
        <f>VLOOKUP(D97,Classification!$A:$D,2,FALSE)</f>
        <v>A</v>
      </c>
      <c r="H97" s="15" t="b">
        <f t="shared" si="1"/>
        <v>1</v>
      </c>
      <c r="K97" s="3"/>
    </row>
    <row r="98" spans="1:11" x14ac:dyDescent="0.2">
      <c r="A98" s="10" t="str">
        <f>IF(ISERROR(MATCH(B98,'SegEnds_Xtal_Prot#'!B:B, 0)), "NoXtal", "Xtal")</f>
        <v>NoXtal</v>
      </c>
      <c r="B98" t="s">
        <v>284</v>
      </c>
      <c r="C98" s="1" t="s">
        <v>139</v>
      </c>
      <c r="D98" t="s">
        <v>139</v>
      </c>
      <c r="E98" s="28" t="str">
        <f>VLOOKUP(B98,Classification!$A:$D,2,FALSE)</f>
        <v>A</v>
      </c>
      <c r="F98" s="49" t="str">
        <f>VLOOKUP(C98,Classification!$A:$D,2,FALSE)</f>
        <v>A</v>
      </c>
      <c r="G98" s="15" t="str">
        <f>VLOOKUP(D98,Classification!$A:$D,2,FALSE)</f>
        <v>A</v>
      </c>
      <c r="H98" s="15" t="b">
        <f t="shared" si="1"/>
        <v>1</v>
      </c>
      <c r="K98" s="3"/>
    </row>
    <row r="99" spans="1:11" x14ac:dyDescent="0.2">
      <c r="A99" s="10" t="str">
        <f>IF(ISERROR(MATCH(B99,'SegEnds_Xtal_Prot#'!B:B, 0)), "NoXtal", "Xtal")</f>
        <v>Xtal</v>
      </c>
      <c r="B99" t="s">
        <v>139</v>
      </c>
      <c r="C99" s="1" t="s">
        <v>139</v>
      </c>
      <c r="D99" t="s">
        <v>139</v>
      </c>
      <c r="E99" s="28" t="str">
        <f>VLOOKUP(B99,Classification!$A:$D,2,FALSE)</f>
        <v>A</v>
      </c>
      <c r="F99" s="49" t="str">
        <f>VLOOKUP(C99,Classification!$A:$D,2,FALSE)</f>
        <v>A</v>
      </c>
      <c r="G99" s="15" t="str">
        <f>VLOOKUP(D99,Classification!$A:$D,2,FALSE)</f>
        <v>A</v>
      </c>
      <c r="H99" s="15" t="b">
        <f t="shared" si="1"/>
        <v>1</v>
      </c>
      <c r="K99" s="3"/>
    </row>
    <row r="100" spans="1:11" x14ac:dyDescent="0.2">
      <c r="A100" s="10" t="str">
        <f>IF(ISERROR(MATCH(B100,'SegEnds_Xtal_Prot#'!B:B, 0)), "NoXtal", "Xtal")</f>
        <v>NoXtal</v>
      </c>
      <c r="B100" t="s">
        <v>280</v>
      </c>
      <c r="C100" s="1" t="s">
        <v>278</v>
      </c>
      <c r="D100" t="s">
        <v>146</v>
      </c>
      <c r="E100" s="28" t="str">
        <f>VLOOKUP(B100,Classification!$A:$D,2,FALSE)</f>
        <v>A</v>
      </c>
      <c r="F100" s="49" t="str">
        <f>VLOOKUP(C100,Classification!$A:$D,2,FALSE)</f>
        <v>A</v>
      </c>
      <c r="G100" s="15" t="str">
        <f>VLOOKUP(D100,Classification!$A:$D,2,FALSE)</f>
        <v>A</v>
      </c>
      <c r="H100" s="15" t="b">
        <f t="shared" si="1"/>
        <v>1</v>
      </c>
      <c r="K100" s="3"/>
    </row>
    <row r="101" spans="1:11" x14ac:dyDescent="0.2">
      <c r="A101" s="10" t="str">
        <f>IF(ISERROR(MATCH(B101,'SegEnds_Xtal_Prot#'!B:B, 0)), "NoXtal", "Xtal")</f>
        <v>Xtal</v>
      </c>
      <c r="B101" t="s">
        <v>146</v>
      </c>
      <c r="C101" s="1" t="s">
        <v>146</v>
      </c>
      <c r="D101" t="s">
        <v>146</v>
      </c>
      <c r="E101" s="28" t="str">
        <f>VLOOKUP(B101,Classification!$A:$D,2,FALSE)</f>
        <v>A</v>
      </c>
      <c r="F101" s="49" t="str">
        <f>VLOOKUP(C101,Classification!$A:$D,2,FALSE)</f>
        <v>A</v>
      </c>
      <c r="G101" s="15" t="str">
        <f>VLOOKUP(D101,Classification!$A:$D,2,FALSE)</f>
        <v>A</v>
      </c>
      <c r="H101" s="15" t="b">
        <f t="shared" si="1"/>
        <v>1</v>
      </c>
      <c r="K101" s="3"/>
    </row>
    <row r="102" spans="1:11" x14ac:dyDescent="0.2">
      <c r="A102" s="10" t="str">
        <f>IF(ISERROR(MATCH(B102,'SegEnds_Xtal_Prot#'!B:B, 0)), "NoXtal", "Xtal")</f>
        <v>NoXtal</v>
      </c>
      <c r="B102" t="s">
        <v>235</v>
      </c>
      <c r="C102" s="1" t="s">
        <v>103</v>
      </c>
      <c r="D102" t="s">
        <v>146</v>
      </c>
      <c r="E102" s="28" t="str">
        <f>VLOOKUP(B102,Classification!$A:$D,2,FALSE)</f>
        <v>A</v>
      </c>
      <c r="F102" s="49" t="str">
        <f>VLOOKUP(C102,Classification!$A:$D,2,FALSE)</f>
        <v>A</v>
      </c>
      <c r="G102" s="15" t="str">
        <f>VLOOKUP(D102,Classification!$A:$D,2,FALSE)</f>
        <v>A</v>
      </c>
      <c r="H102" s="15" t="b">
        <f t="shared" si="1"/>
        <v>1</v>
      </c>
      <c r="K102" s="3"/>
    </row>
    <row r="103" spans="1:11" x14ac:dyDescent="0.2">
      <c r="A103" s="10" t="str">
        <f>IF(ISERROR(MATCH(B103,'SegEnds_Xtal_Prot#'!B:B, 0)), "NoXtal", "Xtal")</f>
        <v>Xtal</v>
      </c>
      <c r="B103" t="s">
        <v>147</v>
      </c>
      <c r="C103" s="1" t="s">
        <v>147</v>
      </c>
      <c r="D103" t="s">
        <v>147</v>
      </c>
      <c r="E103" s="28" t="str">
        <f>VLOOKUP(B103,Classification!$A:$D,2,FALSE)</f>
        <v>A</v>
      </c>
      <c r="F103" s="49" t="str">
        <f>VLOOKUP(C103,Classification!$A:$D,2,FALSE)</f>
        <v>A</v>
      </c>
      <c r="G103" s="15" t="str">
        <f>VLOOKUP(D103,Classification!$A:$D,2,FALSE)</f>
        <v>A</v>
      </c>
      <c r="H103" s="15" t="b">
        <f t="shared" si="1"/>
        <v>1</v>
      </c>
      <c r="K103" s="3"/>
    </row>
    <row r="104" spans="1:11" x14ac:dyDescent="0.2">
      <c r="A104" s="10" t="str">
        <f>IF(ISERROR(MATCH(B104,'SegEnds_Xtal_Prot#'!B:B, 0)), "NoXtal", "Xtal")</f>
        <v>NoXtal</v>
      </c>
      <c r="B104" t="s">
        <v>281</v>
      </c>
      <c r="C104" s="1" t="s">
        <v>910</v>
      </c>
      <c r="D104" t="s">
        <v>910</v>
      </c>
      <c r="E104" s="28" t="str">
        <f>VLOOKUP(B104,Classification!$A:$D,2,FALSE)</f>
        <v>A</v>
      </c>
      <c r="F104" s="49" t="str">
        <f>VLOOKUP(C104,Classification!$A:$D,2,FALSE)</f>
        <v>A</v>
      </c>
      <c r="G104" s="15" t="str">
        <f>VLOOKUP(D104,Classification!$A:$D,2,FALSE)</f>
        <v>A</v>
      </c>
      <c r="H104" s="15" t="b">
        <f t="shared" si="1"/>
        <v>1</v>
      </c>
      <c r="K104" s="3"/>
    </row>
    <row r="105" spans="1:11" x14ac:dyDescent="0.2">
      <c r="A105" s="10" t="str">
        <f>IF(ISERROR(MATCH(B105,'SegEnds_Xtal_Prot#'!B:B, 0)), "NoXtal", "Xtal")</f>
        <v>NoXtal</v>
      </c>
      <c r="B105" t="s">
        <v>150</v>
      </c>
      <c r="C105" s="1" t="s">
        <v>910</v>
      </c>
      <c r="D105" t="s">
        <v>910</v>
      </c>
      <c r="E105" s="28" t="str">
        <f>VLOOKUP(B105,Classification!$A:$D,2,FALSE)</f>
        <v>A</v>
      </c>
      <c r="F105" s="49" t="str">
        <f>VLOOKUP(C105,Classification!$A:$D,2,FALSE)</f>
        <v>A</v>
      </c>
      <c r="G105" s="15" t="str">
        <f>VLOOKUP(D105,Classification!$A:$D,2,FALSE)</f>
        <v>A</v>
      </c>
      <c r="H105" s="15" t="b">
        <f t="shared" si="1"/>
        <v>1</v>
      </c>
      <c r="K105" s="3"/>
    </row>
    <row r="106" spans="1:11" x14ac:dyDescent="0.2">
      <c r="A106" s="10" t="str">
        <f>IF(ISERROR(MATCH(B106,'SegEnds_Xtal_Prot#'!B:B, 0)), "NoXtal", "Xtal")</f>
        <v>Xtal</v>
      </c>
      <c r="B106" t="s">
        <v>910</v>
      </c>
      <c r="C106" s="1" t="s">
        <v>910</v>
      </c>
      <c r="D106" t="s">
        <v>910</v>
      </c>
      <c r="E106" s="28" t="str">
        <f>VLOOKUP(B106,Classification!$A:$D,2,FALSE)</f>
        <v>A</v>
      </c>
      <c r="F106" s="49" t="str">
        <f>VLOOKUP(C106,Classification!$A:$D,2,FALSE)</f>
        <v>A</v>
      </c>
      <c r="G106" s="15" t="str">
        <f>VLOOKUP(D106,Classification!$A:$D,2,FALSE)</f>
        <v>A</v>
      </c>
      <c r="H106" s="15" t="b">
        <f t="shared" si="1"/>
        <v>1</v>
      </c>
      <c r="K106" s="3"/>
    </row>
    <row r="107" spans="1:11" x14ac:dyDescent="0.2">
      <c r="A107" s="10" t="str">
        <f>IF(ISERROR(MATCH(B107,'SegEnds_Xtal_Prot#'!B:B, 0)), "NoXtal", "Xtal")</f>
        <v>NoXtal</v>
      </c>
      <c r="B107" t="s">
        <v>148</v>
      </c>
      <c r="C107" s="1" t="s">
        <v>910</v>
      </c>
      <c r="D107" t="s">
        <v>910</v>
      </c>
      <c r="E107" s="28" t="str">
        <f>VLOOKUP(B107,Classification!$A:$D,2,FALSE)</f>
        <v>A</v>
      </c>
      <c r="F107" s="49" t="str">
        <f>VLOOKUP(C107,Classification!$A:$D,2,FALSE)</f>
        <v>A</v>
      </c>
      <c r="G107" s="15" t="str">
        <f>VLOOKUP(D107,Classification!$A:$D,2,FALSE)</f>
        <v>A</v>
      </c>
      <c r="H107" s="15" t="b">
        <f t="shared" si="1"/>
        <v>1</v>
      </c>
      <c r="K107" s="3"/>
    </row>
    <row r="108" spans="1:11" x14ac:dyDescent="0.2">
      <c r="A108" s="10" t="str">
        <f>IF(ISERROR(MATCH(B108,'SegEnds_Xtal_Prot#'!B:B, 0)), "NoXtal", "Xtal")</f>
        <v>Xtal</v>
      </c>
      <c r="B108" t="s">
        <v>149</v>
      </c>
      <c r="C108" s="1" t="s">
        <v>149</v>
      </c>
      <c r="D108" t="s">
        <v>149</v>
      </c>
      <c r="E108" s="28" t="str">
        <f>VLOOKUP(B108,Classification!$A:$D,2,FALSE)</f>
        <v>A</v>
      </c>
      <c r="F108" s="49" t="str">
        <f>VLOOKUP(C108,Classification!$A:$D,2,FALSE)</f>
        <v>A</v>
      </c>
      <c r="G108" s="15" t="str">
        <f>VLOOKUP(D108,Classification!$A:$D,2,FALSE)</f>
        <v>A</v>
      </c>
      <c r="H108" s="15" t="b">
        <f t="shared" si="1"/>
        <v>1</v>
      </c>
      <c r="K108" s="3"/>
    </row>
    <row r="109" spans="1:11" x14ac:dyDescent="0.2">
      <c r="A109" s="10" t="str">
        <f>IF(ISERROR(MATCH(B109,'SegEnds_Xtal_Prot#'!B:B, 0)), "NoXtal", "Xtal")</f>
        <v>NoXtal</v>
      </c>
      <c r="B109" t="s">
        <v>228</v>
      </c>
      <c r="C109" s="1" t="s">
        <v>325</v>
      </c>
      <c r="D109" t="s">
        <v>149</v>
      </c>
      <c r="E109" s="28" t="str">
        <f>VLOOKUP(B109,Classification!$A:$D,2,FALSE)</f>
        <v>A</v>
      </c>
      <c r="F109" s="49" t="str">
        <f>VLOOKUP(C109,Classification!$A:$D,2,FALSE)</f>
        <v>A</v>
      </c>
      <c r="G109" s="15" t="str">
        <f>VLOOKUP(D109,Classification!$A:$D,2,FALSE)</f>
        <v>A</v>
      </c>
      <c r="H109" s="15" t="b">
        <f t="shared" si="1"/>
        <v>1</v>
      </c>
      <c r="K109" s="3"/>
    </row>
    <row r="110" spans="1:11" x14ac:dyDescent="0.2">
      <c r="A110" s="10" t="str">
        <f>IF(ISERROR(MATCH(B110,'SegEnds_Xtal_Prot#'!B:B, 0)), "NoXtal", "Xtal")</f>
        <v>NoXtal</v>
      </c>
      <c r="B110" t="s">
        <v>387</v>
      </c>
      <c r="C110" s="1" t="s">
        <v>191</v>
      </c>
      <c r="D110" t="s">
        <v>912</v>
      </c>
      <c r="E110" s="28" t="str">
        <f>VLOOKUP(B110,Classification!$A:$D,2,FALSE)</f>
        <v>A</v>
      </c>
      <c r="F110" s="49" t="str">
        <f>VLOOKUP(C110,Classification!$A:$D,2,FALSE)</f>
        <v>A</v>
      </c>
      <c r="G110" s="15" t="str">
        <f>VLOOKUP(D110,Classification!$A:$D,2,FALSE)</f>
        <v>A</v>
      </c>
      <c r="H110" s="15" t="b">
        <f t="shared" si="1"/>
        <v>1</v>
      </c>
      <c r="K110" s="3"/>
    </row>
    <row r="111" spans="1:11" x14ac:dyDescent="0.2">
      <c r="A111" s="10" t="str">
        <f>IF(ISERROR(MATCH(B111,'SegEnds_Xtal_Prot#'!B:B, 0)), "NoXtal", "Xtal")</f>
        <v>NoXtal</v>
      </c>
      <c r="B111" t="s">
        <v>259</v>
      </c>
      <c r="C111" s="1" t="s">
        <v>34</v>
      </c>
      <c r="D111" t="s">
        <v>912</v>
      </c>
      <c r="E111" s="28" t="str">
        <f>VLOOKUP(B111,Classification!$A:$D,2,FALSE)</f>
        <v>A</v>
      </c>
      <c r="F111" s="49" t="str">
        <f>VLOOKUP(C111,Classification!$A:$D,2,FALSE)</f>
        <v>A</v>
      </c>
      <c r="G111" s="15" t="str">
        <f>VLOOKUP(D111,Classification!$A:$D,2,FALSE)</f>
        <v>A</v>
      </c>
      <c r="H111" s="15" t="b">
        <f t="shared" si="1"/>
        <v>1</v>
      </c>
      <c r="K111" s="3"/>
    </row>
    <row r="112" spans="1:11" x14ac:dyDescent="0.2">
      <c r="A112" s="10" t="str">
        <f>IF(ISERROR(MATCH(B112,'SegEnds_Xtal_Prot#'!B:B, 0)), "NoXtal", "Xtal")</f>
        <v>NoXtal</v>
      </c>
      <c r="B112" t="s">
        <v>212</v>
      </c>
      <c r="C112" s="1" t="s">
        <v>173</v>
      </c>
      <c r="D112" t="s">
        <v>912</v>
      </c>
      <c r="E112" s="28" t="str">
        <f>VLOOKUP(B112,Classification!$A:$D,2,FALSE)</f>
        <v>A</v>
      </c>
      <c r="F112" s="49" t="str">
        <f>VLOOKUP(C112,Classification!$A:$D,2,FALSE)</f>
        <v>A</v>
      </c>
      <c r="G112" s="15" t="str">
        <f>VLOOKUP(D112,Classification!$A:$D,2,FALSE)</f>
        <v>A</v>
      </c>
      <c r="H112" s="15" t="b">
        <f t="shared" si="1"/>
        <v>1</v>
      </c>
      <c r="K112" s="3"/>
    </row>
    <row r="113" spans="1:11" x14ac:dyDescent="0.2">
      <c r="A113" s="10" t="str">
        <f>IF(ISERROR(MATCH(B113,'SegEnds_Xtal_Prot#'!B:B, 0)), "NoXtal", "Xtal")</f>
        <v>NoXtal</v>
      </c>
      <c r="B113" t="s">
        <v>311</v>
      </c>
      <c r="C113" s="1" t="s">
        <v>325</v>
      </c>
      <c r="D113" t="s">
        <v>912</v>
      </c>
      <c r="E113" s="28" t="str">
        <f>VLOOKUP(B113,Classification!$A:$D,2,FALSE)</f>
        <v>A</v>
      </c>
      <c r="F113" s="49" t="str">
        <f>VLOOKUP(C113,Classification!$A:$D,2,FALSE)</f>
        <v>A</v>
      </c>
      <c r="G113" s="15" t="str">
        <f>VLOOKUP(D113,Classification!$A:$D,2,FALSE)</f>
        <v>A</v>
      </c>
      <c r="H113" s="15" t="b">
        <f t="shared" si="1"/>
        <v>1</v>
      </c>
      <c r="K113" s="3"/>
    </row>
    <row r="114" spans="1:11" x14ac:dyDescent="0.2">
      <c r="A114" s="10" t="str">
        <f>IF(ISERROR(MATCH(B114,'SegEnds_Xtal_Prot#'!B:B, 0)), "NoXtal", "Xtal")</f>
        <v>NoXtal</v>
      </c>
      <c r="B114" t="s">
        <v>102</v>
      </c>
      <c r="C114" s="1" t="s">
        <v>126</v>
      </c>
      <c r="D114" t="s">
        <v>912</v>
      </c>
      <c r="E114" s="28" t="str">
        <f>VLOOKUP(B114,Classification!$A:$D,2,FALSE)</f>
        <v>A</v>
      </c>
      <c r="F114" s="49" t="str">
        <f>VLOOKUP(C114,Classification!$A:$D,2,FALSE)</f>
        <v>A</v>
      </c>
      <c r="G114" s="15" t="str">
        <f>VLOOKUP(D114,Classification!$A:$D,2,FALSE)</f>
        <v>A</v>
      </c>
      <c r="H114" s="15" t="b">
        <f t="shared" si="1"/>
        <v>1</v>
      </c>
      <c r="K114" s="3"/>
    </row>
    <row r="115" spans="1:11" x14ac:dyDescent="0.2">
      <c r="A115" s="10" t="str">
        <f>IF(ISERROR(MATCH(B115,'SegEnds_Xtal_Prot#'!B:B, 0)), "NoXtal", "Xtal")</f>
        <v>NoXtal</v>
      </c>
      <c r="B115" t="s">
        <v>376</v>
      </c>
      <c r="C115" s="1" t="s">
        <v>138</v>
      </c>
      <c r="D115" t="s">
        <v>912</v>
      </c>
      <c r="E115" s="28" t="str">
        <f>VLOOKUP(B115,Classification!$A:$D,2,FALSE)</f>
        <v>A</v>
      </c>
      <c r="F115" s="49" t="str">
        <f>VLOOKUP(C115,Classification!$A:$D,2,FALSE)</f>
        <v>A</v>
      </c>
      <c r="G115" s="15" t="str">
        <f>VLOOKUP(D115,Classification!$A:$D,2,FALSE)</f>
        <v>A</v>
      </c>
      <c r="H115" s="15" t="b">
        <f t="shared" si="1"/>
        <v>1</v>
      </c>
      <c r="K115" s="3"/>
    </row>
    <row r="116" spans="1:11" x14ac:dyDescent="0.2">
      <c r="A116" s="10" t="str">
        <f>IF(ISERROR(MATCH(B116,'SegEnds_Xtal_Prot#'!B:B, 0)), "NoXtal", "Xtal")</f>
        <v>NoXtal</v>
      </c>
      <c r="B116" t="s">
        <v>279</v>
      </c>
      <c r="C116" s="1" t="s">
        <v>126</v>
      </c>
      <c r="D116" t="s">
        <v>912</v>
      </c>
      <c r="E116" s="28" t="str">
        <f>VLOOKUP(B116,Classification!$A:$D,2,FALSE)</f>
        <v>A</v>
      </c>
      <c r="F116" s="49" t="str">
        <f>VLOOKUP(C116,Classification!$A:$D,2,FALSE)</f>
        <v>A</v>
      </c>
      <c r="G116" s="15" t="str">
        <f>VLOOKUP(D116,Classification!$A:$D,2,FALSE)</f>
        <v>A</v>
      </c>
      <c r="H116" s="15" t="b">
        <f t="shared" si="1"/>
        <v>1</v>
      </c>
      <c r="K116" s="3"/>
    </row>
    <row r="117" spans="1:11" x14ac:dyDescent="0.2">
      <c r="A117" s="10" t="str">
        <f>IF(ISERROR(MATCH(B117,'SegEnds_Xtal_Prot#'!B:B, 0)), "NoXtal", "Xtal")</f>
        <v>NoXtal</v>
      </c>
      <c r="B117" t="s">
        <v>134</v>
      </c>
      <c r="C117" s="1" t="s">
        <v>126</v>
      </c>
      <c r="D117" t="s">
        <v>912</v>
      </c>
      <c r="E117" s="28" t="str">
        <f>VLOOKUP(B117,Classification!$A:$D,2,FALSE)</f>
        <v>A</v>
      </c>
      <c r="F117" s="49" t="str">
        <f>VLOOKUP(C117,Classification!$A:$D,2,FALSE)</f>
        <v>A</v>
      </c>
      <c r="G117" s="15" t="str">
        <f>VLOOKUP(D117,Classification!$A:$D,2,FALSE)</f>
        <v>A</v>
      </c>
      <c r="H117" s="15" t="b">
        <f t="shared" si="1"/>
        <v>1</v>
      </c>
      <c r="K117" s="3"/>
    </row>
    <row r="118" spans="1:11" x14ac:dyDescent="0.2">
      <c r="A118" s="10" t="str">
        <f>IF(ISERROR(MATCH(B118,'SegEnds_Xtal_Prot#'!B:B, 0)), "NoXtal", "Xtal")</f>
        <v>NoXtal</v>
      </c>
      <c r="B118" t="s">
        <v>125</v>
      </c>
      <c r="C118" s="1" t="s">
        <v>126</v>
      </c>
      <c r="D118" t="s">
        <v>912</v>
      </c>
      <c r="E118" s="28" t="str">
        <f>VLOOKUP(B118,Classification!$A:$D,2,FALSE)</f>
        <v>A</v>
      </c>
      <c r="F118" s="49" t="str">
        <f>VLOOKUP(C118,Classification!$A:$D,2,FALSE)</f>
        <v>A</v>
      </c>
      <c r="G118" s="15" t="str">
        <f>VLOOKUP(D118,Classification!$A:$D,2,FALSE)</f>
        <v>A</v>
      </c>
      <c r="H118" s="15" t="b">
        <f t="shared" si="1"/>
        <v>1</v>
      </c>
      <c r="K118" s="3"/>
    </row>
    <row r="119" spans="1:11" x14ac:dyDescent="0.2">
      <c r="A119" s="10" t="str">
        <f>IF(ISERROR(MATCH(B119,'SegEnds_Xtal_Prot#'!B:B, 0)), "NoXtal", "Xtal")</f>
        <v>NoXtal</v>
      </c>
      <c r="B119" t="s">
        <v>190</v>
      </c>
      <c r="C119" s="1" t="s">
        <v>126</v>
      </c>
      <c r="D119" t="s">
        <v>912</v>
      </c>
      <c r="E119" s="28" t="str">
        <f>VLOOKUP(B119,Classification!$A:$D,2,FALSE)</f>
        <v>A</v>
      </c>
      <c r="F119" s="49" t="str">
        <f>VLOOKUP(C119,Classification!$A:$D,2,FALSE)</f>
        <v>A</v>
      </c>
      <c r="G119" s="15" t="str">
        <f>VLOOKUP(D119,Classification!$A:$D,2,FALSE)</f>
        <v>A</v>
      </c>
      <c r="H119" s="15" t="b">
        <f t="shared" si="1"/>
        <v>1</v>
      </c>
      <c r="K119" s="3"/>
    </row>
    <row r="120" spans="1:11" x14ac:dyDescent="0.2">
      <c r="A120" s="10" t="str">
        <f>IF(ISERROR(MATCH(B120,'SegEnds_Xtal_Prot#'!B:B, 0)), "NoXtal", "Xtal")</f>
        <v>NoXtal</v>
      </c>
      <c r="B120" t="s">
        <v>194</v>
      </c>
      <c r="C120" s="1" t="s">
        <v>126</v>
      </c>
      <c r="D120" t="s">
        <v>912</v>
      </c>
      <c r="E120" s="28" t="str">
        <f>VLOOKUP(B120,Classification!$A:$D,2,FALSE)</f>
        <v>A</v>
      </c>
      <c r="F120" s="49" t="str">
        <f>VLOOKUP(C120,Classification!$A:$D,2,FALSE)</f>
        <v>A</v>
      </c>
      <c r="G120" s="15" t="str">
        <f>VLOOKUP(D120,Classification!$A:$D,2,FALSE)</f>
        <v>A</v>
      </c>
      <c r="H120" s="15" t="b">
        <f t="shared" si="1"/>
        <v>1</v>
      </c>
      <c r="K120" s="3"/>
    </row>
    <row r="121" spans="1:11" x14ac:dyDescent="0.2">
      <c r="A121" s="10" t="str">
        <f>IF(ISERROR(MATCH(B121,'SegEnds_Xtal_Prot#'!B:B, 0)), "NoXtal", "Xtal")</f>
        <v>NoXtal</v>
      </c>
      <c r="B121" t="s">
        <v>136</v>
      </c>
      <c r="C121" s="1" t="s">
        <v>133</v>
      </c>
      <c r="D121" t="s">
        <v>912</v>
      </c>
      <c r="E121" s="28" t="str">
        <f>VLOOKUP(B121,Classification!$A:$D,2,FALSE)</f>
        <v>A</v>
      </c>
      <c r="F121" s="49" t="str">
        <f>VLOOKUP(C121,Classification!$A:$D,2,FALSE)</f>
        <v>A</v>
      </c>
      <c r="G121" s="15" t="str">
        <f>VLOOKUP(D121,Classification!$A:$D,2,FALSE)</f>
        <v>A</v>
      </c>
      <c r="H121" s="15" t="b">
        <f t="shared" si="1"/>
        <v>1</v>
      </c>
      <c r="K121" s="3"/>
    </row>
    <row r="122" spans="1:11" x14ac:dyDescent="0.2">
      <c r="A122" s="10" t="str">
        <f>IF(ISERROR(MATCH(B122,'SegEnds_Xtal_Prot#'!B:B, 0)), "NoXtal", "Xtal")</f>
        <v>Xtal</v>
      </c>
      <c r="B122" t="s">
        <v>912</v>
      </c>
      <c r="C122" s="1" t="s">
        <v>912</v>
      </c>
      <c r="D122" t="s">
        <v>912</v>
      </c>
      <c r="E122" s="28" t="str">
        <f>VLOOKUP(B122,Classification!$A:$D,2,FALSE)</f>
        <v>A</v>
      </c>
      <c r="F122" s="49" t="str">
        <f>VLOOKUP(C122,Classification!$A:$D,2,FALSE)</f>
        <v>A</v>
      </c>
      <c r="G122" s="15" t="str">
        <f>VLOOKUP(D122,Classification!$A:$D,2,FALSE)</f>
        <v>A</v>
      </c>
      <c r="H122" s="15" t="b">
        <f t="shared" si="1"/>
        <v>1</v>
      </c>
      <c r="K122" s="3"/>
    </row>
    <row r="123" spans="1:11" x14ac:dyDescent="0.2">
      <c r="A123" s="10" t="str">
        <f>IF(ISERROR(MATCH(B123,'SegEnds_Xtal_Prot#'!B:B, 0)), "NoXtal", "Xtal")</f>
        <v>NoXtal</v>
      </c>
      <c r="B123" t="s">
        <v>154</v>
      </c>
      <c r="C123" s="1" t="s">
        <v>126</v>
      </c>
      <c r="D123" t="s">
        <v>912</v>
      </c>
      <c r="E123" s="28" t="str">
        <f>VLOOKUP(B123,Classification!$A:$D,2,FALSE)</f>
        <v>A</v>
      </c>
      <c r="F123" s="49" t="str">
        <f>VLOOKUP(C123,Classification!$A:$D,2,FALSE)</f>
        <v>A</v>
      </c>
      <c r="G123" s="15" t="str">
        <f>VLOOKUP(D123,Classification!$A:$D,2,FALSE)</f>
        <v>A</v>
      </c>
      <c r="H123" s="15" t="b">
        <f t="shared" si="1"/>
        <v>1</v>
      </c>
      <c r="K123" s="3"/>
    </row>
    <row r="124" spans="1:11" x14ac:dyDescent="0.2">
      <c r="A124" s="10" t="str">
        <f>IF(ISERROR(MATCH(B124,'SegEnds_Xtal_Prot#'!B:B, 0)), "NoXtal", "Xtal")</f>
        <v>NoXtal</v>
      </c>
      <c r="B124" t="s">
        <v>153</v>
      </c>
      <c r="C124" s="1" t="s">
        <v>191</v>
      </c>
      <c r="D124" t="s">
        <v>912</v>
      </c>
      <c r="E124" s="28" t="str">
        <f>VLOOKUP(B124,Classification!$A:$D,2,FALSE)</f>
        <v>A</v>
      </c>
      <c r="F124" s="49" t="str">
        <f>VLOOKUP(C124,Classification!$A:$D,2,FALSE)</f>
        <v>A</v>
      </c>
      <c r="G124" s="15" t="str">
        <f>VLOOKUP(D124,Classification!$A:$D,2,FALSE)</f>
        <v>A</v>
      </c>
      <c r="H124" s="15" t="b">
        <f t="shared" si="1"/>
        <v>1</v>
      </c>
      <c r="K124" s="3"/>
    </row>
    <row r="125" spans="1:11" x14ac:dyDescent="0.2">
      <c r="A125" s="10" t="str">
        <f>IF(ISERROR(MATCH(B125,'SegEnds_Xtal_Prot#'!B:B, 0)), "NoXtal", "Xtal")</f>
        <v>NoXtal</v>
      </c>
      <c r="B125" t="s">
        <v>375</v>
      </c>
      <c r="C125" s="1" t="s">
        <v>138</v>
      </c>
      <c r="D125" t="s">
        <v>126</v>
      </c>
      <c r="E125" s="28" t="str">
        <f>VLOOKUP(B125,Classification!$A:$D,2,FALSE)</f>
        <v>A</v>
      </c>
      <c r="F125" s="49" t="str">
        <f>VLOOKUP(C125,Classification!$A:$D,2,FALSE)</f>
        <v>A</v>
      </c>
      <c r="G125" s="15" t="str">
        <f>VLOOKUP(D125,Classification!$A:$D,2,FALSE)</f>
        <v>A</v>
      </c>
      <c r="H125" s="15" t="b">
        <f t="shared" si="1"/>
        <v>1</v>
      </c>
      <c r="K125" s="3"/>
    </row>
    <row r="126" spans="1:11" x14ac:dyDescent="0.2">
      <c r="A126" s="10" t="str">
        <f>IF(ISERROR(MATCH(B126,'SegEnds_Xtal_Prot#'!B:B, 0)), "NoXtal", "Xtal")</f>
        <v>Xtal</v>
      </c>
      <c r="B126" t="s">
        <v>126</v>
      </c>
      <c r="C126" s="1" t="s">
        <v>126</v>
      </c>
      <c r="D126" t="s">
        <v>126</v>
      </c>
      <c r="E126" s="28" t="str">
        <f>VLOOKUP(B126,Classification!$A:$D,2,FALSE)</f>
        <v>A</v>
      </c>
      <c r="F126" s="49" t="str">
        <f>VLOOKUP(C126,Classification!$A:$D,2,FALSE)</f>
        <v>A</v>
      </c>
      <c r="G126" s="15" t="str">
        <f>VLOOKUP(D126,Classification!$A:$D,2,FALSE)</f>
        <v>A</v>
      </c>
      <c r="H126" s="15" t="b">
        <f t="shared" si="1"/>
        <v>1</v>
      </c>
      <c r="K126" s="3"/>
    </row>
    <row r="127" spans="1:11" x14ac:dyDescent="0.2">
      <c r="A127" s="10" t="str">
        <f>IF(ISERROR(MATCH(B127,'SegEnds_Xtal_Prot#'!B:B, 0)), "NoXtal", "Xtal")</f>
        <v>NoXtal</v>
      </c>
      <c r="B127" t="s">
        <v>252</v>
      </c>
      <c r="C127" s="1" t="s">
        <v>158</v>
      </c>
      <c r="D127" t="s">
        <v>158</v>
      </c>
      <c r="E127" s="28" t="str">
        <f>VLOOKUP(B127,Classification!$A:$D,2,FALSE)</f>
        <v>A</v>
      </c>
      <c r="F127" s="49" t="str">
        <f>VLOOKUP(C127,Classification!$A:$D,2,FALSE)</f>
        <v>A</v>
      </c>
      <c r="G127" s="15" t="str">
        <f>VLOOKUP(D127,Classification!$A:$D,2,FALSE)</f>
        <v>A</v>
      </c>
      <c r="H127" s="15" t="b">
        <f t="shared" si="1"/>
        <v>1</v>
      </c>
      <c r="K127" s="3"/>
    </row>
    <row r="128" spans="1:11" x14ac:dyDescent="0.2">
      <c r="A128" s="10" t="str">
        <f>IF(ISERROR(MATCH(B128,'SegEnds_Xtal_Prot#'!B:B, 0)), "NoXtal", "Xtal")</f>
        <v>NoXtal</v>
      </c>
      <c r="B128" t="s">
        <v>304</v>
      </c>
      <c r="C128" s="1" t="s">
        <v>158</v>
      </c>
      <c r="D128" t="s">
        <v>158</v>
      </c>
      <c r="E128" s="28" t="str">
        <f>VLOOKUP(B128,Classification!$A:$D,2,FALSE)</f>
        <v>A</v>
      </c>
      <c r="F128" s="49" t="str">
        <f>VLOOKUP(C128,Classification!$A:$D,2,FALSE)</f>
        <v>A</v>
      </c>
      <c r="G128" s="15" t="str">
        <f>VLOOKUP(D128,Classification!$A:$D,2,FALSE)</f>
        <v>A</v>
      </c>
      <c r="H128" s="15" t="b">
        <f t="shared" si="1"/>
        <v>1</v>
      </c>
      <c r="K128" s="3"/>
    </row>
    <row r="129" spans="1:11" x14ac:dyDescent="0.2">
      <c r="A129" s="10" t="str">
        <f>IF(ISERROR(MATCH(B129,'SegEnds_Xtal_Prot#'!B:B, 0)), "NoXtal", "Xtal")</f>
        <v>NoXtal</v>
      </c>
      <c r="B129" t="s">
        <v>161</v>
      </c>
      <c r="C129" s="1" t="s">
        <v>158</v>
      </c>
      <c r="D129" t="s">
        <v>158</v>
      </c>
      <c r="E129" s="28" t="str">
        <f>VLOOKUP(B129,Classification!$A:$D,2,FALSE)</f>
        <v>A</v>
      </c>
      <c r="F129" s="49" t="str">
        <f>VLOOKUP(C129,Classification!$A:$D,2,FALSE)</f>
        <v>A</v>
      </c>
      <c r="G129" s="15" t="str">
        <f>VLOOKUP(D129,Classification!$A:$D,2,FALSE)</f>
        <v>A</v>
      </c>
      <c r="H129" s="15" t="b">
        <f t="shared" si="1"/>
        <v>1</v>
      </c>
      <c r="K129" s="3"/>
    </row>
    <row r="130" spans="1:11" x14ac:dyDescent="0.2">
      <c r="A130" s="10" t="str">
        <f>IF(ISERROR(MATCH(B130,'SegEnds_Xtal_Prot#'!B:B, 0)), "NoXtal", "Xtal")</f>
        <v>Xtal</v>
      </c>
      <c r="B130" t="s">
        <v>159</v>
      </c>
      <c r="C130" s="1" t="s">
        <v>159</v>
      </c>
      <c r="D130" t="s">
        <v>159</v>
      </c>
      <c r="E130" s="28" t="str">
        <f>VLOOKUP(B130,Classification!$A:$D,2,FALSE)</f>
        <v>A</v>
      </c>
      <c r="F130" s="49" t="str">
        <f>VLOOKUP(C130,Classification!$A:$D,2,FALSE)</f>
        <v>A</v>
      </c>
      <c r="G130" s="15" t="str">
        <f>VLOOKUP(D130,Classification!$A:$D,2,FALSE)</f>
        <v>A</v>
      </c>
      <c r="H130" s="15" t="b">
        <f t="shared" si="1"/>
        <v>1</v>
      </c>
      <c r="K130" s="3"/>
    </row>
    <row r="131" spans="1:11" x14ac:dyDescent="0.2">
      <c r="A131" s="10" t="str">
        <f>IF(ISERROR(MATCH(B131,'SegEnds_Xtal_Prot#'!B:B, 0)), "NoXtal", "Xtal")</f>
        <v>NoXtal</v>
      </c>
      <c r="B131" t="s">
        <v>144</v>
      </c>
      <c r="C131" s="1" t="s">
        <v>158</v>
      </c>
      <c r="D131" t="s">
        <v>158</v>
      </c>
      <c r="E131" s="28" t="str">
        <f>VLOOKUP(B131,Classification!$A:$D,2,FALSE)</f>
        <v>A</v>
      </c>
      <c r="F131" s="49" t="str">
        <f>VLOOKUP(C131,Classification!$A:$D,2,FALSE)</f>
        <v>A</v>
      </c>
      <c r="G131" s="15" t="str">
        <f>VLOOKUP(D131,Classification!$A:$D,2,FALSE)</f>
        <v>A</v>
      </c>
      <c r="H131" s="15" t="b">
        <f t="shared" ref="H131:H194" si="2">OR(E131=G131,AND(E131="T",G131="A"),AND(E131="B2",G131="B1"),E131="O")</f>
        <v>1</v>
      </c>
      <c r="K131" s="3"/>
    </row>
    <row r="132" spans="1:11" x14ac:dyDescent="0.2">
      <c r="A132" s="10" t="str">
        <f>IF(ISERROR(MATCH(B132,'SegEnds_Xtal_Prot#'!B:B, 0)), "NoXtal", "Xtal")</f>
        <v>Xtal</v>
      </c>
      <c r="B132" t="s">
        <v>165</v>
      </c>
      <c r="C132" s="1" t="s">
        <v>165</v>
      </c>
      <c r="D132" t="s">
        <v>158</v>
      </c>
      <c r="E132" s="28" t="str">
        <f>VLOOKUP(B132,Classification!$A:$D,2,FALSE)</f>
        <v>A</v>
      </c>
      <c r="F132" s="49" t="str">
        <f>VLOOKUP(C132,Classification!$A:$D,2,FALSE)</f>
        <v>A</v>
      </c>
      <c r="G132" s="15" t="str">
        <f>VLOOKUP(D132,Classification!$A:$D,2,FALSE)</f>
        <v>A</v>
      </c>
      <c r="H132" s="15" t="b">
        <f t="shared" si="2"/>
        <v>1</v>
      </c>
      <c r="K132" s="3"/>
    </row>
    <row r="133" spans="1:11" x14ac:dyDescent="0.2">
      <c r="A133" s="10" t="str">
        <f>IF(ISERROR(MATCH(B133,'SegEnds_Xtal_Prot#'!B:B, 0)), "NoXtal", "Xtal")</f>
        <v>NoXtal</v>
      </c>
      <c r="B133" t="s">
        <v>306</v>
      </c>
      <c r="C133" s="1" t="s">
        <v>158</v>
      </c>
      <c r="D133" t="s">
        <v>158</v>
      </c>
      <c r="E133" s="28" t="str">
        <f>VLOOKUP(B133,Classification!$A:$D,2,FALSE)</f>
        <v>A</v>
      </c>
      <c r="F133" s="49" t="str">
        <f>VLOOKUP(C133,Classification!$A:$D,2,FALSE)</f>
        <v>A</v>
      </c>
      <c r="G133" s="15" t="str">
        <f>VLOOKUP(D133,Classification!$A:$D,2,FALSE)</f>
        <v>A</v>
      </c>
      <c r="H133" s="15" t="b">
        <f t="shared" si="2"/>
        <v>1</v>
      </c>
      <c r="K133" s="3"/>
    </row>
    <row r="134" spans="1:11" x14ac:dyDescent="0.2">
      <c r="A134" s="10" t="str">
        <f>IF(ISERROR(MATCH(B134,'SegEnds_Xtal_Prot#'!B:B, 0)), "NoXtal", "Xtal")</f>
        <v>NoXtal</v>
      </c>
      <c r="B134" t="s">
        <v>237</v>
      </c>
      <c r="C134" s="1" t="s">
        <v>158</v>
      </c>
      <c r="D134" t="s">
        <v>158</v>
      </c>
      <c r="E134" s="28" t="str">
        <f>VLOOKUP(B134,Classification!$A:$D,2,FALSE)</f>
        <v>A</v>
      </c>
      <c r="F134" s="49" t="str">
        <f>VLOOKUP(C134,Classification!$A:$D,2,FALSE)</f>
        <v>A</v>
      </c>
      <c r="G134" s="15" t="str">
        <f>VLOOKUP(D134,Classification!$A:$D,2,FALSE)</f>
        <v>A</v>
      </c>
      <c r="H134" s="15" t="b">
        <f t="shared" si="2"/>
        <v>1</v>
      </c>
      <c r="K134" s="3"/>
    </row>
    <row r="135" spans="1:11" x14ac:dyDescent="0.2">
      <c r="A135" s="10" t="str">
        <f>IF(ISERROR(MATCH(B135,'SegEnds_Xtal_Prot#'!B:B, 0)), "NoXtal", "Xtal")</f>
        <v>NoXtal</v>
      </c>
      <c r="B135" t="s">
        <v>236</v>
      </c>
      <c r="C135" s="1" t="s">
        <v>173</v>
      </c>
      <c r="D135" t="s">
        <v>158</v>
      </c>
      <c r="E135" s="28" t="str">
        <f>VLOOKUP(B135,Classification!$A:$D,2,FALSE)</f>
        <v>A</v>
      </c>
      <c r="F135" s="49" t="str">
        <f>VLOOKUP(C135,Classification!$A:$D,2,FALSE)</f>
        <v>A</v>
      </c>
      <c r="G135" s="15" t="str">
        <f>VLOOKUP(D135,Classification!$A:$D,2,FALSE)</f>
        <v>A</v>
      </c>
      <c r="H135" s="15" t="b">
        <f t="shared" si="2"/>
        <v>1</v>
      </c>
      <c r="K135" s="3"/>
    </row>
    <row r="136" spans="1:11" x14ac:dyDescent="0.2">
      <c r="A136" s="10" t="str">
        <f>IF(ISERROR(MATCH(B136,'SegEnds_Xtal_Prot#'!B:B, 0)), "NoXtal", "Xtal")</f>
        <v>NoXtal</v>
      </c>
      <c r="B136" t="s">
        <v>246</v>
      </c>
      <c r="C136" s="1" t="s">
        <v>158</v>
      </c>
      <c r="D136" t="s">
        <v>158</v>
      </c>
      <c r="E136" s="28" t="str">
        <f>VLOOKUP(B136,Classification!$A:$D,2,FALSE)</f>
        <v>A</v>
      </c>
      <c r="F136" s="49" t="str">
        <f>VLOOKUP(C136,Classification!$A:$D,2,FALSE)</f>
        <v>A</v>
      </c>
      <c r="G136" s="15" t="str">
        <f>VLOOKUP(D136,Classification!$A:$D,2,FALSE)</f>
        <v>A</v>
      </c>
      <c r="H136" s="15" t="b">
        <f t="shared" si="2"/>
        <v>1</v>
      </c>
      <c r="K136" s="3"/>
    </row>
    <row r="137" spans="1:11" x14ac:dyDescent="0.2">
      <c r="A137" s="10" t="str">
        <f>IF(ISERROR(MATCH(B137,'SegEnds_Xtal_Prot#'!B:B, 0)), "NoXtal", "Xtal")</f>
        <v>Xtal</v>
      </c>
      <c r="B137" t="s">
        <v>158</v>
      </c>
      <c r="C137" s="1" t="s">
        <v>158</v>
      </c>
      <c r="D137" t="s">
        <v>158</v>
      </c>
      <c r="E137" s="28" t="str">
        <f>VLOOKUP(B137,Classification!$A:$D,2,FALSE)</f>
        <v>A</v>
      </c>
      <c r="F137" s="49" t="str">
        <f>VLOOKUP(C137,Classification!$A:$D,2,FALSE)</f>
        <v>A</v>
      </c>
      <c r="G137" s="15" t="str">
        <f>VLOOKUP(D137,Classification!$A:$D,2,FALSE)</f>
        <v>A</v>
      </c>
      <c r="H137" s="15" t="b">
        <f t="shared" si="2"/>
        <v>1</v>
      </c>
      <c r="K137" s="3"/>
    </row>
    <row r="138" spans="1:11" x14ac:dyDescent="0.2">
      <c r="A138" s="10" t="str">
        <f>IF(ISERROR(MATCH(B138,'SegEnds_Xtal_Prot#'!B:B, 0)), "NoXtal", "Xtal")</f>
        <v>NoXtal</v>
      </c>
      <c r="B138" t="s">
        <v>181</v>
      </c>
      <c r="C138" s="1" t="s">
        <v>158</v>
      </c>
      <c r="D138" t="s">
        <v>158</v>
      </c>
      <c r="E138" s="28" t="str">
        <f>VLOOKUP(B138,Classification!$A:$D,2,FALSE)</f>
        <v>A</v>
      </c>
      <c r="F138" s="49" t="str">
        <f>VLOOKUP(C138,Classification!$A:$D,2,FALSE)</f>
        <v>A</v>
      </c>
      <c r="G138" s="15" t="str">
        <f>VLOOKUP(D138,Classification!$A:$D,2,FALSE)</f>
        <v>A</v>
      </c>
      <c r="H138" s="15" t="b">
        <f t="shared" si="2"/>
        <v>1</v>
      </c>
      <c r="K138" s="3"/>
    </row>
    <row r="139" spans="1:11" x14ac:dyDescent="0.2">
      <c r="A139" s="10" t="str">
        <f>IF(ISERROR(MATCH(B139,'SegEnds_Xtal_Prot#'!B:B, 0)), "NoXtal", "Xtal")</f>
        <v>NoXtal</v>
      </c>
      <c r="B139" t="s">
        <v>239</v>
      </c>
      <c r="C139" s="1" t="s">
        <v>160</v>
      </c>
      <c r="D139" t="s">
        <v>158</v>
      </c>
      <c r="E139" s="28" t="str">
        <f>VLOOKUP(B139,Classification!$A:$D,2,FALSE)</f>
        <v>A</v>
      </c>
      <c r="F139" s="49" t="str">
        <f>VLOOKUP(C139,Classification!$A:$D,2,FALSE)</f>
        <v>A</v>
      </c>
      <c r="G139" s="15" t="str">
        <f>VLOOKUP(D139,Classification!$A:$D,2,FALSE)</f>
        <v>A</v>
      </c>
      <c r="H139" s="15" t="b">
        <f t="shared" si="2"/>
        <v>1</v>
      </c>
      <c r="K139" s="3"/>
    </row>
    <row r="140" spans="1:11" x14ac:dyDescent="0.2">
      <c r="A140" s="10" t="str">
        <f>IF(ISERROR(MATCH(B140,'SegEnds_Xtal_Prot#'!B:B, 0)), "NoXtal", "Xtal")</f>
        <v>NoXtal</v>
      </c>
      <c r="B140" t="s">
        <v>162</v>
      </c>
      <c r="C140" s="1" t="s">
        <v>159</v>
      </c>
      <c r="D140" t="s">
        <v>158</v>
      </c>
      <c r="E140" s="28" t="str">
        <f>VLOOKUP(B140,Classification!$A:$D,2,FALSE)</f>
        <v>A</v>
      </c>
      <c r="F140" s="49" t="str">
        <f>VLOOKUP(C140,Classification!$A:$D,2,FALSE)</f>
        <v>A</v>
      </c>
      <c r="G140" s="15" t="str">
        <f>VLOOKUP(D140,Classification!$A:$D,2,FALSE)</f>
        <v>A</v>
      </c>
      <c r="H140" s="15" t="b">
        <f t="shared" si="2"/>
        <v>1</v>
      </c>
      <c r="K140" s="3"/>
    </row>
    <row r="141" spans="1:11" x14ac:dyDescent="0.2">
      <c r="A141" s="10" t="str">
        <f>IF(ISERROR(MATCH(B141,'SegEnds_Xtal_Prot#'!B:B, 0)), "NoXtal", "Xtal")</f>
        <v>NoXtal</v>
      </c>
      <c r="B141" t="s">
        <v>374</v>
      </c>
      <c r="C141" s="1" t="s">
        <v>335</v>
      </c>
      <c r="D141" t="s">
        <v>158</v>
      </c>
      <c r="E141" s="28" t="str">
        <f>VLOOKUP(B141,Classification!$A:$D,2,FALSE)</f>
        <v>A</v>
      </c>
      <c r="F141" s="49" t="str">
        <f>VLOOKUP(C141,Classification!$A:$D,2,FALSE)</f>
        <v>A</v>
      </c>
      <c r="G141" s="15" t="str">
        <f>VLOOKUP(D141,Classification!$A:$D,2,FALSE)</f>
        <v>A</v>
      </c>
      <c r="H141" s="15" t="b">
        <f t="shared" si="2"/>
        <v>1</v>
      </c>
      <c r="K141" s="3"/>
    </row>
    <row r="142" spans="1:11" x14ac:dyDescent="0.2">
      <c r="A142" s="10" t="str">
        <f>IF(ISERROR(MATCH(B142,'SegEnds_Xtal_Prot#'!B:B, 0)), "NoXtal", "Xtal")</f>
        <v>NoXtal</v>
      </c>
      <c r="B142" t="s">
        <v>292</v>
      </c>
      <c r="C142" s="1" t="s">
        <v>158</v>
      </c>
      <c r="D142" t="s">
        <v>158</v>
      </c>
      <c r="E142" s="28" t="str">
        <f>VLOOKUP(B142,Classification!$A:$D,2,FALSE)</f>
        <v>A</v>
      </c>
      <c r="F142" s="49" t="str">
        <f>VLOOKUP(C142,Classification!$A:$D,2,FALSE)</f>
        <v>A</v>
      </c>
      <c r="G142" s="15" t="str">
        <f>VLOOKUP(D142,Classification!$A:$D,2,FALSE)</f>
        <v>A</v>
      </c>
      <c r="H142" s="15" t="b">
        <f t="shared" si="2"/>
        <v>1</v>
      </c>
      <c r="K142" s="3"/>
    </row>
    <row r="143" spans="1:11" x14ac:dyDescent="0.2">
      <c r="A143" s="10" t="str">
        <f>IF(ISERROR(MATCH(B143,'SegEnds_Xtal_Prot#'!B:B, 0)), "NoXtal", "Xtal")</f>
        <v>Xtal</v>
      </c>
      <c r="B143" t="s">
        <v>160</v>
      </c>
      <c r="C143" s="1" t="s">
        <v>160</v>
      </c>
      <c r="D143" t="s">
        <v>158</v>
      </c>
      <c r="E143" s="28" t="str">
        <f>VLOOKUP(B143,Classification!$A:$D,2,FALSE)</f>
        <v>A</v>
      </c>
      <c r="F143" s="49" t="str">
        <f>VLOOKUP(C143,Classification!$A:$D,2,FALSE)</f>
        <v>A</v>
      </c>
      <c r="G143" s="15" t="str">
        <f>VLOOKUP(D143,Classification!$A:$D,2,FALSE)</f>
        <v>A</v>
      </c>
      <c r="H143" s="15" t="b">
        <f t="shared" si="2"/>
        <v>1</v>
      </c>
      <c r="K143" s="3"/>
    </row>
    <row r="144" spans="1:11" x14ac:dyDescent="0.2">
      <c r="A144" s="10" t="str">
        <f>IF(ISERROR(MATCH(B144,'SegEnds_Xtal_Prot#'!B:B, 0)), "NoXtal", "Xtal")</f>
        <v>NoXtal</v>
      </c>
      <c r="B144" t="s">
        <v>331</v>
      </c>
      <c r="C144" s="1" t="s">
        <v>371</v>
      </c>
      <c r="D144" t="s">
        <v>158</v>
      </c>
      <c r="E144" s="28" t="str">
        <f>VLOOKUP(B144,Classification!$A:$D,2,FALSE)</f>
        <v>A</v>
      </c>
      <c r="F144" s="49" t="str">
        <f>VLOOKUP(C144,Classification!$A:$D,2,FALSE)</f>
        <v>A</v>
      </c>
      <c r="G144" s="15" t="str">
        <f>VLOOKUP(D144,Classification!$A:$D,2,FALSE)</f>
        <v>A</v>
      </c>
      <c r="H144" s="15" t="b">
        <f t="shared" si="2"/>
        <v>1</v>
      </c>
      <c r="K144" s="3"/>
    </row>
    <row r="145" spans="1:11" x14ac:dyDescent="0.2">
      <c r="A145" s="10" t="str">
        <f>IF(ISERROR(MATCH(B145,'SegEnds_Xtal_Prot#'!B:B, 0)), "NoXtal", "Xtal")</f>
        <v>NoXtal</v>
      </c>
      <c r="B145" t="s">
        <v>373</v>
      </c>
      <c r="C145" s="1" t="s">
        <v>158</v>
      </c>
      <c r="D145" t="s">
        <v>158</v>
      </c>
      <c r="E145" s="28" t="str">
        <f>VLOOKUP(B145,Classification!$A:$D,2,FALSE)</f>
        <v>A</v>
      </c>
      <c r="F145" s="49" t="str">
        <f>VLOOKUP(C145,Classification!$A:$D,2,FALSE)</f>
        <v>A</v>
      </c>
      <c r="G145" s="15" t="str">
        <f>VLOOKUP(D145,Classification!$A:$D,2,FALSE)</f>
        <v>A</v>
      </c>
      <c r="H145" s="15" t="b">
        <f t="shared" si="2"/>
        <v>1</v>
      </c>
      <c r="K145" s="3"/>
    </row>
    <row r="146" spans="1:11" x14ac:dyDescent="0.2">
      <c r="A146" s="10" t="str">
        <f>IF(ISERROR(MATCH(B146,'SegEnds_Xtal_Prot#'!B:B, 0)), "NoXtal", "Xtal")</f>
        <v>NoXtal</v>
      </c>
      <c r="B146" t="s">
        <v>233</v>
      </c>
      <c r="C146" s="1" t="s">
        <v>160</v>
      </c>
      <c r="D146" t="s">
        <v>158</v>
      </c>
      <c r="E146" s="28" t="str">
        <f>VLOOKUP(B146,Classification!$A:$D,2,FALSE)</f>
        <v>A</v>
      </c>
      <c r="F146" s="49" t="str">
        <f>VLOOKUP(C146,Classification!$A:$D,2,FALSE)</f>
        <v>A</v>
      </c>
      <c r="G146" s="15" t="str">
        <f>VLOOKUP(D146,Classification!$A:$D,2,FALSE)</f>
        <v>A</v>
      </c>
      <c r="H146" s="15" t="b">
        <f t="shared" si="2"/>
        <v>1</v>
      </c>
      <c r="K146" s="3"/>
    </row>
    <row r="147" spans="1:11" x14ac:dyDescent="0.2">
      <c r="A147" s="10" t="str">
        <f>IF(ISERROR(MATCH(B147,'SegEnds_Xtal_Prot#'!B:B, 0)), "NoXtal", "Xtal")</f>
        <v>NoXtal</v>
      </c>
      <c r="B147" t="s">
        <v>283</v>
      </c>
      <c r="C147" s="1" t="s">
        <v>158</v>
      </c>
      <c r="D147" t="s">
        <v>158</v>
      </c>
      <c r="E147" s="28" t="str">
        <f>VLOOKUP(B147,Classification!$A:$D,2,FALSE)</f>
        <v>A</v>
      </c>
      <c r="F147" s="49" t="str">
        <f>VLOOKUP(C147,Classification!$A:$D,2,FALSE)</f>
        <v>A</v>
      </c>
      <c r="G147" s="15" t="str">
        <f>VLOOKUP(D147,Classification!$A:$D,2,FALSE)</f>
        <v>A</v>
      </c>
      <c r="H147" s="15" t="b">
        <f t="shared" si="2"/>
        <v>1</v>
      </c>
      <c r="K147" s="3"/>
    </row>
    <row r="148" spans="1:11" x14ac:dyDescent="0.2">
      <c r="A148" s="10" t="str">
        <f>IF(ISERROR(MATCH(B148,'SegEnds_Xtal_Prot#'!B:B, 0)), "NoXtal", "Xtal")</f>
        <v>NoXtal</v>
      </c>
      <c r="B148" t="s">
        <v>142</v>
      </c>
      <c r="C148" s="1" t="s">
        <v>165</v>
      </c>
      <c r="D148" t="s">
        <v>173</v>
      </c>
      <c r="E148" s="28" t="str">
        <f>VLOOKUP(B148,Classification!$A:$D,2,FALSE)</f>
        <v>A</v>
      </c>
      <c r="F148" s="49" t="str">
        <f>VLOOKUP(C148,Classification!$A:$D,2,FALSE)</f>
        <v>A</v>
      </c>
      <c r="G148" s="15" t="str">
        <f>VLOOKUP(D148,Classification!$A:$D,2,FALSE)</f>
        <v>A</v>
      </c>
      <c r="H148" s="15" t="b">
        <f t="shared" si="2"/>
        <v>1</v>
      </c>
      <c r="K148" s="3"/>
    </row>
    <row r="149" spans="1:11" x14ac:dyDescent="0.2">
      <c r="A149" s="10" t="str">
        <f>IF(ISERROR(MATCH(B149,'SegEnds_Xtal_Prot#'!B:B, 0)), "NoXtal", "Xtal")</f>
        <v>NoXtal</v>
      </c>
      <c r="B149" t="s">
        <v>178</v>
      </c>
      <c r="C149" s="1" t="s">
        <v>173</v>
      </c>
      <c r="D149" t="s">
        <v>173</v>
      </c>
      <c r="E149" s="28" t="str">
        <f>VLOOKUP(B149,Classification!$A:$D,2,FALSE)</f>
        <v>A</v>
      </c>
      <c r="F149" s="49" t="str">
        <f>VLOOKUP(C149,Classification!$A:$D,2,FALSE)</f>
        <v>A</v>
      </c>
      <c r="G149" s="15" t="str">
        <f>VLOOKUP(D149,Classification!$A:$D,2,FALSE)</f>
        <v>A</v>
      </c>
      <c r="H149" s="15" t="b">
        <f t="shared" si="2"/>
        <v>1</v>
      </c>
      <c r="K149" s="3"/>
    </row>
    <row r="150" spans="1:11" x14ac:dyDescent="0.2">
      <c r="A150" s="10" t="str">
        <f>IF(ISERROR(MATCH(B150,'SegEnds_Xtal_Prot#'!B:B, 0)), "NoXtal", "Xtal")</f>
        <v>NoXtal</v>
      </c>
      <c r="B150" t="s">
        <v>185</v>
      </c>
      <c r="C150" s="1" t="s">
        <v>170</v>
      </c>
      <c r="D150" t="s">
        <v>173</v>
      </c>
      <c r="E150" s="28" t="str">
        <f>VLOOKUP(B150,Classification!$A:$D,2,FALSE)</f>
        <v>A</v>
      </c>
      <c r="F150" s="49" t="str">
        <f>VLOOKUP(C150,Classification!$A:$D,2,FALSE)</f>
        <v>A</v>
      </c>
      <c r="G150" s="15" t="str">
        <f>VLOOKUP(D150,Classification!$A:$D,2,FALSE)</f>
        <v>A</v>
      </c>
      <c r="H150" s="15" t="b">
        <f t="shared" si="2"/>
        <v>1</v>
      </c>
      <c r="K150" s="3"/>
    </row>
    <row r="151" spans="1:11" x14ac:dyDescent="0.2">
      <c r="A151" s="10" t="str">
        <f>IF(ISERROR(MATCH(B151,'SegEnds_Xtal_Prot#'!B:B, 0)), "NoXtal", "Xtal")</f>
        <v>NoXtal</v>
      </c>
      <c r="B151" t="s">
        <v>400</v>
      </c>
      <c r="C151" s="1" t="s">
        <v>173</v>
      </c>
      <c r="D151" t="s">
        <v>173</v>
      </c>
      <c r="E151" s="28" t="str">
        <f>VLOOKUP(B151,Classification!$A:$D,2,FALSE)</f>
        <v>A</v>
      </c>
      <c r="F151" s="49" t="str">
        <f>VLOOKUP(C151,Classification!$A:$D,2,FALSE)</f>
        <v>A</v>
      </c>
      <c r="G151" s="15" t="str">
        <f>VLOOKUP(D151,Classification!$A:$D,2,FALSE)</f>
        <v>A</v>
      </c>
      <c r="H151" s="15" t="b">
        <f t="shared" si="2"/>
        <v>1</v>
      </c>
      <c r="K151" s="3"/>
    </row>
    <row r="152" spans="1:11" x14ac:dyDescent="0.2">
      <c r="A152" s="10" t="str">
        <f>IF(ISERROR(MATCH(B152,'SegEnds_Xtal_Prot#'!B:B, 0)), "NoXtal", "Xtal")</f>
        <v>NoXtal</v>
      </c>
      <c r="B152" t="s">
        <v>186</v>
      </c>
      <c r="C152" s="1" t="s">
        <v>177</v>
      </c>
      <c r="D152" t="s">
        <v>173</v>
      </c>
      <c r="E152" s="28" t="str">
        <f>VLOOKUP(B152,Classification!$A:$D,2,FALSE)</f>
        <v>A</v>
      </c>
      <c r="F152" s="49" t="str">
        <f>VLOOKUP(C152,Classification!$A:$D,2,FALSE)</f>
        <v>A</v>
      </c>
      <c r="G152" s="15" t="str">
        <f>VLOOKUP(D152,Classification!$A:$D,2,FALSE)</f>
        <v>A</v>
      </c>
      <c r="H152" s="15" t="b">
        <f t="shared" si="2"/>
        <v>1</v>
      </c>
      <c r="K152" s="3"/>
    </row>
    <row r="153" spans="1:11" x14ac:dyDescent="0.2">
      <c r="A153" s="10" t="str">
        <f>IF(ISERROR(MATCH(B153,'SegEnds_Xtal_Prot#'!B:B, 0)), "NoXtal", "Xtal")</f>
        <v>NoXtal</v>
      </c>
      <c r="B153" t="s">
        <v>145</v>
      </c>
      <c r="C153" s="1" t="s">
        <v>177</v>
      </c>
      <c r="D153" t="s">
        <v>173</v>
      </c>
      <c r="E153" s="28" t="str">
        <f>VLOOKUP(B153,Classification!$A:$D,2,FALSE)</f>
        <v>A</v>
      </c>
      <c r="F153" s="49" t="str">
        <f>VLOOKUP(C153,Classification!$A:$D,2,FALSE)</f>
        <v>A</v>
      </c>
      <c r="G153" s="15" t="str">
        <f>VLOOKUP(D153,Classification!$A:$D,2,FALSE)</f>
        <v>A</v>
      </c>
      <c r="H153" s="15" t="b">
        <f t="shared" si="2"/>
        <v>1</v>
      </c>
      <c r="K153" s="3"/>
    </row>
    <row r="154" spans="1:11" x14ac:dyDescent="0.2">
      <c r="A154" s="10" t="str">
        <f>IF(ISERROR(MATCH(B154,'SegEnds_Xtal_Prot#'!B:B, 0)), "NoXtal", "Xtal")</f>
        <v>NoXtal</v>
      </c>
      <c r="B154" t="s">
        <v>169</v>
      </c>
      <c r="C154" s="1" t="s">
        <v>177</v>
      </c>
      <c r="D154" t="s">
        <v>173</v>
      </c>
      <c r="E154" s="28" t="str">
        <f>VLOOKUP(B154,Classification!$A:$D,2,FALSE)</f>
        <v>A</v>
      </c>
      <c r="F154" s="49" t="str">
        <f>VLOOKUP(C154,Classification!$A:$D,2,FALSE)</f>
        <v>A</v>
      </c>
      <c r="G154" s="15" t="str">
        <f>VLOOKUP(D154,Classification!$A:$D,2,FALSE)</f>
        <v>A</v>
      </c>
      <c r="H154" s="15" t="b">
        <f t="shared" si="2"/>
        <v>1</v>
      </c>
      <c r="K154" s="3"/>
    </row>
    <row r="155" spans="1:11" x14ac:dyDescent="0.2">
      <c r="A155" s="10" t="str">
        <f>IF(ISERROR(MATCH(B155,'SegEnds_Xtal_Prot#'!B:B, 0)), "NoXtal", "Xtal")</f>
        <v>Xtal</v>
      </c>
      <c r="B155" t="s">
        <v>177</v>
      </c>
      <c r="C155" s="1" t="s">
        <v>177</v>
      </c>
      <c r="D155" t="s">
        <v>177</v>
      </c>
      <c r="E155" s="28" t="str">
        <f>VLOOKUP(B155,Classification!$A:$D,2,FALSE)</f>
        <v>A</v>
      </c>
      <c r="F155" s="49" t="str">
        <f>VLOOKUP(C155,Classification!$A:$D,2,FALSE)</f>
        <v>A</v>
      </c>
      <c r="G155" s="15" t="str">
        <f>VLOOKUP(D155,Classification!$A:$D,2,FALSE)</f>
        <v>A</v>
      </c>
      <c r="H155" s="15" t="b">
        <f t="shared" si="2"/>
        <v>1</v>
      </c>
      <c r="K155" s="3"/>
    </row>
    <row r="156" spans="1:11" x14ac:dyDescent="0.2">
      <c r="A156" s="10" t="str">
        <f>IF(ISERROR(MATCH(B156,'SegEnds_Xtal_Prot#'!B:B, 0)), "NoXtal", "Xtal")</f>
        <v>NoXtal</v>
      </c>
      <c r="B156" t="s">
        <v>175</v>
      </c>
      <c r="C156" s="1" t="s">
        <v>177</v>
      </c>
      <c r="D156" t="s">
        <v>173</v>
      </c>
      <c r="E156" s="28" t="str">
        <f>VLOOKUP(B156,Classification!$A:$D,2,FALSE)</f>
        <v>A</v>
      </c>
      <c r="F156" s="49" t="str">
        <f>VLOOKUP(C156,Classification!$A:$D,2,FALSE)</f>
        <v>A</v>
      </c>
      <c r="G156" s="15" t="str">
        <f>VLOOKUP(D156,Classification!$A:$D,2,FALSE)</f>
        <v>A</v>
      </c>
      <c r="H156" s="15" t="b">
        <f t="shared" si="2"/>
        <v>1</v>
      </c>
      <c r="K156" s="3"/>
    </row>
    <row r="157" spans="1:11" x14ac:dyDescent="0.2">
      <c r="A157" s="10" t="str">
        <f>IF(ISERROR(MATCH(B157,'SegEnds_Xtal_Prot#'!B:B, 0)), "NoXtal", "Xtal")</f>
        <v>NoXtal</v>
      </c>
      <c r="B157" t="s">
        <v>189</v>
      </c>
      <c r="C157" s="1" t="s">
        <v>177</v>
      </c>
      <c r="D157" t="s">
        <v>173</v>
      </c>
      <c r="E157" s="28" t="str">
        <f>VLOOKUP(B157,Classification!$A:$D,2,FALSE)</f>
        <v>A</v>
      </c>
      <c r="F157" s="49" t="str">
        <f>VLOOKUP(C157,Classification!$A:$D,2,FALSE)</f>
        <v>A</v>
      </c>
      <c r="G157" s="15" t="str">
        <f>VLOOKUP(D157,Classification!$A:$D,2,FALSE)</f>
        <v>A</v>
      </c>
      <c r="H157" s="15" t="b">
        <f t="shared" si="2"/>
        <v>1</v>
      </c>
      <c r="K157" s="3"/>
    </row>
    <row r="158" spans="1:11" x14ac:dyDescent="0.2">
      <c r="A158" s="10" t="str">
        <f>IF(ISERROR(MATCH(B158,'SegEnds_Xtal_Prot#'!B:B, 0)), "NoXtal", "Xtal")</f>
        <v>NoXtal</v>
      </c>
      <c r="B158" t="s">
        <v>168</v>
      </c>
      <c r="C158" s="1" t="s">
        <v>173</v>
      </c>
      <c r="D158" t="s">
        <v>173</v>
      </c>
      <c r="E158" s="28" t="str">
        <f>VLOOKUP(B158,Classification!$A:$D,2,FALSE)</f>
        <v>A</v>
      </c>
      <c r="F158" s="49" t="str">
        <f>VLOOKUP(C158,Classification!$A:$D,2,FALSE)</f>
        <v>A</v>
      </c>
      <c r="G158" s="15" t="str">
        <f>VLOOKUP(D158,Classification!$A:$D,2,FALSE)</f>
        <v>A</v>
      </c>
      <c r="H158" s="15" t="b">
        <f t="shared" si="2"/>
        <v>1</v>
      </c>
      <c r="K158" s="3"/>
    </row>
    <row r="159" spans="1:11" x14ac:dyDescent="0.2">
      <c r="A159" s="10" t="str">
        <f>IF(ISERROR(MATCH(B159,'SegEnds_Xtal_Prot#'!B:B, 0)), "NoXtal", "Xtal")</f>
        <v>NoXtal</v>
      </c>
      <c r="B159" t="s">
        <v>171</v>
      </c>
      <c r="C159" s="1" t="s">
        <v>173</v>
      </c>
      <c r="D159" t="s">
        <v>173</v>
      </c>
      <c r="E159" s="28" t="str">
        <f>VLOOKUP(B159,Classification!$A:$D,2,FALSE)</f>
        <v>A</v>
      </c>
      <c r="F159" s="49" t="str">
        <f>VLOOKUP(C159,Classification!$A:$D,2,FALSE)</f>
        <v>A</v>
      </c>
      <c r="G159" s="15" t="str">
        <f>VLOOKUP(D159,Classification!$A:$D,2,FALSE)</f>
        <v>A</v>
      </c>
      <c r="H159" s="15" t="b">
        <f t="shared" si="2"/>
        <v>1</v>
      </c>
      <c r="K159" s="3"/>
    </row>
    <row r="160" spans="1:11" x14ac:dyDescent="0.2">
      <c r="A160" s="10" t="str">
        <f>IF(ISERROR(MATCH(B160,'SegEnds_Xtal_Prot#'!B:B, 0)), "NoXtal", "Xtal")</f>
        <v>Xtal</v>
      </c>
      <c r="B160" t="s">
        <v>173</v>
      </c>
      <c r="C160" s="1" t="s">
        <v>173</v>
      </c>
      <c r="D160" t="s">
        <v>173</v>
      </c>
      <c r="E160" s="28" t="str">
        <f>VLOOKUP(B160,Classification!$A:$D,2,FALSE)</f>
        <v>A</v>
      </c>
      <c r="F160" s="49" t="str">
        <f>VLOOKUP(C160,Classification!$A:$D,2,FALSE)</f>
        <v>A</v>
      </c>
      <c r="G160" s="15" t="str">
        <f>VLOOKUP(D160,Classification!$A:$D,2,FALSE)</f>
        <v>A</v>
      </c>
      <c r="H160" s="15" t="b">
        <f t="shared" si="2"/>
        <v>1</v>
      </c>
      <c r="K160" s="3"/>
    </row>
    <row r="161" spans="1:11" x14ac:dyDescent="0.2">
      <c r="A161" s="10" t="str">
        <f>IF(ISERROR(MATCH(B161,'SegEnds_Xtal_Prot#'!B:B, 0)), "NoXtal", "Xtal")</f>
        <v>NoXtal</v>
      </c>
      <c r="B161" t="s">
        <v>176</v>
      </c>
      <c r="C161" s="1" t="s">
        <v>173</v>
      </c>
      <c r="D161" t="s">
        <v>173</v>
      </c>
      <c r="E161" s="28" t="str">
        <f>VLOOKUP(B161,Classification!$A:$D,2,FALSE)</f>
        <v>A</v>
      </c>
      <c r="F161" s="49" t="str">
        <f>VLOOKUP(C161,Classification!$A:$D,2,FALSE)</f>
        <v>A</v>
      </c>
      <c r="G161" s="15" t="str">
        <f>VLOOKUP(D161,Classification!$A:$D,2,FALSE)</f>
        <v>A</v>
      </c>
      <c r="H161" s="15" t="b">
        <f t="shared" si="2"/>
        <v>1</v>
      </c>
      <c r="K161" s="3"/>
    </row>
    <row r="162" spans="1:11" x14ac:dyDescent="0.2">
      <c r="A162" s="10" t="str">
        <f>IF(ISERROR(MATCH(B162,'SegEnds_Xtal_Prot#'!B:B, 0)), "NoXtal", "Xtal")</f>
        <v>NoXtal</v>
      </c>
      <c r="B162" t="s">
        <v>172</v>
      </c>
      <c r="C162" s="1" t="s">
        <v>173</v>
      </c>
      <c r="D162" t="s">
        <v>173</v>
      </c>
      <c r="E162" s="28" t="str">
        <f>VLOOKUP(B162,Classification!$A:$D,2,FALSE)</f>
        <v>A</v>
      </c>
      <c r="F162" s="49" t="str">
        <f>VLOOKUP(C162,Classification!$A:$D,2,FALSE)</f>
        <v>A</v>
      </c>
      <c r="G162" s="15" t="str">
        <f>VLOOKUP(D162,Classification!$A:$D,2,FALSE)</f>
        <v>A</v>
      </c>
      <c r="H162" s="15" t="b">
        <f t="shared" si="2"/>
        <v>1</v>
      </c>
      <c r="K162" s="3"/>
    </row>
    <row r="163" spans="1:11" x14ac:dyDescent="0.2">
      <c r="A163" s="10" t="str">
        <f>IF(ISERROR(MATCH(B163,'SegEnds_Xtal_Prot#'!B:B, 0)), "NoXtal", "Xtal")</f>
        <v>NoXtal</v>
      </c>
      <c r="B163" t="s">
        <v>174</v>
      </c>
      <c r="C163" s="1" t="s">
        <v>177</v>
      </c>
      <c r="D163" t="s">
        <v>173</v>
      </c>
      <c r="E163" s="28" t="str">
        <f>VLOOKUP(B163,Classification!$A:$D,2,FALSE)</f>
        <v>A</v>
      </c>
      <c r="F163" s="49" t="str">
        <f>VLOOKUP(C163,Classification!$A:$D,2,FALSE)</f>
        <v>A</v>
      </c>
      <c r="G163" s="15" t="str">
        <f>VLOOKUP(D163,Classification!$A:$D,2,FALSE)</f>
        <v>A</v>
      </c>
      <c r="H163" s="15" t="b">
        <f t="shared" si="2"/>
        <v>1</v>
      </c>
      <c r="K163" s="3"/>
    </row>
    <row r="164" spans="1:11" x14ac:dyDescent="0.2">
      <c r="A164" s="10" t="str">
        <f>IF(ISERROR(MATCH(B164,'SegEnds_Xtal_Prot#'!B:B, 0)), "NoXtal", "Xtal")</f>
        <v>NoXtal</v>
      </c>
      <c r="B164" t="s">
        <v>184</v>
      </c>
      <c r="C164" s="1" t="s">
        <v>170</v>
      </c>
      <c r="D164" t="s">
        <v>173</v>
      </c>
      <c r="E164" s="28" t="str">
        <f>VLOOKUP(B164,Classification!$A:$D,2,FALSE)</f>
        <v>A</v>
      </c>
      <c r="F164" s="49" t="str">
        <f>VLOOKUP(C164,Classification!$A:$D,2,FALSE)</f>
        <v>A</v>
      </c>
      <c r="G164" s="15" t="str">
        <f>VLOOKUP(D164,Classification!$A:$D,2,FALSE)</f>
        <v>A</v>
      </c>
      <c r="H164" s="15" t="b">
        <f t="shared" si="2"/>
        <v>1</v>
      </c>
      <c r="K164" s="3"/>
    </row>
    <row r="165" spans="1:11" x14ac:dyDescent="0.2">
      <c r="A165" s="10" t="str">
        <f>IF(ISERROR(MATCH(B165,'SegEnds_Xtal_Prot#'!B:B, 0)), "NoXtal", "Xtal")</f>
        <v>Xtal</v>
      </c>
      <c r="B165" t="s">
        <v>170</v>
      </c>
      <c r="C165" s="1" t="s">
        <v>170</v>
      </c>
      <c r="D165" t="s">
        <v>170</v>
      </c>
      <c r="E165" s="28" t="str">
        <f>VLOOKUP(B165,Classification!$A:$D,2,FALSE)</f>
        <v>A</v>
      </c>
      <c r="F165" s="49" t="str">
        <f>VLOOKUP(C165,Classification!$A:$D,2,FALSE)</f>
        <v>A</v>
      </c>
      <c r="G165" s="15" t="str">
        <f>VLOOKUP(D165,Classification!$A:$D,2,FALSE)</f>
        <v>A</v>
      </c>
      <c r="H165" s="15" t="b">
        <f t="shared" si="2"/>
        <v>1</v>
      </c>
      <c r="K165" s="3"/>
    </row>
    <row r="166" spans="1:11" x14ac:dyDescent="0.2">
      <c r="A166" s="10" t="str">
        <f>IF(ISERROR(MATCH(B166,'SegEnds_Xtal_Prot#'!B:B, 0)), "NoXtal", "Xtal")</f>
        <v>NoXtal</v>
      </c>
      <c r="B166" t="s">
        <v>143</v>
      </c>
      <c r="C166" s="1" t="s">
        <v>170</v>
      </c>
      <c r="D166" t="s">
        <v>173</v>
      </c>
      <c r="E166" s="28" t="str">
        <f>VLOOKUP(B166,Classification!$A:$D,2,FALSE)</f>
        <v>A</v>
      </c>
      <c r="F166" s="49" t="str">
        <f>VLOOKUP(C166,Classification!$A:$D,2,FALSE)</f>
        <v>A</v>
      </c>
      <c r="G166" s="15" t="str">
        <f>VLOOKUP(D166,Classification!$A:$D,2,FALSE)</f>
        <v>A</v>
      </c>
      <c r="H166" s="15" t="b">
        <f t="shared" si="2"/>
        <v>1</v>
      </c>
      <c r="K166" s="3"/>
    </row>
    <row r="167" spans="1:11" x14ac:dyDescent="0.2">
      <c r="A167" s="10" t="str">
        <f>IF(ISERROR(MATCH(B167,'SegEnds_Xtal_Prot#'!B:B, 0)), "NoXtal", "Xtal")</f>
        <v>NoXtal</v>
      </c>
      <c r="B167" t="s">
        <v>403</v>
      </c>
      <c r="C167" s="1" t="s">
        <v>38</v>
      </c>
      <c r="D167" t="s">
        <v>38</v>
      </c>
      <c r="E167" s="28" t="str">
        <f>VLOOKUP(B167,Classification!$A:$D,2,FALSE)</f>
        <v>B1</v>
      </c>
      <c r="F167" s="49" t="str">
        <f>VLOOKUP(C167,Classification!$A:$D,2,FALSE)</f>
        <v>B1</v>
      </c>
      <c r="G167" s="15" t="str">
        <f>VLOOKUP(D167,Classification!$A:$D,2,FALSE)</f>
        <v>B1</v>
      </c>
      <c r="H167" s="15" t="b">
        <f t="shared" si="2"/>
        <v>1</v>
      </c>
      <c r="K167" s="3"/>
    </row>
    <row r="168" spans="1:11" x14ac:dyDescent="0.2">
      <c r="A168" s="10" t="str">
        <f>IF(ISERROR(MATCH(B168,'SegEnds_Xtal_Prot#'!B:B, 0)), "NoXtal", "Xtal")</f>
        <v>Xtal</v>
      </c>
      <c r="B168" t="s">
        <v>38</v>
      </c>
      <c r="C168" s="1" t="s">
        <v>38</v>
      </c>
      <c r="D168" t="s">
        <v>38</v>
      </c>
      <c r="E168" s="28" t="str">
        <f>VLOOKUP(B168,Classification!$A:$D,2,FALSE)</f>
        <v>B1</v>
      </c>
      <c r="F168" s="49" t="str">
        <f>VLOOKUP(C168,Classification!$A:$D,2,FALSE)</f>
        <v>B1</v>
      </c>
      <c r="G168" s="15" t="str">
        <f>VLOOKUP(D168,Classification!$A:$D,2,FALSE)</f>
        <v>B1</v>
      </c>
      <c r="H168" s="15" t="b">
        <f t="shared" si="2"/>
        <v>1</v>
      </c>
      <c r="K168" s="3"/>
    </row>
    <row r="169" spans="1:11" x14ac:dyDescent="0.2">
      <c r="A169" s="10" t="str">
        <f>IF(ISERROR(MATCH(B169,'SegEnds_Xtal_Prot#'!B:B, 0)), "NoXtal", "Xtal")</f>
        <v>Xtal</v>
      </c>
      <c r="B169" t="s">
        <v>402</v>
      </c>
      <c r="C169" s="1" t="s">
        <v>402</v>
      </c>
      <c r="D169" t="s">
        <v>401</v>
      </c>
      <c r="E169" s="28" t="str">
        <f>VLOOKUP(B169,Classification!$A:$D,2,FALSE)</f>
        <v>B1</v>
      </c>
      <c r="F169" s="49" t="str">
        <f>VLOOKUP(C169,Classification!$A:$D,2,FALSE)</f>
        <v>B1</v>
      </c>
      <c r="G169" s="15" t="str">
        <f>VLOOKUP(D169,Classification!$A:$D,2,FALSE)</f>
        <v>B1</v>
      </c>
      <c r="H169" s="15" t="b">
        <f t="shared" si="2"/>
        <v>1</v>
      </c>
      <c r="K169" s="3"/>
    </row>
    <row r="170" spans="1:11" x14ac:dyDescent="0.2">
      <c r="A170" s="10" t="str">
        <f>IF(ISERROR(MATCH(B170,'SegEnds_Xtal_Prot#'!B:B, 0)), "NoXtal", "Xtal")</f>
        <v>Xtal</v>
      </c>
      <c r="B170" t="s">
        <v>401</v>
      </c>
      <c r="C170" s="1" t="s">
        <v>401</v>
      </c>
      <c r="D170" t="s">
        <v>401</v>
      </c>
      <c r="E170" s="28" t="str">
        <f>VLOOKUP(B170,Classification!$A:$D,2,FALSE)</f>
        <v>B1</v>
      </c>
      <c r="F170" s="49" t="str">
        <f>VLOOKUP(C170,Classification!$A:$D,2,FALSE)</f>
        <v>B1</v>
      </c>
      <c r="G170" s="15" t="str">
        <f>VLOOKUP(D170,Classification!$A:$D,2,FALSE)</f>
        <v>B1</v>
      </c>
      <c r="H170" s="15" t="b">
        <f t="shared" si="2"/>
        <v>1</v>
      </c>
      <c r="K170" s="3"/>
    </row>
    <row r="171" spans="1:11" x14ac:dyDescent="0.2">
      <c r="A171" s="10" t="str">
        <f>IF(ISERROR(MATCH(B171,'SegEnds_Xtal_Prot#'!B:B, 0)), "NoXtal", "Xtal")</f>
        <v>NoXtal</v>
      </c>
      <c r="B171" t="s">
        <v>166</v>
      </c>
      <c r="C171" s="1" t="s">
        <v>165</v>
      </c>
      <c r="D171" t="s">
        <v>1172</v>
      </c>
      <c r="E171" s="28" t="str">
        <f>VLOOKUP(B171,Classification!$A:$D,2,FALSE)</f>
        <v>A</v>
      </c>
      <c r="F171" s="49" t="str">
        <f>VLOOKUP(C171,Classification!$A:$D,2,FALSE)</f>
        <v>A</v>
      </c>
      <c r="G171" s="15" t="str">
        <f>VLOOKUP(D171,Classification!$A:$D,2,FALSE)</f>
        <v>A</v>
      </c>
      <c r="H171" s="15" t="b">
        <f t="shared" si="2"/>
        <v>1</v>
      </c>
      <c r="K171" s="3"/>
    </row>
    <row r="172" spans="1:11" x14ac:dyDescent="0.2">
      <c r="A172" s="10" t="str">
        <f>IF(ISERROR(MATCH(B172,'SegEnds_Xtal_Prot#'!B:B, 0)), "NoXtal", "Xtal")</f>
        <v>NoXtal</v>
      </c>
      <c r="B172" t="s">
        <v>201</v>
      </c>
      <c r="C172" s="1" t="s">
        <v>158</v>
      </c>
      <c r="D172" t="s">
        <v>1172</v>
      </c>
      <c r="E172" s="28" t="str">
        <f>VLOOKUP(B172,Classification!$A:$D,2,FALSE)</f>
        <v>A</v>
      </c>
      <c r="F172" s="49" t="str">
        <f>VLOOKUP(C172,Classification!$A:$D,2,FALSE)</f>
        <v>A</v>
      </c>
      <c r="G172" s="15" t="str">
        <f>VLOOKUP(D172,Classification!$A:$D,2,FALSE)</f>
        <v>A</v>
      </c>
      <c r="H172" s="15" t="b">
        <f t="shared" si="2"/>
        <v>1</v>
      </c>
      <c r="K172" s="3"/>
    </row>
    <row r="173" spans="1:11" x14ac:dyDescent="0.2">
      <c r="A173" s="10" t="str">
        <f>IF(ISERROR(MATCH(B173,'SegEnds_Xtal_Prot#'!B:B, 0)), "NoXtal", "Xtal")</f>
        <v>NoXtal</v>
      </c>
      <c r="B173" t="s">
        <v>202</v>
      </c>
      <c r="C173" s="1" t="s">
        <v>165</v>
      </c>
      <c r="D173" t="s">
        <v>1172</v>
      </c>
      <c r="E173" s="28" t="str">
        <f>VLOOKUP(B173,Classification!$A:$D,2,FALSE)</f>
        <v>A</v>
      </c>
      <c r="F173" s="49" t="str">
        <f>VLOOKUP(C173,Classification!$A:$D,2,FALSE)</f>
        <v>A</v>
      </c>
      <c r="G173" s="15" t="str">
        <f>VLOOKUP(D173,Classification!$A:$D,2,FALSE)</f>
        <v>A</v>
      </c>
      <c r="H173" s="15" t="b">
        <f t="shared" si="2"/>
        <v>1</v>
      </c>
      <c r="K173" s="3"/>
    </row>
    <row r="174" spans="1:11" x14ac:dyDescent="0.2">
      <c r="A174" s="10" t="str">
        <f>IF(ISERROR(MATCH(B174,'SegEnds_Xtal_Prot#'!B:B, 0)), "NoXtal", "Xtal")</f>
        <v>Xtal</v>
      </c>
      <c r="B174" t="s">
        <v>1172</v>
      </c>
      <c r="C174" s="1" t="s">
        <v>1172</v>
      </c>
      <c r="D174" t="s">
        <v>1172</v>
      </c>
      <c r="E174" s="28" t="str">
        <f>VLOOKUP(B174,Classification!$A:$D,2,FALSE)</f>
        <v>A</v>
      </c>
      <c r="F174" s="49" t="str">
        <f>VLOOKUP(C174,Classification!$A:$D,2,FALSE)</f>
        <v>A</v>
      </c>
      <c r="G174" s="15" t="str">
        <f>VLOOKUP(D174,Classification!$A:$D,2,FALSE)</f>
        <v>A</v>
      </c>
      <c r="H174" s="15" t="b">
        <f t="shared" si="2"/>
        <v>1</v>
      </c>
      <c r="K174" s="3"/>
    </row>
    <row r="175" spans="1:11" x14ac:dyDescent="0.2">
      <c r="A175" s="10" t="str">
        <f>IF(ISERROR(MATCH(B175,'SegEnds_Xtal_Prot#'!B:B, 0)), "NoXtal", "Xtal")</f>
        <v>NoXtal</v>
      </c>
      <c r="B175" t="s">
        <v>188</v>
      </c>
      <c r="C175" s="1" t="s">
        <v>1172</v>
      </c>
      <c r="D175" t="s">
        <v>1172</v>
      </c>
      <c r="E175" s="28" t="str">
        <f>VLOOKUP(B175,Classification!$A:$D,2,FALSE)</f>
        <v>A</v>
      </c>
      <c r="F175" s="49" t="str">
        <f>VLOOKUP(C175,Classification!$A:$D,2,FALSE)</f>
        <v>A</v>
      </c>
      <c r="G175" s="15" t="str">
        <f>VLOOKUP(D175,Classification!$A:$D,2,FALSE)</f>
        <v>A</v>
      </c>
      <c r="H175" s="15" t="b">
        <f t="shared" si="2"/>
        <v>1</v>
      </c>
      <c r="K175" s="3"/>
    </row>
    <row r="176" spans="1:11" x14ac:dyDescent="0.2">
      <c r="A176" s="10" t="str">
        <f>IF(ISERROR(MATCH(B176,'SegEnds_Xtal_Prot#'!B:B, 0)), "NoXtal", "Xtal")</f>
        <v>NoXtal</v>
      </c>
      <c r="B176" t="s">
        <v>187</v>
      </c>
      <c r="C176" s="1" t="s">
        <v>1172</v>
      </c>
      <c r="D176" t="s">
        <v>1172</v>
      </c>
      <c r="E176" s="28" t="str">
        <f>VLOOKUP(B176,Classification!$A:$D,2,FALSE)</f>
        <v>A</v>
      </c>
      <c r="F176" s="49" t="str">
        <f>VLOOKUP(C176,Classification!$A:$D,2,FALSE)</f>
        <v>A</v>
      </c>
      <c r="G176" s="15" t="str">
        <f>VLOOKUP(D176,Classification!$A:$D,2,FALSE)</f>
        <v>A</v>
      </c>
      <c r="H176" s="15" t="b">
        <f t="shared" si="2"/>
        <v>1</v>
      </c>
      <c r="K176" s="3"/>
    </row>
    <row r="177" spans="1:11" x14ac:dyDescent="0.2">
      <c r="A177" s="10" t="str">
        <f>IF(ISERROR(MATCH(B177,'SegEnds_Xtal_Prot#'!B:B, 0)), "NoXtal", "Xtal")</f>
        <v>NoXtal</v>
      </c>
      <c r="B177" t="s">
        <v>203</v>
      </c>
      <c r="C177" s="1" t="s">
        <v>165</v>
      </c>
      <c r="D177" t="s">
        <v>1172</v>
      </c>
      <c r="E177" s="28" t="str">
        <f>VLOOKUP(B177,Classification!$A:$D,2,FALSE)</f>
        <v>A</v>
      </c>
      <c r="F177" s="49" t="str">
        <f>VLOOKUP(C177,Classification!$A:$D,2,FALSE)</f>
        <v>A</v>
      </c>
      <c r="G177" s="15" t="str">
        <f>VLOOKUP(D177,Classification!$A:$D,2,FALSE)</f>
        <v>A</v>
      </c>
      <c r="H177" s="15" t="b">
        <f t="shared" si="2"/>
        <v>1</v>
      </c>
      <c r="K177" s="3"/>
    </row>
    <row r="178" spans="1:11" x14ac:dyDescent="0.2">
      <c r="A178" s="10" t="str">
        <f>IF(ISERROR(MATCH(B178,'SegEnds_Xtal_Prot#'!B:B, 0)), "NoXtal", "Xtal")</f>
        <v>NoXtal</v>
      </c>
      <c r="B178" t="s">
        <v>293</v>
      </c>
      <c r="C178" s="1" t="s">
        <v>158</v>
      </c>
      <c r="D178" t="s">
        <v>1172</v>
      </c>
      <c r="E178" s="28" t="str">
        <f>VLOOKUP(B178,Classification!$A:$D,2,FALSE)</f>
        <v>A</v>
      </c>
      <c r="F178" s="49" t="str">
        <f>VLOOKUP(C178,Classification!$A:$D,2,FALSE)</f>
        <v>A</v>
      </c>
      <c r="G178" s="15" t="str">
        <f>VLOOKUP(D178,Classification!$A:$D,2,FALSE)</f>
        <v>A</v>
      </c>
      <c r="H178" s="15" t="b">
        <f t="shared" si="2"/>
        <v>1</v>
      </c>
      <c r="K178" s="3"/>
    </row>
    <row r="179" spans="1:11" x14ac:dyDescent="0.2">
      <c r="A179" s="10" t="str">
        <f>IF(ISERROR(MATCH(B179,'SegEnds_Xtal_Prot#'!B:B, 0)), "NoXtal", "Xtal")</f>
        <v>Xtal</v>
      </c>
      <c r="B179" t="s">
        <v>192</v>
      </c>
      <c r="C179" s="1" t="s">
        <v>192</v>
      </c>
      <c r="D179" t="s">
        <v>192</v>
      </c>
      <c r="E179" s="28" t="str">
        <f>VLOOKUP(B179,Classification!$A:$D,2,FALSE)</f>
        <v>A</v>
      </c>
      <c r="F179" s="49" t="str">
        <f>VLOOKUP(C179,Classification!$A:$D,2,FALSE)</f>
        <v>A</v>
      </c>
      <c r="G179" s="15" t="str">
        <f>VLOOKUP(D179,Classification!$A:$D,2,FALSE)</f>
        <v>A</v>
      </c>
      <c r="H179" s="15" t="b">
        <f t="shared" si="2"/>
        <v>1</v>
      </c>
      <c r="K179" s="3"/>
    </row>
    <row r="180" spans="1:11" x14ac:dyDescent="0.2">
      <c r="A180" s="10" t="str">
        <f>IF(ISERROR(MATCH(B180,'SegEnds_Xtal_Prot#'!B:B, 0)), "NoXtal", "Xtal")</f>
        <v>Xtal</v>
      </c>
      <c r="B180" t="s">
        <v>191</v>
      </c>
      <c r="C180" s="1" t="s">
        <v>191</v>
      </c>
      <c r="D180" t="s">
        <v>192</v>
      </c>
      <c r="E180" s="28" t="str">
        <f>VLOOKUP(B180,Classification!$A:$D,2,FALSE)</f>
        <v>A</v>
      </c>
      <c r="F180" s="49" t="str">
        <f>VLOOKUP(C180,Classification!$A:$D,2,FALSE)</f>
        <v>A</v>
      </c>
      <c r="G180" s="15" t="str">
        <f>VLOOKUP(D180,Classification!$A:$D,2,FALSE)</f>
        <v>A</v>
      </c>
      <c r="H180" s="15" t="b">
        <f t="shared" si="2"/>
        <v>1</v>
      </c>
      <c r="K180" s="3"/>
    </row>
    <row r="181" spans="1:11" x14ac:dyDescent="0.2">
      <c r="A181" s="10" t="str">
        <f>IF(ISERROR(MATCH(B181,'SegEnds_Xtal_Prot#'!B:B, 0)), "NoXtal", "Xtal")</f>
        <v>Xtal</v>
      </c>
      <c r="B181" t="s">
        <v>193</v>
      </c>
      <c r="C181" s="1" t="s">
        <v>193</v>
      </c>
      <c r="D181" t="s">
        <v>193</v>
      </c>
      <c r="E181" s="28" t="str">
        <f>VLOOKUP(B181,Classification!$A:$D,2,FALSE)</f>
        <v>A</v>
      </c>
      <c r="F181" s="49" t="str">
        <f>VLOOKUP(C181,Classification!$A:$D,2,FALSE)</f>
        <v>A</v>
      </c>
      <c r="G181" s="15" t="str">
        <f>VLOOKUP(D181,Classification!$A:$D,2,FALSE)</f>
        <v>A</v>
      </c>
      <c r="H181" s="15" t="b">
        <f t="shared" si="2"/>
        <v>1</v>
      </c>
      <c r="K181" s="3"/>
    </row>
    <row r="182" spans="1:11" x14ac:dyDescent="0.2">
      <c r="A182" s="10" t="str">
        <f>IF(ISERROR(MATCH(B182,'SegEnds_Xtal_Prot#'!B:B, 0)), "NoXtal", "Xtal")</f>
        <v>NoXtal</v>
      </c>
      <c r="B182" t="s">
        <v>156</v>
      </c>
      <c r="C182" s="1" t="s">
        <v>191</v>
      </c>
      <c r="D182" t="s">
        <v>192</v>
      </c>
      <c r="E182" s="28" t="str">
        <f>VLOOKUP(B182,Classification!$A:$D,2,FALSE)</f>
        <v>A</v>
      </c>
      <c r="F182" s="49" t="str">
        <f>VLOOKUP(C182,Classification!$A:$D,2,FALSE)</f>
        <v>A</v>
      </c>
      <c r="G182" s="15" t="str">
        <f>VLOOKUP(D182,Classification!$A:$D,2,FALSE)</f>
        <v>A</v>
      </c>
      <c r="H182" s="15" t="b">
        <f t="shared" si="2"/>
        <v>1</v>
      </c>
      <c r="K182" s="3"/>
    </row>
    <row r="183" spans="1:11" x14ac:dyDescent="0.2">
      <c r="A183" s="10" t="str">
        <f>IF(ISERROR(MATCH(B183,'SegEnds_Xtal_Prot#'!B:B, 0)), "NoXtal", "Xtal")</f>
        <v>NoXtal</v>
      </c>
      <c r="B183" t="s">
        <v>273</v>
      </c>
      <c r="C183" s="1" t="s">
        <v>1175</v>
      </c>
      <c r="D183" t="s">
        <v>192</v>
      </c>
      <c r="E183" s="28" t="str">
        <f>VLOOKUP(B183,Classification!$A:$D,2,FALSE)</f>
        <v>A</v>
      </c>
      <c r="F183" s="49" t="str">
        <f>VLOOKUP(C183,Classification!$A:$D,2,FALSE)</f>
        <v>A</v>
      </c>
      <c r="G183" s="15" t="str">
        <f>VLOOKUP(D183,Classification!$A:$D,2,FALSE)</f>
        <v>A</v>
      </c>
      <c r="H183" s="15" t="b">
        <f t="shared" si="2"/>
        <v>1</v>
      </c>
      <c r="K183" s="3"/>
    </row>
    <row r="184" spans="1:11" x14ac:dyDescent="0.2">
      <c r="A184" s="10" t="str">
        <f>IF(ISERROR(MATCH(B184,'SegEnds_Xtal_Prot#'!B:B, 0)), "NoXtal", "Xtal")</f>
        <v>NoXtal</v>
      </c>
      <c r="B184" t="s">
        <v>264</v>
      </c>
      <c r="C184" s="1" t="s">
        <v>192</v>
      </c>
      <c r="D184" t="s">
        <v>192</v>
      </c>
      <c r="E184" s="28" t="str">
        <f>VLOOKUP(B184,Classification!$A:$D,2,FALSE)</f>
        <v>A</v>
      </c>
      <c r="F184" s="49" t="str">
        <f>VLOOKUP(C184,Classification!$A:$D,2,FALSE)</f>
        <v>A</v>
      </c>
      <c r="G184" s="15" t="str">
        <f>VLOOKUP(D184,Classification!$A:$D,2,FALSE)</f>
        <v>A</v>
      </c>
      <c r="H184" s="15" t="b">
        <f t="shared" si="2"/>
        <v>1</v>
      </c>
      <c r="K184" s="3"/>
    </row>
    <row r="185" spans="1:11" x14ac:dyDescent="0.2">
      <c r="A185" s="10" t="str">
        <f>IF(ISERROR(MATCH(B185,'SegEnds_Xtal_Prot#'!B:B, 0)), "NoXtal", "Xtal")</f>
        <v>NoXtal</v>
      </c>
      <c r="B185" t="s">
        <v>366</v>
      </c>
      <c r="C185" s="1" t="s">
        <v>159</v>
      </c>
      <c r="D185" t="s">
        <v>192</v>
      </c>
      <c r="E185" s="28" t="str">
        <f>VLOOKUP(B185,Classification!$A:$D,2,FALSE)</f>
        <v>A</v>
      </c>
      <c r="F185" s="49" t="str">
        <f>VLOOKUP(C185,Classification!$A:$D,2,FALSE)</f>
        <v>A</v>
      </c>
      <c r="G185" s="15" t="str">
        <f>VLOOKUP(D185,Classification!$A:$D,2,FALSE)</f>
        <v>A</v>
      </c>
      <c r="H185" s="15" t="b">
        <f t="shared" si="2"/>
        <v>1</v>
      </c>
      <c r="K185" s="3"/>
    </row>
    <row r="186" spans="1:11" x14ac:dyDescent="0.2">
      <c r="A186" s="10" t="str">
        <f>IF(ISERROR(MATCH(B186,'SegEnds_Xtal_Prot#'!B:B, 0)), "NoXtal", "Xtal")</f>
        <v>NoXtal</v>
      </c>
      <c r="B186" t="s">
        <v>263</v>
      </c>
      <c r="C186" s="1" t="s">
        <v>1176</v>
      </c>
      <c r="D186" t="s">
        <v>192</v>
      </c>
      <c r="E186" s="28" t="str">
        <f>VLOOKUP(B186,Classification!$A:$D,2,FALSE)</f>
        <v>A</v>
      </c>
      <c r="F186" s="49" t="str">
        <f>VLOOKUP(C186,Classification!$A:$D,2,FALSE)</f>
        <v>A</v>
      </c>
      <c r="G186" s="15" t="str">
        <f>VLOOKUP(D186,Classification!$A:$D,2,FALSE)</f>
        <v>A</v>
      </c>
      <c r="H186" s="15" t="b">
        <f t="shared" si="2"/>
        <v>1</v>
      </c>
      <c r="K186" s="3"/>
    </row>
    <row r="187" spans="1:11" x14ac:dyDescent="0.2">
      <c r="A187" s="10" t="str">
        <f>IF(ISERROR(MATCH(B187,'SegEnds_Xtal_Prot#'!B:B, 0)), "NoXtal", "Xtal")</f>
        <v>NoXtal</v>
      </c>
      <c r="B187" t="s">
        <v>266</v>
      </c>
      <c r="C187" s="1" t="s">
        <v>910</v>
      </c>
      <c r="D187" t="s">
        <v>192</v>
      </c>
      <c r="E187" s="28" t="str">
        <f>VLOOKUP(B187,Classification!$A:$D,2,FALSE)</f>
        <v>A</v>
      </c>
      <c r="F187" s="49" t="str">
        <f>VLOOKUP(C187,Classification!$A:$D,2,FALSE)</f>
        <v>A</v>
      </c>
      <c r="G187" s="15" t="str">
        <f>VLOOKUP(D187,Classification!$A:$D,2,FALSE)</f>
        <v>A</v>
      </c>
      <c r="H187" s="15" t="b">
        <f t="shared" si="2"/>
        <v>1</v>
      </c>
      <c r="K187" s="3"/>
    </row>
    <row r="188" spans="1:11" x14ac:dyDescent="0.2">
      <c r="A188" s="10" t="str">
        <f>IF(ISERROR(MATCH(B188,'SegEnds_Xtal_Prot#'!B:B, 0)), "NoXtal", "Xtal")</f>
        <v>Xtal</v>
      </c>
      <c r="B188" t="s">
        <v>196</v>
      </c>
      <c r="C188" s="1" t="s">
        <v>196</v>
      </c>
      <c r="D188" t="s">
        <v>196</v>
      </c>
      <c r="E188" s="28" t="str">
        <f>VLOOKUP(B188,Classification!$A:$D,2,FALSE)</f>
        <v>A</v>
      </c>
      <c r="F188" s="49" t="str">
        <f>VLOOKUP(C188,Classification!$A:$D,2,FALSE)</f>
        <v>A</v>
      </c>
      <c r="G188" s="15" t="str">
        <f>VLOOKUP(D188,Classification!$A:$D,2,FALSE)</f>
        <v>A</v>
      </c>
      <c r="H188" s="15" t="b">
        <f t="shared" si="2"/>
        <v>1</v>
      </c>
      <c r="K188" s="3"/>
    </row>
    <row r="189" spans="1:11" x14ac:dyDescent="0.2">
      <c r="A189" s="10" t="str">
        <f>IF(ISERROR(MATCH(B189,'SegEnds_Xtal_Prot#'!B:B, 0)), "NoXtal", "Xtal")</f>
        <v>NoXtal</v>
      </c>
      <c r="B189" t="s">
        <v>195</v>
      </c>
      <c r="C189" s="1" t="s">
        <v>196</v>
      </c>
      <c r="D189" t="s">
        <v>196</v>
      </c>
      <c r="E189" s="28" t="str">
        <f>VLOOKUP(B189,Classification!$A:$D,2,FALSE)</f>
        <v>A</v>
      </c>
      <c r="F189" s="49" t="str">
        <f>VLOOKUP(C189,Classification!$A:$D,2,FALSE)</f>
        <v>A</v>
      </c>
      <c r="G189" s="15" t="str">
        <f>VLOOKUP(D189,Classification!$A:$D,2,FALSE)</f>
        <v>A</v>
      </c>
      <c r="H189" s="15" t="b">
        <f t="shared" si="2"/>
        <v>1</v>
      </c>
      <c r="K189" s="3"/>
    </row>
    <row r="190" spans="1:11" x14ac:dyDescent="0.2">
      <c r="A190" s="10" t="str">
        <f>IF(ISERROR(MATCH(B190,'SegEnds_Xtal_Prot#'!B:B, 0)), "NoXtal", "Xtal")</f>
        <v>NoXtal</v>
      </c>
      <c r="B190" t="s">
        <v>274</v>
      </c>
      <c r="C190" s="1" t="s">
        <v>196</v>
      </c>
      <c r="D190" t="s">
        <v>196</v>
      </c>
      <c r="E190" s="28" t="str">
        <f>VLOOKUP(B190,Classification!$A:$D,2,FALSE)</f>
        <v>A</v>
      </c>
      <c r="F190" s="49" t="str">
        <f>VLOOKUP(C190,Classification!$A:$D,2,FALSE)</f>
        <v>A</v>
      </c>
      <c r="G190" s="15" t="str">
        <f>VLOOKUP(D190,Classification!$A:$D,2,FALSE)</f>
        <v>A</v>
      </c>
      <c r="H190" s="15" t="b">
        <f t="shared" si="2"/>
        <v>1</v>
      </c>
      <c r="K190" s="3"/>
    </row>
    <row r="191" spans="1:11" x14ac:dyDescent="0.2">
      <c r="A191" s="10" t="str">
        <f>IF(ISERROR(MATCH(B191,'SegEnds_Xtal_Prot#'!B:B, 0)), "NoXtal", "Xtal")</f>
        <v>NoXtal</v>
      </c>
      <c r="B191" t="s">
        <v>255</v>
      </c>
      <c r="C191" s="1" t="s">
        <v>196</v>
      </c>
      <c r="D191" t="s">
        <v>196</v>
      </c>
      <c r="E191" s="28" t="str">
        <f>VLOOKUP(B191,Classification!$A:$D,2,FALSE)</f>
        <v>A</v>
      </c>
      <c r="F191" s="49" t="str">
        <f>VLOOKUP(C191,Classification!$A:$D,2,FALSE)</f>
        <v>A</v>
      </c>
      <c r="G191" s="15" t="str">
        <f>VLOOKUP(D191,Classification!$A:$D,2,FALSE)</f>
        <v>A</v>
      </c>
      <c r="H191" s="15" t="b">
        <f t="shared" si="2"/>
        <v>1</v>
      </c>
      <c r="K191" s="3"/>
    </row>
    <row r="192" spans="1:11" x14ac:dyDescent="0.2">
      <c r="A192" s="10" t="str">
        <f>IF(ISERROR(MATCH(B192,'SegEnds_Xtal_Prot#'!B:B, 0)), "NoXtal", "Xtal")</f>
        <v>NoXtal</v>
      </c>
      <c r="B192" t="s">
        <v>197</v>
      </c>
      <c r="C192" s="1" t="s">
        <v>196</v>
      </c>
      <c r="D192" t="s">
        <v>196</v>
      </c>
      <c r="E192" s="28" t="str">
        <f>VLOOKUP(B192,Classification!$A:$D,2,FALSE)</f>
        <v>A</v>
      </c>
      <c r="F192" s="49" t="str">
        <f>VLOOKUP(C192,Classification!$A:$D,2,FALSE)</f>
        <v>A</v>
      </c>
      <c r="G192" s="15" t="str">
        <f>VLOOKUP(D192,Classification!$A:$D,2,FALSE)</f>
        <v>A</v>
      </c>
      <c r="H192" s="15" t="b">
        <f t="shared" si="2"/>
        <v>1</v>
      </c>
      <c r="K192" s="3"/>
    </row>
    <row r="193" spans="1:11" x14ac:dyDescent="0.2">
      <c r="A193" s="10" t="str">
        <f>IF(ISERROR(MATCH(B193,'SegEnds_Xtal_Prot#'!B:B, 0)), "NoXtal", "Xtal")</f>
        <v>NoXtal</v>
      </c>
      <c r="B193" t="s">
        <v>317</v>
      </c>
      <c r="C193" s="1" t="s">
        <v>196</v>
      </c>
      <c r="D193" t="s">
        <v>196</v>
      </c>
      <c r="E193" s="28" t="str">
        <f>VLOOKUP(B193,Classification!$A:$D,2,FALSE)</f>
        <v>A</v>
      </c>
      <c r="F193" s="49" t="str">
        <f>VLOOKUP(C193,Classification!$A:$D,2,FALSE)</f>
        <v>A</v>
      </c>
      <c r="G193" s="15" t="str">
        <f>VLOOKUP(D193,Classification!$A:$D,2,FALSE)</f>
        <v>A</v>
      </c>
      <c r="H193" s="15" t="b">
        <f t="shared" si="2"/>
        <v>1</v>
      </c>
      <c r="K193" s="3"/>
    </row>
    <row r="194" spans="1:11" x14ac:dyDescent="0.2">
      <c r="A194" s="10" t="str">
        <f>IF(ISERROR(MATCH(B194,'SegEnds_Xtal_Prot#'!B:B, 0)), "NoXtal", "Xtal")</f>
        <v>Xtal</v>
      </c>
      <c r="B194" t="s">
        <v>1173</v>
      </c>
      <c r="C194" s="1" t="s">
        <v>1173</v>
      </c>
      <c r="D194" t="s">
        <v>1173</v>
      </c>
      <c r="E194" s="28" t="str">
        <f>VLOOKUP(B194,Classification!$A:$D,2,FALSE)</f>
        <v>A</v>
      </c>
      <c r="F194" s="49" t="str">
        <f>VLOOKUP(C194,Classification!$A:$D,2,FALSE)</f>
        <v>A</v>
      </c>
      <c r="G194" s="15" t="str">
        <f>VLOOKUP(D194,Classification!$A:$D,2,FALSE)</f>
        <v>A</v>
      </c>
      <c r="H194" s="15" t="b">
        <f t="shared" si="2"/>
        <v>1</v>
      </c>
      <c r="K194" s="3"/>
    </row>
    <row r="195" spans="1:11" x14ac:dyDescent="0.2">
      <c r="A195" s="10" t="str">
        <f>IF(ISERROR(MATCH(B195,'SegEnds_Xtal_Prot#'!B:B, 0)), "NoXtal", "Xtal")</f>
        <v>NoXtal</v>
      </c>
      <c r="B195" t="s">
        <v>198</v>
      </c>
      <c r="C195" s="1" t="s">
        <v>356</v>
      </c>
      <c r="D195" t="s">
        <v>1173</v>
      </c>
      <c r="E195" s="28" t="str">
        <f>VLOOKUP(B195,Classification!$A:$D,2,FALSE)</f>
        <v>A</v>
      </c>
      <c r="F195" s="49" t="str">
        <f>VLOOKUP(C195,Classification!$A:$D,2,FALSE)</f>
        <v>A</v>
      </c>
      <c r="G195" s="15" t="str">
        <f>VLOOKUP(D195,Classification!$A:$D,2,FALSE)</f>
        <v>A</v>
      </c>
      <c r="H195" s="15" t="b">
        <f t="shared" ref="H195:H258" si="3">OR(E195=G195,AND(E195="T",G195="A"),AND(E195="B2",G195="B1"),E195="O")</f>
        <v>1</v>
      </c>
      <c r="K195" s="3"/>
    </row>
    <row r="196" spans="1:11" x14ac:dyDescent="0.2">
      <c r="A196" s="10" t="str">
        <f>IF(ISERROR(MATCH(B196,'SegEnds_Xtal_Prot#'!B:B, 0)), "NoXtal", "Xtal")</f>
        <v>NoXtal</v>
      </c>
      <c r="B196" t="s">
        <v>404</v>
      </c>
      <c r="C196" s="1" t="s">
        <v>32</v>
      </c>
      <c r="D196" t="s">
        <v>32</v>
      </c>
      <c r="E196" s="28" t="str">
        <f>VLOOKUP(B196,Classification!$A:$D,2,FALSE)</f>
        <v>B1</v>
      </c>
      <c r="F196" s="49" t="str">
        <f>VLOOKUP(C196,Classification!$A:$D,2,FALSE)</f>
        <v>B1</v>
      </c>
      <c r="G196" s="15" t="str">
        <f>VLOOKUP(D196,Classification!$A:$D,2,FALSE)</f>
        <v>B1</v>
      </c>
      <c r="H196" s="15" t="b">
        <f t="shared" si="3"/>
        <v>1</v>
      </c>
      <c r="K196" s="3"/>
    </row>
    <row r="197" spans="1:11" x14ac:dyDescent="0.2">
      <c r="A197" s="10" t="str">
        <f>IF(ISERROR(MATCH(B197,'SegEnds_Xtal_Prot#'!B:B, 0)), "NoXtal", "Xtal")</f>
        <v>NoXtal</v>
      </c>
      <c r="B197" t="s">
        <v>411</v>
      </c>
      <c r="C197" s="1" t="s">
        <v>406</v>
      </c>
      <c r="D197" t="s">
        <v>32</v>
      </c>
      <c r="E197" s="28" t="str">
        <f>VLOOKUP(B197,Classification!$A:$D,2,FALSE)</f>
        <v>B1</v>
      </c>
      <c r="F197" s="49" t="str">
        <f>VLOOKUP(C197,Classification!$A:$D,2,FALSE)</f>
        <v>B1</v>
      </c>
      <c r="G197" s="15" t="str">
        <f>VLOOKUP(D197,Classification!$A:$D,2,FALSE)</f>
        <v>B1</v>
      </c>
      <c r="H197" s="15" t="b">
        <f t="shared" si="3"/>
        <v>1</v>
      </c>
      <c r="K197" s="3"/>
    </row>
    <row r="198" spans="1:11" x14ac:dyDescent="0.2">
      <c r="A198" s="10" t="str">
        <f>IF(ISERROR(MATCH(B198,'SegEnds_Xtal_Prot#'!B:B, 0)), "NoXtal", "Xtal")</f>
        <v>Xtal</v>
      </c>
      <c r="B198" t="s">
        <v>406</v>
      </c>
      <c r="C198" s="1" t="s">
        <v>406</v>
      </c>
      <c r="D198" t="s">
        <v>32</v>
      </c>
      <c r="E198" s="28" t="str">
        <f>VLOOKUP(B198,Classification!$A:$D,2,FALSE)</f>
        <v>B1</v>
      </c>
      <c r="F198" s="49" t="str">
        <f>VLOOKUP(C198,Classification!$A:$D,2,FALSE)</f>
        <v>B1</v>
      </c>
      <c r="G198" s="15" t="str">
        <f>VLOOKUP(D198,Classification!$A:$D,2,FALSE)</f>
        <v>B1</v>
      </c>
      <c r="H198" s="15" t="b">
        <f t="shared" si="3"/>
        <v>1</v>
      </c>
      <c r="K198" s="3"/>
    </row>
    <row r="199" spans="1:11" x14ac:dyDescent="0.2">
      <c r="A199" s="10" t="str">
        <f>IF(ISERROR(MATCH(B199,'SegEnds_Xtal_Prot#'!B:B, 0)), "NoXtal", "Xtal")</f>
        <v>NoXtal</v>
      </c>
      <c r="B199" t="s">
        <v>413</v>
      </c>
      <c r="C199" s="1" t="s">
        <v>32</v>
      </c>
      <c r="D199" t="s">
        <v>32</v>
      </c>
      <c r="E199" s="28" t="str">
        <f>VLOOKUP(B199,Classification!$A:$D,2,FALSE)</f>
        <v>B1</v>
      </c>
      <c r="F199" s="49" t="str">
        <f>VLOOKUP(C199,Classification!$A:$D,2,FALSE)</f>
        <v>B1</v>
      </c>
      <c r="G199" s="15" t="str">
        <f>VLOOKUP(D199,Classification!$A:$D,2,FALSE)</f>
        <v>B1</v>
      </c>
      <c r="H199" s="15" t="b">
        <f t="shared" si="3"/>
        <v>1</v>
      </c>
      <c r="K199" s="3"/>
    </row>
    <row r="200" spans="1:11" x14ac:dyDescent="0.2">
      <c r="A200" s="10" t="str">
        <f>IF(ISERROR(MATCH(B200,'SegEnds_Xtal_Prot#'!B:B, 0)), "NoXtal", "Xtal")</f>
        <v>NoXtal</v>
      </c>
      <c r="B200" t="s">
        <v>408</v>
      </c>
      <c r="C200" s="1" t="s">
        <v>32</v>
      </c>
      <c r="D200" t="s">
        <v>32</v>
      </c>
      <c r="E200" s="28" t="str">
        <f>VLOOKUP(B200,Classification!$A:$D,2,FALSE)</f>
        <v>B1</v>
      </c>
      <c r="F200" s="49" t="str">
        <f>VLOOKUP(C200,Classification!$A:$D,2,FALSE)</f>
        <v>B1</v>
      </c>
      <c r="G200" s="15" t="str">
        <f>VLOOKUP(D200,Classification!$A:$D,2,FALSE)</f>
        <v>B1</v>
      </c>
      <c r="H200" s="15" t="b">
        <f t="shared" si="3"/>
        <v>1</v>
      </c>
      <c r="K200" s="3"/>
    </row>
    <row r="201" spans="1:11" x14ac:dyDescent="0.2">
      <c r="A201" s="10" t="str">
        <f>IF(ISERROR(MATCH(B201,'SegEnds_Xtal_Prot#'!B:B, 0)), "NoXtal", "Xtal")</f>
        <v>NoXtal</v>
      </c>
      <c r="B201" t="s">
        <v>412</v>
      </c>
      <c r="C201" s="1" t="s">
        <v>406</v>
      </c>
      <c r="D201" t="s">
        <v>32</v>
      </c>
      <c r="E201" s="28" t="str">
        <f>VLOOKUP(B201,Classification!$A:$D,2,FALSE)</f>
        <v>B1</v>
      </c>
      <c r="F201" s="49" t="str">
        <f>VLOOKUP(C201,Classification!$A:$D,2,FALSE)</f>
        <v>B1</v>
      </c>
      <c r="G201" s="15" t="str">
        <f>VLOOKUP(D201,Classification!$A:$D,2,FALSE)</f>
        <v>B1</v>
      </c>
      <c r="H201" s="15" t="b">
        <f t="shared" si="3"/>
        <v>1</v>
      </c>
      <c r="K201" s="3"/>
    </row>
    <row r="202" spans="1:11" x14ac:dyDescent="0.2">
      <c r="A202" s="10" t="str">
        <f>IF(ISERROR(MATCH(B202,'SegEnds_Xtal_Prot#'!B:B, 0)), "NoXtal", "Xtal")</f>
        <v>NoXtal</v>
      </c>
      <c r="B202" t="s">
        <v>405</v>
      </c>
      <c r="C202" s="1" t="s">
        <v>32</v>
      </c>
      <c r="D202" t="s">
        <v>32</v>
      </c>
      <c r="E202" s="28" t="str">
        <f>VLOOKUP(B202,Classification!$A:$D,2,FALSE)</f>
        <v>B1</v>
      </c>
      <c r="F202" s="49" t="str">
        <f>VLOOKUP(C202,Classification!$A:$D,2,FALSE)</f>
        <v>B1</v>
      </c>
      <c r="G202" s="15" t="str">
        <f>VLOOKUP(D202,Classification!$A:$D,2,FALSE)</f>
        <v>B1</v>
      </c>
      <c r="H202" s="15" t="b">
        <f t="shared" si="3"/>
        <v>1</v>
      </c>
      <c r="K202" s="3"/>
    </row>
    <row r="203" spans="1:11" x14ac:dyDescent="0.2">
      <c r="A203" s="10" t="str">
        <f>IF(ISERROR(MATCH(B203,'SegEnds_Xtal_Prot#'!B:B, 0)), "NoXtal", "Xtal")</f>
        <v>Xtal</v>
      </c>
      <c r="B203" t="s">
        <v>32</v>
      </c>
      <c r="C203" s="1" t="s">
        <v>32</v>
      </c>
      <c r="D203" t="s">
        <v>32</v>
      </c>
      <c r="E203" s="28" t="str">
        <f>VLOOKUP(B203,Classification!$A:$D,2,FALSE)</f>
        <v>B1</v>
      </c>
      <c r="F203" s="49" t="str">
        <f>VLOOKUP(C203,Classification!$A:$D,2,FALSE)</f>
        <v>B1</v>
      </c>
      <c r="G203" s="15" t="str">
        <f>VLOOKUP(D203,Classification!$A:$D,2,FALSE)</f>
        <v>B1</v>
      </c>
      <c r="H203" s="15" t="b">
        <f t="shared" si="3"/>
        <v>1</v>
      </c>
      <c r="K203" s="3"/>
    </row>
    <row r="204" spans="1:11" x14ac:dyDescent="0.2">
      <c r="A204" s="10" t="str">
        <f>IF(ISERROR(MATCH(B204,'SegEnds_Xtal_Prot#'!B:B, 0)), "NoXtal", "Xtal")</f>
        <v>NoXtal</v>
      </c>
      <c r="B204" t="s">
        <v>407</v>
      </c>
      <c r="C204" s="1" t="s">
        <v>32</v>
      </c>
      <c r="D204" t="s">
        <v>32</v>
      </c>
      <c r="E204" s="28" t="str">
        <f>VLOOKUP(B204,Classification!$A:$D,2,FALSE)</f>
        <v>B1</v>
      </c>
      <c r="F204" s="49" t="str">
        <f>VLOOKUP(C204,Classification!$A:$D,2,FALSE)</f>
        <v>B1</v>
      </c>
      <c r="G204" s="15" t="str">
        <f>VLOOKUP(D204,Classification!$A:$D,2,FALSE)</f>
        <v>B1</v>
      </c>
      <c r="H204" s="15" t="b">
        <f t="shared" si="3"/>
        <v>1</v>
      </c>
      <c r="K204" s="3"/>
    </row>
    <row r="205" spans="1:11" x14ac:dyDescent="0.2">
      <c r="A205" s="10" t="str">
        <f>IF(ISERROR(MATCH(B205,'SegEnds_Xtal_Prot#'!B:B, 0)), "NoXtal", "Xtal")</f>
        <v>NoXtal</v>
      </c>
      <c r="B205" t="s">
        <v>409</v>
      </c>
      <c r="C205" s="1" t="s">
        <v>406</v>
      </c>
      <c r="D205" t="s">
        <v>32</v>
      </c>
      <c r="E205" s="28" t="str">
        <f>VLOOKUP(B205,Classification!$A:$D,2,FALSE)</f>
        <v>B1</v>
      </c>
      <c r="F205" s="49" t="str">
        <f>VLOOKUP(C205,Classification!$A:$D,2,FALSE)</f>
        <v>B1</v>
      </c>
      <c r="G205" s="15" t="str">
        <f>VLOOKUP(D205,Classification!$A:$D,2,FALSE)</f>
        <v>B1</v>
      </c>
      <c r="H205" s="15" t="b">
        <f t="shared" si="3"/>
        <v>1</v>
      </c>
      <c r="K205" s="3"/>
    </row>
    <row r="206" spans="1:11" x14ac:dyDescent="0.2">
      <c r="A206" s="10" t="str">
        <f>IF(ISERROR(MATCH(B206,'SegEnds_Xtal_Prot#'!B:B, 0)), "NoXtal", "Xtal")</f>
        <v>NoXtal</v>
      </c>
      <c r="B206" t="s">
        <v>410</v>
      </c>
      <c r="C206" s="1" t="s">
        <v>406</v>
      </c>
      <c r="D206" t="s">
        <v>32</v>
      </c>
      <c r="E206" s="28" t="str">
        <f>VLOOKUP(B206,Classification!$A:$D,2,FALSE)</f>
        <v>B1</v>
      </c>
      <c r="F206" s="49" t="str">
        <f>VLOOKUP(C206,Classification!$A:$D,2,FALSE)</f>
        <v>B1</v>
      </c>
      <c r="G206" s="15" t="str">
        <f>VLOOKUP(D206,Classification!$A:$D,2,FALSE)</f>
        <v>B1</v>
      </c>
      <c r="H206" s="15" t="b">
        <f t="shared" si="3"/>
        <v>1</v>
      </c>
      <c r="K206" s="3"/>
    </row>
    <row r="207" spans="1:11" x14ac:dyDescent="0.2">
      <c r="A207" s="10" t="str">
        <f>IF(ISERROR(MATCH(B207,'SegEnds_Xtal_Prot#'!B:B, 0)), "NoXtal", "Xtal")</f>
        <v>NoXtal</v>
      </c>
      <c r="B207" t="s">
        <v>123</v>
      </c>
      <c r="C207" s="1" t="s">
        <v>40</v>
      </c>
      <c r="D207" t="s">
        <v>40</v>
      </c>
      <c r="E207" s="28" t="str">
        <f>VLOOKUP(B207,Classification!$A:$D,2,FALSE)</f>
        <v>C</v>
      </c>
      <c r="F207" s="49" t="str">
        <f>VLOOKUP(C207,Classification!$A:$D,2,FALSE)</f>
        <v>C</v>
      </c>
      <c r="G207" s="15" t="str">
        <f>VLOOKUP(D207,Classification!$A:$D,2,FALSE)</f>
        <v>C</v>
      </c>
      <c r="H207" s="15" t="b">
        <f t="shared" si="3"/>
        <v>1</v>
      </c>
      <c r="K207" s="3"/>
    </row>
    <row r="208" spans="1:11" x14ac:dyDescent="0.2">
      <c r="A208" s="10" t="str">
        <f>IF(ISERROR(MATCH(B208,'SegEnds_Xtal_Prot#'!B:B, 0)), "NoXtal", "Xtal")</f>
        <v>NoXtal</v>
      </c>
      <c r="B208" t="s">
        <v>122</v>
      </c>
      <c r="C208" s="1" t="s">
        <v>40</v>
      </c>
      <c r="D208" t="s">
        <v>40</v>
      </c>
      <c r="E208" s="28" t="str">
        <f>VLOOKUP(B208,Classification!$A:$D,2,FALSE)</f>
        <v>C</v>
      </c>
      <c r="F208" s="49" t="str">
        <f>VLOOKUP(C208,Classification!$A:$D,2,FALSE)</f>
        <v>C</v>
      </c>
      <c r="G208" s="15" t="str">
        <f>VLOOKUP(D208,Classification!$A:$D,2,FALSE)</f>
        <v>C</v>
      </c>
      <c r="H208" s="15" t="b">
        <f t="shared" si="3"/>
        <v>1</v>
      </c>
      <c r="K208" s="3"/>
    </row>
    <row r="209" spans="1:11" x14ac:dyDescent="0.2">
      <c r="A209" s="10" t="str">
        <f>IF(ISERROR(MATCH(B209,'SegEnds_Xtal_Prot#'!B:B, 0)), "NoXtal", "Xtal")</f>
        <v>NoXtal</v>
      </c>
      <c r="B209" t="s">
        <v>124</v>
      </c>
      <c r="C209" s="1" t="s">
        <v>40</v>
      </c>
      <c r="D209" t="s">
        <v>40</v>
      </c>
      <c r="E209" s="28" t="str">
        <f>VLOOKUP(B209,Classification!$A:$D,2,FALSE)</f>
        <v>C</v>
      </c>
      <c r="F209" s="49" t="str">
        <f>VLOOKUP(C209,Classification!$A:$D,2,FALSE)</f>
        <v>C</v>
      </c>
      <c r="G209" s="15" t="str">
        <f>VLOOKUP(D209,Classification!$A:$D,2,FALSE)</f>
        <v>C</v>
      </c>
      <c r="H209" s="15" t="b">
        <f t="shared" si="3"/>
        <v>1</v>
      </c>
      <c r="K209" s="3"/>
    </row>
    <row r="210" spans="1:11" x14ac:dyDescent="0.2">
      <c r="A210" s="10" t="str">
        <f>IF(ISERROR(MATCH(B210,'SegEnds_Xtal_Prot#'!B:B, 0)), "NoXtal", "Xtal")</f>
        <v>NoXtal</v>
      </c>
      <c r="B210" t="s">
        <v>113</v>
      </c>
      <c r="C210" s="1" t="s">
        <v>40</v>
      </c>
      <c r="D210" t="s">
        <v>40</v>
      </c>
      <c r="E210" s="28" t="str">
        <f>VLOOKUP(B210,Classification!$A:$D,2,FALSE)</f>
        <v>C</v>
      </c>
      <c r="F210" s="49" t="str">
        <f>VLOOKUP(C210,Classification!$A:$D,2,FALSE)</f>
        <v>C</v>
      </c>
      <c r="G210" s="15" t="str">
        <f>VLOOKUP(D210,Classification!$A:$D,2,FALSE)</f>
        <v>C</v>
      </c>
      <c r="H210" s="15" t="b">
        <f t="shared" si="3"/>
        <v>1</v>
      </c>
      <c r="K210" s="3"/>
    </row>
    <row r="211" spans="1:11" x14ac:dyDescent="0.2">
      <c r="A211" s="10" t="str">
        <f>IF(ISERROR(MATCH(B211,'SegEnds_Xtal_Prot#'!B:B, 0)), "NoXtal", "Xtal")</f>
        <v>NoXtal</v>
      </c>
      <c r="B211" t="s">
        <v>121</v>
      </c>
      <c r="C211" s="1" t="s">
        <v>40</v>
      </c>
      <c r="D211" t="s">
        <v>40</v>
      </c>
      <c r="E211" s="28" t="str">
        <f>VLOOKUP(B211,Classification!$A:$D,2,FALSE)</f>
        <v>C</v>
      </c>
      <c r="F211" s="49" t="str">
        <f>VLOOKUP(C211,Classification!$A:$D,2,FALSE)</f>
        <v>C</v>
      </c>
      <c r="G211" s="15" t="str">
        <f>VLOOKUP(D211,Classification!$A:$D,2,FALSE)</f>
        <v>C</v>
      </c>
      <c r="H211" s="15" t="b">
        <f t="shared" si="3"/>
        <v>1</v>
      </c>
      <c r="K211" s="3"/>
    </row>
    <row r="212" spans="1:11" x14ac:dyDescent="0.2">
      <c r="A212" s="10" t="str">
        <f>IF(ISERROR(MATCH(B212,'SegEnds_Xtal_Prot#'!B:B, 0)), "NoXtal", "Xtal")</f>
        <v>NoXtal</v>
      </c>
      <c r="B212" t="s">
        <v>114</v>
      </c>
      <c r="C212" s="1" t="s">
        <v>40</v>
      </c>
      <c r="D212" t="s">
        <v>40</v>
      </c>
      <c r="E212" s="28" t="str">
        <f>VLOOKUP(B212,Classification!$A:$D,2,FALSE)</f>
        <v>C</v>
      </c>
      <c r="F212" s="49" t="str">
        <f>VLOOKUP(C212,Classification!$A:$D,2,FALSE)</f>
        <v>C</v>
      </c>
      <c r="G212" s="15" t="str">
        <f>VLOOKUP(D212,Classification!$A:$D,2,FALSE)</f>
        <v>C</v>
      </c>
      <c r="H212" s="15" t="b">
        <f t="shared" si="3"/>
        <v>1</v>
      </c>
      <c r="K212" s="3"/>
    </row>
    <row r="213" spans="1:11" x14ac:dyDescent="0.2">
      <c r="A213" s="10" t="str">
        <f>IF(ISERROR(MATCH(B213,'SegEnds_Xtal_Prot#'!B:B, 0)), "NoXtal", "Xtal")</f>
        <v>NoXtal</v>
      </c>
      <c r="B213" t="s">
        <v>106</v>
      </c>
      <c r="C213" s="1" t="s">
        <v>41</v>
      </c>
      <c r="D213" t="s">
        <v>40</v>
      </c>
      <c r="E213" s="28" t="str">
        <f>VLOOKUP(B213,Classification!$A:$D,2,FALSE)</f>
        <v>C</v>
      </c>
      <c r="F213" s="49" t="str">
        <f>VLOOKUP(C213,Classification!$A:$D,2,FALSE)</f>
        <v>C</v>
      </c>
      <c r="G213" s="15" t="str">
        <f>VLOOKUP(D213,Classification!$A:$D,2,FALSE)</f>
        <v>C</v>
      </c>
      <c r="H213" s="15" t="b">
        <f t="shared" si="3"/>
        <v>1</v>
      </c>
      <c r="K213" s="3"/>
    </row>
    <row r="214" spans="1:11" x14ac:dyDescent="0.2">
      <c r="A214" s="10" t="str">
        <f>IF(ISERROR(MATCH(B214,'SegEnds_Xtal_Prot#'!B:B, 0)), "NoXtal", "Xtal")</f>
        <v>NoXtal</v>
      </c>
      <c r="B214" t="s">
        <v>111</v>
      </c>
      <c r="C214" s="1" t="s">
        <v>40</v>
      </c>
      <c r="D214" t="s">
        <v>40</v>
      </c>
      <c r="E214" s="28" t="str">
        <f>VLOOKUP(B214,Classification!$A:$D,2,FALSE)</f>
        <v>C</v>
      </c>
      <c r="F214" s="49" t="str">
        <f>VLOOKUP(C214,Classification!$A:$D,2,FALSE)</f>
        <v>C</v>
      </c>
      <c r="G214" s="15" t="str">
        <f>VLOOKUP(D214,Classification!$A:$D,2,FALSE)</f>
        <v>C</v>
      </c>
      <c r="H214" s="15" t="b">
        <f t="shared" si="3"/>
        <v>1</v>
      </c>
      <c r="K214" s="3"/>
    </row>
    <row r="215" spans="1:11" x14ac:dyDescent="0.2">
      <c r="A215" s="10" t="str">
        <f>IF(ISERROR(MATCH(B215,'SegEnds_Xtal_Prot#'!B:B, 0)), "NoXtal", "Xtal")</f>
        <v>NoXtal</v>
      </c>
      <c r="B215" t="s">
        <v>112</v>
      </c>
      <c r="C215" s="1" t="s">
        <v>40</v>
      </c>
      <c r="D215" t="s">
        <v>40</v>
      </c>
      <c r="E215" s="28" t="str">
        <f>VLOOKUP(B215,Classification!$A:$D,2,FALSE)</f>
        <v>C</v>
      </c>
      <c r="F215" s="49" t="str">
        <f>VLOOKUP(C215,Classification!$A:$D,2,FALSE)</f>
        <v>C</v>
      </c>
      <c r="G215" s="15" t="str">
        <f>VLOOKUP(D215,Classification!$A:$D,2,FALSE)</f>
        <v>C</v>
      </c>
      <c r="H215" s="15" t="b">
        <f t="shared" si="3"/>
        <v>1</v>
      </c>
      <c r="K215" s="3"/>
    </row>
    <row r="216" spans="1:11" x14ac:dyDescent="0.2">
      <c r="A216" s="10" t="str">
        <f>IF(ISERROR(MATCH(B216,'SegEnds_Xtal_Prot#'!B:B, 0)), "NoXtal", "Xtal")</f>
        <v>Xtal</v>
      </c>
      <c r="B216" t="s">
        <v>40</v>
      </c>
      <c r="C216" s="1" t="s">
        <v>40</v>
      </c>
      <c r="D216" t="s">
        <v>40</v>
      </c>
      <c r="E216" s="28" t="str">
        <f>VLOOKUP(B216,Classification!$A:$D,2,FALSE)</f>
        <v>C</v>
      </c>
      <c r="F216" s="49" t="str">
        <f>VLOOKUP(C216,Classification!$A:$D,2,FALSE)</f>
        <v>C</v>
      </c>
      <c r="G216" s="15" t="str">
        <f>VLOOKUP(D216,Classification!$A:$D,2,FALSE)</f>
        <v>C</v>
      </c>
      <c r="H216" s="15" t="b">
        <f t="shared" si="3"/>
        <v>1</v>
      </c>
      <c r="K216" s="3"/>
    </row>
    <row r="217" spans="1:11" x14ac:dyDescent="0.2">
      <c r="A217" s="10" t="str">
        <f>IF(ISERROR(MATCH(B217,'SegEnds_Xtal_Prot#'!B:B, 0)), "NoXtal", "Xtal")</f>
        <v>NoXtal</v>
      </c>
      <c r="B217" t="s">
        <v>108</v>
      </c>
      <c r="C217" s="1" t="s">
        <v>40</v>
      </c>
      <c r="D217" t="s">
        <v>40</v>
      </c>
      <c r="E217" s="28" t="str">
        <f>VLOOKUP(B217,Classification!$A:$D,2,FALSE)</f>
        <v>C</v>
      </c>
      <c r="F217" s="49" t="str">
        <f>VLOOKUP(C217,Classification!$A:$D,2,FALSE)</f>
        <v>C</v>
      </c>
      <c r="G217" s="15" t="str">
        <f>VLOOKUP(D217,Classification!$A:$D,2,FALSE)</f>
        <v>C</v>
      </c>
      <c r="H217" s="15" t="b">
        <f t="shared" si="3"/>
        <v>1</v>
      </c>
      <c r="K217" s="3"/>
    </row>
    <row r="218" spans="1:11" x14ac:dyDescent="0.2">
      <c r="A218" s="10" t="str">
        <f>IF(ISERROR(MATCH(B218,'SegEnds_Xtal_Prot#'!B:B, 0)), "NoXtal", "Xtal")</f>
        <v>NoXtal</v>
      </c>
      <c r="B218" t="s">
        <v>109</v>
      </c>
      <c r="C218" s="1" t="s">
        <v>40</v>
      </c>
      <c r="D218" t="s">
        <v>40</v>
      </c>
      <c r="E218" s="28" t="str">
        <f>VLOOKUP(B218,Classification!$A:$D,2,FALSE)</f>
        <v>C</v>
      </c>
      <c r="F218" s="49" t="str">
        <f>VLOOKUP(C218,Classification!$A:$D,2,FALSE)</f>
        <v>C</v>
      </c>
      <c r="G218" s="15" t="str">
        <f>VLOOKUP(D218,Classification!$A:$D,2,FALSE)</f>
        <v>C</v>
      </c>
      <c r="H218" s="15" t="b">
        <f t="shared" si="3"/>
        <v>1</v>
      </c>
      <c r="K218" s="3"/>
    </row>
    <row r="219" spans="1:11" x14ac:dyDescent="0.2">
      <c r="A219" s="10" t="str">
        <f>IF(ISERROR(MATCH(B219,'SegEnds_Xtal_Prot#'!B:B, 0)), "NoXtal", "Xtal")</f>
        <v>NoXtal</v>
      </c>
      <c r="B219" t="s">
        <v>110</v>
      </c>
      <c r="C219" s="1" t="s">
        <v>40</v>
      </c>
      <c r="D219" t="s">
        <v>40</v>
      </c>
      <c r="E219" s="28" t="str">
        <f>VLOOKUP(B219,Classification!$A:$D,2,FALSE)</f>
        <v>C</v>
      </c>
      <c r="F219" s="49" t="str">
        <f>VLOOKUP(C219,Classification!$A:$D,2,FALSE)</f>
        <v>C</v>
      </c>
      <c r="G219" s="15" t="str">
        <f>VLOOKUP(D219,Classification!$A:$D,2,FALSE)</f>
        <v>C</v>
      </c>
      <c r="H219" s="15" t="b">
        <f t="shared" si="3"/>
        <v>1</v>
      </c>
      <c r="K219" s="3"/>
    </row>
    <row r="220" spans="1:11" x14ac:dyDescent="0.2">
      <c r="A220" s="10" t="str">
        <f>IF(ISERROR(MATCH(B220,'SegEnds_Xtal_Prot#'!B:B, 0)), "NoXtal", "Xtal")</f>
        <v>NoXtal</v>
      </c>
      <c r="B220" t="s">
        <v>118</v>
      </c>
      <c r="C220" s="1" t="s">
        <v>41</v>
      </c>
      <c r="D220" t="s">
        <v>41</v>
      </c>
      <c r="E220" s="28" t="str">
        <f>VLOOKUP(B220,Classification!$A:$D,2,FALSE)</f>
        <v>C</v>
      </c>
      <c r="F220" s="49" t="str">
        <f>VLOOKUP(C220,Classification!$A:$D,2,FALSE)</f>
        <v>C</v>
      </c>
      <c r="G220" s="15" t="str">
        <f>VLOOKUP(D220,Classification!$A:$D,2,FALSE)</f>
        <v>C</v>
      </c>
      <c r="H220" s="15" t="b">
        <f t="shared" si="3"/>
        <v>1</v>
      </c>
      <c r="K220" s="3"/>
    </row>
    <row r="221" spans="1:11" x14ac:dyDescent="0.2">
      <c r="A221" s="10" t="str">
        <f>IF(ISERROR(MATCH(B221,'SegEnds_Xtal_Prot#'!B:B, 0)), "NoXtal", "Xtal")</f>
        <v>NoXtal</v>
      </c>
      <c r="B221" t="s">
        <v>116</v>
      </c>
      <c r="C221" s="1" t="s">
        <v>41</v>
      </c>
      <c r="D221" t="s">
        <v>41</v>
      </c>
      <c r="E221" s="28" t="str">
        <f>VLOOKUP(B221,Classification!$A:$D,2,FALSE)</f>
        <v>C</v>
      </c>
      <c r="F221" s="49" t="str">
        <f>VLOOKUP(C221,Classification!$A:$D,2,FALSE)</f>
        <v>C</v>
      </c>
      <c r="G221" s="15" t="str">
        <f>VLOOKUP(D221,Classification!$A:$D,2,FALSE)</f>
        <v>C</v>
      </c>
      <c r="H221" s="15" t="b">
        <f t="shared" si="3"/>
        <v>1</v>
      </c>
      <c r="K221" s="3"/>
    </row>
    <row r="222" spans="1:11" x14ac:dyDescent="0.2">
      <c r="A222" s="10" t="str">
        <f>IF(ISERROR(MATCH(B222,'SegEnds_Xtal_Prot#'!B:B, 0)), "NoXtal", "Xtal")</f>
        <v>NoXtal</v>
      </c>
      <c r="B222" t="s">
        <v>115</v>
      </c>
      <c r="C222" s="1" t="s">
        <v>40</v>
      </c>
      <c r="D222" t="s">
        <v>41</v>
      </c>
      <c r="E222" s="28" t="str">
        <f>VLOOKUP(B222,Classification!$A:$D,2,FALSE)</f>
        <v>C</v>
      </c>
      <c r="F222" s="49" t="str">
        <f>VLOOKUP(C222,Classification!$A:$D,2,FALSE)</f>
        <v>C</v>
      </c>
      <c r="G222" s="15" t="str">
        <f>VLOOKUP(D222,Classification!$A:$D,2,FALSE)</f>
        <v>C</v>
      </c>
      <c r="H222" s="15" t="b">
        <f t="shared" si="3"/>
        <v>1</v>
      </c>
      <c r="K222" s="3"/>
    </row>
    <row r="223" spans="1:11" x14ac:dyDescent="0.2">
      <c r="A223" s="10" t="str">
        <f>IF(ISERROR(MATCH(B223,'SegEnds_Xtal_Prot#'!B:B, 0)), "NoXtal", "Xtal")</f>
        <v>NoXtal</v>
      </c>
      <c r="B223" t="s">
        <v>120</v>
      </c>
      <c r="C223" s="1" t="s">
        <v>41</v>
      </c>
      <c r="D223" t="s">
        <v>41</v>
      </c>
      <c r="E223" s="28" t="str">
        <f>VLOOKUP(B223,Classification!$A:$D,2,FALSE)</f>
        <v>C</v>
      </c>
      <c r="F223" s="49" t="str">
        <f>VLOOKUP(C223,Classification!$A:$D,2,FALSE)</f>
        <v>C</v>
      </c>
      <c r="G223" s="15" t="str">
        <f>VLOOKUP(D223,Classification!$A:$D,2,FALSE)</f>
        <v>C</v>
      </c>
      <c r="H223" s="15" t="b">
        <f t="shared" si="3"/>
        <v>1</v>
      </c>
      <c r="K223" s="3"/>
    </row>
    <row r="224" spans="1:11" x14ac:dyDescent="0.2">
      <c r="A224" s="10" t="str">
        <f>IF(ISERROR(MATCH(B224,'SegEnds_Xtal_Prot#'!B:B, 0)), "NoXtal", "Xtal")</f>
        <v>NoXtal</v>
      </c>
      <c r="B224" t="s">
        <v>117</v>
      </c>
      <c r="C224" s="1" t="s">
        <v>41</v>
      </c>
      <c r="D224" t="s">
        <v>41</v>
      </c>
      <c r="E224" s="28" t="str">
        <f>VLOOKUP(B224,Classification!$A:$D,2,FALSE)</f>
        <v>C</v>
      </c>
      <c r="F224" s="49" t="str">
        <f>VLOOKUP(C224,Classification!$A:$D,2,FALSE)</f>
        <v>C</v>
      </c>
      <c r="G224" s="15" t="str">
        <f>VLOOKUP(D224,Classification!$A:$D,2,FALSE)</f>
        <v>C</v>
      </c>
      <c r="H224" s="15" t="b">
        <f t="shared" si="3"/>
        <v>1</v>
      </c>
      <c r="K224" s="3"/>
    </row>
    <row r="225" spans="1:11" x14ac:dyDescent="0.2">
      <c r="A225" s="10" t="str">
        <f>IF(ISERROR(MATCH(B225,'SegEnds_Xtal_Prot#'!B:B, 0)), "NoXtal", "Xtal")</f>
        <v>NoXtal</v>
      </c>
      <c r="B225" t="s">
        <v>119</v>
      </c>
      <c r="C225" s="1" t="s">
        <v>41</v>
      </c>
      <c r="D225" t="s">
        <v>41</v>
      </c>
      <c r="E225" s="28" t="str">
        <f>VLOOKUP(B225,Classification!$A:$D,2,FALSE)</f>
        <v>C</v>
      </c>
      <c r="F225" s="49" t="str">
        <f>VLOOKUP(C225,Classification!$A:$D,2,FALSE)</f>
        <v>C</v>
      </c>
      <c r="G225" s="15" t="str">
        <f>VLOOKUP(D225,Classification!$A:$D,2,FALSE)</f>
        <v>C</v>
      </c>
      <c r="H225" s="15" t="b">
        <f t="shared" si="3"/>
        <v>1</v>
      </c>
      <c r="K225" s="3"/>
    </row>
    <row r="226" spans="1:11" x14ac:dyDescent="0.2">
      <c r="A226" s="10" t="str">
        <f>IF(ISERROR(MATCH(B226,'SegEnds_Xtal_Prot#'!B:B, 0)), "NoXtal", "Xtal")</f>
        <v>NoXtal</v>
      </c>
      <c r="B226" t="s">
        <v>107</v>
      </c>
      <c r="C226" s="1" t="s">
        <v>41</v>
      </c>
      <c r="D226" t="s">
        <v>41</v>
      </c>
      <c r="E226" s="28" t="str">
        <f>VLOOKUP(B226,Classification!$A:$D,2,FALSE)</f>
        <v>C</v>
      </c>
      <c r="F226" s="49" t="str">
        <f>VLOOKUP(C226,Classification!$A:$D,2,FALSE)</f>
        <v>C</v>
      </c>
      <c r="G226" s="15" t="str">
        <f>VLOOKUP(D226,Classification!$A:$D,2,FALSE)</f>
        <v>C</v>
      </c>
      <c r="H226" s="15" t="b">
        <f t="shared" si="3"/>
        <v>1</v>
      </c>
      <c r="K226" s="3"/>
    </row>
    <row r="227" spans="1:11" x14ac:dyDescent="0.2">
      <c r="A227" s="10" t="str">
        <f>IF(ISERROR(MATCH(B227,'SegEnds_Xtal_Prot#'!B:B, 0)), "NoXtal", "Xtal")</f>
        <v>NoXtal</v>
      </c>
      <c r="B227" t="s">
        <v>105</v>
      </c>
      <c r="C227" s="1" t="s">
        <v>41</v>
      </c>
      <c r="D227" t="s">
        <v>41</v>
      </c>
      <c r="E227" s="28" t="str">
        <f>VLOOKUP(B227,Classification!$A:$D,2,FALSE)</f>
        <v>C</v>
      </c>
      <c r="F227" s="49" t="str">
        <f>VLOOKUP(C227,Classification!$A:$D,2,FALSE)</f>
        <v>C</v>
      </c>
      <c r="G227" s="15" t="str">
        <f>VLOOKUP(D227,Classification!$A:$D,2,FALSE)</f>
        <v>C</v>
      </c>
      <c r="H227" s="15" t="b">
        <f t="shared" si="3"/>
        <v>1</v>
      </c>
      <c r="K227" s="3"/>
    </row>
    <row r="228" spans="1:11" x14ac:dyDescent="0.2">
      <c r="A228" s="10" t="str">
        <f>IF(ISERROR(MATCH(B228,'SegEnds_Xtal_Prot#'!B:B, 0)), "NoXtal", "Xtal")</f>
        <v>Xtal</v>
      </c>
      <c r="B228" t="s">
        <v>41</v>
      </c>
      <c r="C228" s="1" t="s">
        <v>41</v>
      </c>
      <c r="D228" t="s">
        <v>41</v>
      </c>
      <c r="E228" s="28" t="str">
        <f>VLOOKUP(B228,Classification!$A:$D,2,FALSE)</f>
        <v>C</v>
      </c>
      <c r="F228" s="49" t="str">
        <f>VLOOKUP(C228,Classification!$A:$D,2,FALSE)</f>
        <v>C</v>
      </c>
      <c r="G228" s="15" t="str">
        <f>VLOOKUP(D228,Classification!$A:$D,2,FALSE)</f>
        <v>C</v>
      </c>
      <c r="H228" s="15" t="b">
        <f t="shared" si="3"/>
        <v>1</v>
      </c>
      <c r="K228" s="3"/>
    </row>
    <row r="229" spans="1:11" x14ac:dyDescent="0.2">
      <c r="A229" s="10" t="str">
        <f>IF(ISERROR(MATCH(B229,'SegEnds_Xtal_Prot#'!B:B, 0)), "NoXtal", "Xtal")</f>
        <v>Xtal</v>
      </c>
      <c r="B229" t="s">
        <v>278</v>
      </c>
      <c r="C229" s="1" t="s">
        <v>278</v>
      </c>
      <c r="D229" t="s">
        <v>278</v>
      </c>
      <c r="E229" s="28" t="str">
        <f>VLOOKUP(B229,Classification!$A:$D,2,FALSE)</f>
        <v>A</v>
      </c>
      <c r="F229" s="49" t="str">
        <f>VLOOKUP(C229,Classification!$A:$D,2,FALSE)</f>
        <v>A</v>
      </c>
      <c r="G229" s="15" t="str">
        <f>VLOOKUP(D229,Classification!$A:$D,2,FALSE)</f>
        <v>A</v>
      </c>
      <c r="H229" s="15" t="b">
        <f t="shared" si="3"/>
        <v>1</v>
      </c>
      <c r="K229" s="3"/>
    </row>
    <row r="230" spans="1:11" x14ac:dyDescent="0.2">
      <c r="A230" s="10" t="str">
        <f>IF(ISERROR(MATCH(B230,'SegEnds_Xtal_Prot#'!B:B, 0)), "NoXtal", "Xtal")</f>
        <v>NoXtal</v>
      </c>
      <c r="B230" t="s">
        <v>219</v>
      </c>
      <c r="C230" s="1" t="s">
        <v>158</v>
      </c>
      <c r="D230" t="s">
        <v>278</v>
      </c>
      <c r="E230" s="28" t="str">
        <f>VLOOKUP(B230,Classification!$A:$D,2,FALSE)</f>
        <v>A</v>
      </c>
      <c r="F230" s="49" t="str">
        <f>VLOOKUP(C230,Classification!$A:$D,2,FALSE)</f>
        <v>A</v>
      </c>
      <c r="G230" s="15" t="str">
        <f>VLOOKUP(D230,Classification!$A:$D,2,FALSE)</f>
        <v>A</v>
      </c>
      <c r="H230" s="15" t="b">
        <f t="shared" si="3"/>
        <v>1</v>
      </c>
      <c r="K230" s="3"/>
    </row>
    <row r="231" spans="1:11" x14ac:dyDescent="0.2">
      <c r="A231" s="10" t="str">
        <f>IF(ISERROR(MATCH(B231,'SegEnds_Xtal_Prot#'!B:B, 0)), "NoXtal", "Xtal")</f>
        <v>NoXtal</v>
      </c>
      <c r="B231" t="s">
        <v>226</v>
      </c>
      <c r="C231" s="1" t="s">
        <v>352</v>
      </c>
      <c r="D231" t="s">
        <v>278</v>
      </c>
      <c r="E231" s="28" t="str">
        <f>VLOOKUP(B231,Classification!$A:$D,2,FALSE)</f>
        <v>A</v>
      </c>
      <c r="F231" s="49" t="str">
        <f>VLOOKUP(C231,Classification!$A:$D,2,FALSE)</f>
        <v>A</v>
      </c>
      <c r="G231" s="15" t="str">
        <f>VLOOKUP(D231,Classification!$A:$D,2,FALSE)</f>
        <v>A</v>
      </c>
      <c r="H231" s="15" t="b">
        <f t="shared" si="3"/>
        <v>1</v>
      </c>
      <c r="K231" s="3"/>
    </row>
    <row r="232" spans="1:11" x14ac:dyDescent="0.2">
      <c r="A232" s="10" t="str">
        <f>IF(ISERROR(MATCH(B232,'SegEnds_Xtal_Prot#'!B:B, 0)), "NoXtal", "Xtal")</f>
        <v>NoXtal</v>
      </c>
      <c r="B232" t="s">
        <v>245</v>
      </c>
      <c r="C232" s="1" t="s">
        <v>133</v>
      </c>
      <c r="D232" t="s">
        <v>278</v>
      </c>
      <c r="E232" s="28" t="str">
        <f>VLOOKUP(B232,Classification!$A:$D,2,FALSE)</f>
        <v>A</v>
      </c>
      <c r="F232" s="49" t="str">
        <f>VLOOKUP(C232,Classification!$A:$D,2,FALSE)</f>
        <v>A</v>
      </c>
      <c r="G232" s="15" t="str">
        <f>VLOOKUP(D232,Classification!$A:$D,2,FALSE)</f>
        <v>A</v>
      </c>
      <c r="H232" s="15" t="b">
        <f t="shared" si="3"/>
        <v>1</v>
      </c>
      <c r="K232" s="3"/>
    </row>
    <row r="233" spans="1:11" x14ac:dyDescent="0.2">
      <c r="A233" s="10" t="str">
        <f>IF(ISERROR(MATCH(B233,'SegEnds_Xtal_Prot#'!B:B, 0)), "NoXtal", "Xtal")</f>
        <v>NoXtal</v>
      </c>
      <c r="B233" t="s">
        <v>249</v>
      </c>
      <c r="C233" s="1" t="s">
        <v>103</v>
      </c>
      <c r="D233" t="s">
        <v>103</v>
      </c>
      <c r="E233" s="28" t="str">
        <f>VLOOKUP(B233,Classification!$A:$D,2,FALSE)</f>
        <v>A</v>
      </c>
      <c r="F233" s="49" t="str">
        <f>VLOOKUP(C233,Classification!$A:$D,2,FALSE)</f>
        <v>A</v>
      </c>
      <c r="G233" s="15" t="str">
        <f>VLOOKUP(D233,Classification!$A:$D,2,FALSE)</f>
        <v>A</v>
      </c>
      <c r="H233" s="15" t="b">
        <f t="shared" si="3"/>
        <v>1</v>
      </c>
      <c r="K233" s="3"/>
    </row>
    <row r="234" spans="1:11" x14ac:dyDescent="0.2">
      <c r="A234" s="10" t="str">
        <f>IF(ISERROR(MATCH(B234,'SegEnds_Xtal_Prot#'!B:B, 0)), "NoXtal", "Xtal")</f>
        <v>Xtal</v>
      </c>
      <c r="B234" t="s">
        <v>103</v>
      </c>
      <c r="C234" s="1" t="s">
        <v>103</v>
      </c>
      <c r="D234" t="s">
        <v>103</v>
      </c>
      <c r="E234" s="28" t="str">
        <f>VLOOKUP(B234,Classification!$A:$D,2,FALSE)</f>
        <v>A</v>
      </c>
      <c r="F234" s="49" t="str">
        <f>VLOOKUP(C234,Classification!$A:$D,2,FALSE)</f>
        <v>A</v>
      </c>
      <c r="G234" s="15" t="str">
        <f>VLOOKUP(D234,Classification!$A:$D,2,FALSE)</f>
        <v>A</v>
      </c>
      <c r="H234" s="15" t="b">
        <f t="shared" si="3"/>
        <v>1</v>
      </c>
      <c r="K234" s="3"/>
    </row>
    <row r="235" spans="1:11" x14ac:dyDescent="0.2">
      <c r="A235" s="10" t="str">
        <f>IF(ISERROR(MATCH(B235,'SegEnds_Xtal_Prot#'!B:B, 0)), "NoXtal", "Xtal")</f>
        <v>NoXtal</v>
      </c>
      <c r="B235" t="s">
        <v>286</v>
      </c>
      <c r="C235" s="1" t="s">
        <v>103</v>
      </c>
      <c r="D235" t="s">
        <v>103</v>
      </c>
      <c r="E235" s="28" t="str">
        <f>VLOOKUP(B235,Classification!$A:$D,2,FALSE)</f>
        <v>A</v>
      </c>
      <c r="F235" s="49" t="str">
        <f>VLOOKUP(C235,Classification!$A:$D,2,FALSE)</f>
        <v>A</v>
      </c>
      <c r="G235" s="15" t="str">
        <f>VLOOKUP(D235,Classification!$A:$D,2,FALSE)</f>
        <v>A</v>
      </c>
      <c r="H235" s="15" t="b">
        <f t="shared" si="3"/>
        <v>1</v>
      </c>
      <c r="K235" s="3"/>
    </row>
    <row r="236" spans="1:11" x14ac:dyDescent="0.2">
      <c r="A236" s="10" t="str">
        <f>IF(ISERROR(MATCH(B236,'SegEnds_Xtal_Prot#'!B:B, 0)), "NoXtal", "Xtal")</f>
        <v>NoXtal</v>
      </c>
      <c r="B236" t="s">
        <v>287</v>
      </c>
      <c r="C236" s="1" t="s">
        <v>103</v>
      </c>
      <c r="D236" t="s">
        <v>103</v>
      </c>
      <c r="E236" s="28" t="str">
        <f>VLOOKUP(B236,Classification!$A:$D,2,FALSE)</f>
        <v>A</v>
      </c>
      <c r="F236" s="49" t="str">
        <f>VLOOKUP(C236,Classification!$A:$D,2,FALSE)</f>
        <v>A</v>
      </c>
      <c r="G236" s="15" t="str">
        <f>VLOOKUP(D236,Classification!$A:$D,2,FALSE)</f>
        <v>A</v>
      </c>
      <c r="H236" s="15" t="b">
        <f t="shared" si="3"/>
        <v>1</v>
      </c>
      <c r="J236" s="10"/>
      <c r="K236" s="3"/>
    </row>
    <row r="237" spans="1:11" x14ac:dyDescent="0.2">
      <c r="A237" s="10" t="str">
        <f>IF(ISERROR(MATCH(B237,'SegEnds_Xtal_Prot#'!B:B, 0)), "NoXtal", "Xtal")</f>
        <v>NoXtal</v>
      </c>
      <c r="B237" t="s">
        <v>183</v>
      </c>
      <c r="C237" s="1" t="s">
        <v>182</v>
      </c>
      <c r="D237" t="s">
        <v>182</v>
      </c>
      <c r="E237" s="28" t="str">
        <f>VLOOKUP(B237,Classification!$A:$D,2,FALSE)</f>
        <v>A</v>
      </c>
      <c r="F237" s="49" t="str">
        <f>VLOOKUP(C237,Classification!$A:$D,2,FALSE)</f>
        <v>A</v>
      </c>
      <c r="G237" s="15" t="str">
        <f>VLOOKUP(D237,Classification!$A:$D,2,FALSE)</f>
        <v>A</v>
      </c>
      <c r="H237" s="15" t="b">
        <f t="shared" si="3"/>
        <v>1</v>
      </c>
      <c r="K237" s="3"/>
    </row>
    <row r="238" spans="1:11" x14ac:dyDescent="0.2">
      <c r="A238" s="10" t="str">
        <f>IF(ISERROR(MATCH(B238,'SegEnds_Xtal_Prot#'!B:B, 0)), "NoXtal", "Xtal")</f>
        <v>Xtal</v>
      </c>
      <c r="B238" t="s">
        <v>182</v>
      </c>
      <c r="C238" s="1" t="s">
        <v>182</v>
      </c>
      <c r="D238" t="s">
        <v>182</v>
      </c>
      <c r="E238" s="28" t="str">
        <f>VLOOKUP(B238,Classification!$A:$D,2,FALSE)</f>
        <v>A</v>
      </c>
      <c r="F238" s="49" t="str">
        <f>VLOOKUP(C238,Classification!$A:$D,2,FALSE)</f>
        <v>A</v>
      </c>
      <c r="G238" s="15" t="str">
        <f>VLOOKUP(D238,Classification!$A:$D,2,FALSE)</f>
        <v>A</v>
      </c>
      <c r="H238" s="15" t="b">
        <f t="shared" si="3"/>
        <v>1</v>
      </c>
      <c r="K238" s="3"/>
    </row>
    <row r="239" spans="1:11" x14ac:dyDescent="0.2">
      <c r="A239" s="10" t="str">
        <f>IF(ISERROR(MATCH(B239,'SegEnds_Xtal_Prot#'!B:B, 0)), "NoXtal", "Xtal")</f>
        <v>NoXtal</v>
      </c>
      <c r="B239" t="s">
        <v>362</v>
      </c>
      <c r="C239" s="1" t="s">
        <v>914</v>
      </c>
      <c r="D239" t="s">
        <v>914</v>
      </c>
      <c r="E239" s="28" t="str">
        <f>VLOOKUP(B239,Classification!$A:$D,2,FALSE)</f>
        <v>A</v>
      </c>
      <c r="F239" s="49" t="str">
        <f>VLOOKUP(C239,Classification!$A:$D,2,FALSE)</f>
        <v>A</v>
      </c>
      <c r="G239" s="15" t="str">
        <f>VLOOKUP(D239,Classification!$A:$D,2,FALSE)</f>
        <v>A</v>
      </c>
      <c r="H239" s="15" t="b">
        <f t="shared" si="3"/>
        <v>1</v>
      </c>
      <c r="K239" s="3"/>
    </row>
    <row r="240" spans="1:11" x14ac:dyDescent="0.2">
      <c r="A240" s="10" t="str">
        <f>IF(ISERROR(MATCH(B240,'SegEnds_Xtal_Prot#'!B:B, 0)), "NoXtal", "Xtal")</f>
        <v>NoXtal</v>
      </c>
      <c r="B240" t="s">
        <v>209</v>
      </c>
      <c r="C240" s="1" t="s">
        <v>914</v>
      </c>
      <c r="D240" t="s">
        <v>914</v>
      </c>
      <c r="E240" s="28" t="str">
        <f>VLOOKUP(B240,Classification!$A:$D,2,FALSE)</f>
        <v>A</v>
      </c>
      <c r="F240" s="49" t="str">
        <f>VLOOKUP(C240,Classification!$A:$D,2,FALSE)</f>
        <v>A</v>
      </c>
      <c r="G240" s="15" t="str">
        <f>VLOOKUP(D240,Classification!$A:$D,2,FALSE)</f>
        <v>A</v>
      </c>
      <c r="H240" s="15" t="b">
        <f t="shared" si="3"/>
        <v>1</v>
      </c>
      <c r="K240" s="3"/>
    </row>
    <row r="241" spans="1:11" x14ac:dyDescent="0.2">
      <c r="A241" s="10" t="str">
        <f>IF(ISERROR(MATCH(B241,'SegEnds_Xtal_Prot#'!B:B, 0)), "NoXtal", "Xtal")</f>
        <v>NoXtal</v>
      </c>
      <c r="B241" t="s">
        <v>330</v>
      </c>
      <c r="C241" s="1" t="s">
        <v>914</v>
      </c>
      <c r="D241" t="s">
        <v>914</v>
      </c>
      <c r="E241" s="28" t="str">
        <f>VLOOKUP(B241,Classification!$A:$D,2,FALSE)</f>
        <v>A</v>
      </c>
      <c r="F241" s="49" t="str">
        <f>VLOOKUP(C241,Classification!$A:$D,2,FALSE)</f>
        <v>A</v>
      </c>
      <c r="G241" s="15" t="str">
        <f>VLOOKUP(D241,Classification!$A:$D,2,FALSE)</f>
        <v>A</v>
      </c>
      <c r="H241" s="15" t="b">
        <f t="shared" si="3"/>
        <v>1</v>
      </c>
      <c r="K241" s="3"/>
    </row>
    <row r="242" spans="1:11" x14ac:dyDescent="0.2">
      <c r="A242" s="10" t="str">
        <f>IF(ISERROR(MATCH(B242,'SegEnds_Xtal_Prot#'!B:B, 0)), "NoXtal", "Xtal")</f>
        <v>NoXtal</v>
      </c>
      <c r="B242" t="s">
        <v>127</v>
      </c>
      <c r="C242" s="1" t="s">
        <v>914</v>
      </c>
      <c r="D242" t="s">
        <v>914</v>
      </c>
      <c r="E242" s="28" t="str">
        <f>VLOOKUP(B242,Classification!$A:$D,2,FALSE)</f>
        <v>A</v>
      </c>
      <c r="F242" s="49" t="str">
        <f>VLOOKUP(C242,Classification!$A:$D,2,FALSE)</f>
        <v>A</v>
      </c>
      <c r="G242" s="15" t="str">
        <f>VLOOKUP(D242,Classification!$A:$D,2,FALSE)</f>
        <v>A</v>
      </c>
      <c r="H242" s="15" t="b">
        <f t="shared" si="3"/>
        <v>1</v>
      </c>
      <c r="K242" s="3"/>
    </row>
    <row r="243" spans="1:11" x14ac:dyDescent="0.2">
      <c r="A243" s="10" t="str">
        <f>IF(ISERROR(MATCH(B243,'SegEnds_Xtal_Prot#'!B:B, 0)), "NoXtal", "Xtal")</f>
        <v>Xtal</v>
      </c>
      <c r="B243" t="s">
        <v>914</v>
      </c>
      <c r="C243" s="1" t="s">
        <v>914</v>
      </c>
      <c r="D243" t="s">
        <v>914</v>
      </c>
      <c r="E243" s="28" t="str">
        <f>VLOOKUP(B243,Classification!$A:$D,2,FALSE)</f>
        <v>A</v>
      </c>
      <c r="F243" s="49" t="str">
        <f>VLOOKUP(C243,Classification!$A:$D,2,FALSE)</f>
        <v>A</v>
      </c>
      <c r="G243" s="15" t="str">
        <f>VLOOKUP(D243,Classification!$A:$D,2,FALSE)</f>
        <v>A</v>
      </c>
      <c r="H243" s="15" t="b">
        <f t="shared" si="3"/>
        <v>1</v>
      </c>
      <c r="K243" s="3"/>
    </row>
    <row r="244" spans="1:11" x14ac:dyDescent="0.2">
      <c r="A244" s="10" t="str">
        <f>IF(ISERROR(MATCH(B244,'SegEnds_Xtal_Prot#'!B:B, 0)), "NoXtal", "Xtal")</f>
        <v>NoXtal</v>
      </c>
      <c r="B244" t="s">
        <v>310</v>
      </c>
      <c r="C244" s="1" t="s">
        <v>914</v>
      </c>
      <c r="D244" t="s">
        <v>914</v>
      </c>
      <c r="E244" s="28" t="str">
        <f>VLOOKUP(B244,Classification!$A:$D,2,FALSE)</f>
        <v>A</v>
      </c>
      <c r="F244" s="49" t="str">
        <f>VLOOKUP(C244,Classification!$A:$D,2,FALSE)</f>
        <v>A</v>
      </c>
      <c r="G244" s="15" t="str">
        <f>VLOOKUP(D244,Classification!$A:$D,2,FALSE)</f>
        <v>A</v>
      </c>
      <c r="H244" s="15" t="b">
        <f t="shared" si="3"/>
        <v>1</v>
      </c>
      <c r="K244" s="3"/>
    </row>
    <row r="245" spans="1:11" x14ac:dyDescent="0.2">
      <c r="A245" s="10" t="str">
        <f>IF(ISERROR(MATCH(B245,'SegEnds_Xtal_Prot#'!B:B, 0)), "NoXtal", "Xtal")</f>
        <v>NoXtal</v>
      </c>
      <c r="B245" t="s">
        <v>216</v>
      </c>
      <c r="C245" s="1" t="s">
        <v>133</v>
      </c>
      <c r="D245" t="s">
        <v>914</v>
      </c>
      <c r="E245" s="28" t="str">
        <f>VLOOKUP(B245,Classification!$A:$D,2,FALSE)</f>
        <v>A</v>
      </c>
      <c r="F245" s="49" t="str">
        <f>VLOOKUP(C245,Classification!$A:$D,2,FALSE)</f>
        <v>A</v>
      </c>
      <c r="G245" s="15" t="str">
        <f>VLOOKUP(D245,Classification!$A:$D,2,FALSE)</f>
        <v>A</v>
      </c>
      <c r="H245" s="15" t="b">
        <f t="shared" si="3"/>
        <v>1</v>
      </c>
      <c r="K245" s="3"/>
    </row>
    <row r="246" spans="1:11" x14ac:dyDescent="0.2">
      <c r="A246" s="10" t="str">
        <f>IF(ISERROR(MATCH(B246,'SegEnds_Xtal_Prot#'!B:B, 0)), "NoXtal", "Xtal")</f>
        <v>NoXtal</v>
      </c>
      <c r="B246" t="s">
        <v>318</v>
      </c>
      <c r="C246" s="1" t="s">
        <v>914</v>
      </c>
      <c r="D246" t="s">
        <v>914</v>
      </c>
      <c r="E246" s="28" t="str">
        <f>VLOOKUP(B246,Classification!$A:$D,2,FALSE)</f>
        <v>A</v>
      </c>
      <c r="F246" s="49" t="str">
        <f>VLOOKUP(C246,Classification!$A:$D,2,FALSE)</f>
        <v>A</v>
      </c>
      <c r="G246" s="15" t="str">
        <f>VLOOKUP(D246,Classification!$A:$D,2,FALSE)</f>
        <v>A</v>
      </c>
      <c r="H246" s="15" t="b">
        <f t="shared" si="3"/>
        <v>1</v>
      </c>
      <c r="K246" s="3"/>
    </row>
    <row r="247" spans="1:11" x14ac:dyDescent="0.2">
      <c r="A247" s="10" t="str">
        <f>IF(ISERROR(MATCH(B247,'SegEnds_Xtal_Prot#'!B:B, 0)), "NoXtal", "Xtal")</f>
        <v>NoXtal</v>
      </c>
      <c r="B247" t="s">
        <v>319</v>
      </c>
      <c r="C247" s="1" t="s">
        <v>914</v>
      </c>
      <c r="D247" t="s">
        <v>914</v>
      </c>
      <c r="E247" s="28" t="str">
        <f>VLOOKUP(B247,Classification!$A:$D,2,FALSE)</f>
        <v>A</v>
      </c>
      <c r="F247" s="49" t="str">
        <f>VLOOKUP(C247,Classification!$A:$D,2,FALSE)</f>
        <v>A</v>
      </c>
      <c r="G247" s="15" t="str">
        <f>VLOOKUP(D247,Classification!$A:$D,2,FALSE)</f>
        <v>A</v>
      </c>
      <c r="H247" s="15" t="b">
        <f t="shared" si="3"/>
        <v>1</v>
      </c>
      <c r="K247" s="3"/>
    </row>
    <row r="248" spans="1:11" x14ac:dyDescent="0.2">
      <c r="A248" s="10" t="str">
        <f>IF(ISERROR(MATCH(B248,'SegEnds_Xtal_Prot#'!B:B, 0)), "NoXtal", "Xtal")</f>
        <v>NoXtal</v>
      </c>
      <c r="B248" t="s">
        <v>256</v>
      </c>
      <c r="C248" s="1" t="s">
        <v>914</v>
      </c>
      <c r="D248" t="s">
        <v>914</v>
      </c>
      <c r="E248" s="28" t="str">
        <f>VLOOKUP(B248,Classification!$A:$D,2,FALSE)</f>
        <v>A</v>
      </c>
      <c r="F248" s="49" t="str">
        <f>VLOOKUP(C248,Classification!$A:$D,2,FALSE)</f>
        <v>A</v>
      </c>
      <c r="G248" s="15" t="str">
        <f>VLOOKUP(D248,Classification!$A:$D,2,FALSE)</f>
        <v>A</v>
      </c>
      <c r="H248" s="15" t="b">
        <f t="shared" si="3"/>
        <v>1</v>
      </c>
      <c r="K248" s="3"/>
    </row>
    <row r="249" spans="1:11" x14ac:dyDescent="0.2">
      <c r="A249" s="10" t="str">
        <f>IF(ISERROR(MATCH(B249,'SegEnds_Xtal_Prot#'!B:B, 0)), "NoXtal", "Xtal")</f>
        <v>NoXtal</v>
      </c>
      <c r="B249" t="s">
        <v>224</v>
      </c>
      <c r="C249" s="1" t="s">
        <v>914</v>
      </c>
      <c r="D249" t="s">
        <v>914</v>
      </c>
      <c r="E249" s="28" t="str">
        <f>VLOOKUP(B249,Classification!$A:$D,2,FALSE)</f>
        <v>A</v>
      </c>
      <c r="F249" s="49" t="str">
        <f>VLOOKUP(C249,Classification!$A:$D,2,FALSE)</f>
        <v>A</v>
      </c>
      <c r="G249" s="15" t="str">
        <f>VLOOKUP(D249,Classification!$A:$D,2,FALSE)</f>
        <v>A</v>
      </c>
      <c r="H249" s="15" t="b">
        <f t="shared" si="3"/>
        <v>1</v>
      </c>
      <c r="K249" s="3"/>
    </row>
    <row r="250" spans="1:11" x14ac:dyDescent="0.2">
      <c r="A250" s="10" t="str">
        <f>IF(ISERROR(MATCH(B250,'SegEnds_Xtal_Prot#'!B:B, 0)), "NoXtal", "Xtal")</f>
        <v>NoXtal</v>
      </c>
      <c r="B250" t="s">
        <v>321</v>
      </c>
      <c r="C250" s="1" t="s">
        <v>335</v>
      </c>
      <c r="D250" t="s">
        <v>916</v>
      </c>
      <c r="E250" s="28" t="str">
        <f>VLOOKUP(B250,Classification!$A:$D,2,FALSE)</f>
        <v>A</v>
      </c>
      <c r="F250" s="49" t="str">
        <f>VLOOKUP(C250,Classification!$A:$D,2,FALSE)</f>
        <v>A</v>
      </c>
      <c r="G250" s="15" t="str">
        <f>VLOOKUP(D250,Classification!$A:$D,2,FALSE)</f>
        <v>A</v>
      </c>
      <c r="H250" s="15" t="b">
        <f t="shared" si="3"/>
        <v>1</v>
      </c>
      <c r="K250" s="3"/>
    </row>
    <row r="251" spans="1:11" x14ac:dyDescent="0.2">
      <c r="A251" s="10" t="str">
        <f>IF(ISERROR(MATCH(B251,'SegEnds_Xtal_Prot#'!B:B, 0)), "NoXtal", "Xtal")</f>
        <v>NoXtal</v>
      </c>
      <c r="B251" t="s">
        <v>268</v>
      </c>
      <c r="C251" s="1" t="s">
        <v>335</v>
      </c>
      <c r="D251" t="s">
        <v>916</v>
      </c>
      <c r="E251" s="28" t="str">
        <f>VLOOKUP(B251,Classification!$A:$D,2,FALSE)</f>
        <v>A</v>
      </c>
      <c r="F251" s="49" t="str">
        <f>VLOOKUP(C251,Classification!$A:$D,2,FALSE)</f>
        <v>A</v>
      </c>
      <c r="G251" s="15" t="str">
        <f>VLOOKUP(D251,Classification!$A:$D,2,FALSE)</f>
        <v>A</v>
      </c>
      <c r="H251" s="15" t="b">
        <f t="shared" si="3"/>
        <v>1</v>
      </c>
      <c r="K251" s="3"/>
    </row>
    <row r="252" spans="1:11" x14ac:dyDescent="0.2">
      <c r="A252" s="10" t="str">
        <f>IF(ISERROR(MATCH(B252,'SegEnds_Xtal_Prot#'!B:B, 0)), "NoXtal", "Xtal")</f>
        <v>NoXtal</v>
      </c>
      <c r="B252" t="s">
        <v>300</v>
      </c>
      <c r="C252" s="1" t="s">
        <v>335</v>
      </c>
      <c r="D252" t="s">
        <v>916</v>
      </c>
      <c r="E252" s="28" t="str">
        <f>VLOOKUP(B252,Classification!$A:$D,2,FALSE)</f>
        <v>A</v>
      </c>
      <c r="F252" s="49" t="str">
        <f>VLOOKUP(C252,Classification!$A:$D,2,FALSE)</f>
        <v>A</v>
      </c>
      <c r="G252" s="15" t="str">
        <f>VLOOKUP(D252,Classification!$A:$D,2,FALSE)</f>
        <v>A</v>
      </c>
      <c r="H252" s="15" t="b">
        <f t="shared" si="3"/>
        <v>1</v>
      </c>
      <c r="K252" s="3"/>
    </row>
    <row r="253" spans="1:11" x14ac:dyDescent="0.2">
      <c r="A253" s="10" t="str">
        <f>IF(ISERROR(MATCH(B253,'SegEnds_Xtal_Prot#'!B:B, 0)), "NoXtal", "Xtal")</f>
        <v>Xtal</v>
      </c>
      <c r="B253" s="1" t="s">
        <v>335</v>
      </c>
      <c r="C253" s="1" t="s">
        <v>335</v>
      </c>
      <c r="D253" s="1" t="s">
        <v>335</v>
      </c>
      <c r="E253" s="28" t="str">
        <f>VLOOKUP(B253,Classification!$A:$D,2,FALSE)</f>
        <v>A</v>
      </c>
      <c r="F253" s="49" t="str">
        <f>VLOOKUP(C253,Classification!$A:$D,2,FALSE)</f>
        <v>A</v>
      </c>
      <c r="G253" s="15" t="str">
        <f>VLOOKUP(D253,Classification!$A:$D,2,FALSE)</f>
        <v>A</v>
      </c>
      <c r="H253" s="15" t="b">
        <f t="shared" si="3"/>
        <v>1</v>
      </c>
      <c r="I253" s="1"/>
      <c r="K253" s="3"/>
    </row>
    <row r="254" spans="1:11" x14ac:dyDescent="0.2">
      <c r="A254" s="10" t="str">
        <f>IF(ISERROR(MATCH(B254,'SegEnds_Xtal_Prot#'!B:B, 0)), "NoXtal", "Xtal")</f>
        <v>Xtal</v>
      </c>
      <c r="B254" t="s">
        <v>916</v>
      </c>
      <c r="C254" s="1" t="s">
        <v>335</v>
      </c>
      <c r="D254" t="s">
        <v>916</v>
      </c>
      <c r="E254" s="28" t="str">
        <f>VLOOKUP(B254,Classification!$A:$D,2,FALSE)</f>
        <v>A</v>
      </c>
      <c r="F254" s="49" t="str">
        <f>VLOOKUP(C254,Classification!$A:$D,2,FALSE)</f>
        <v>A</v>
      </c>
      <c r="G254" s="15" t="str">
        <f>VLOOKUP(D254,Classification!$A:$D,2,FALSE)</f>
        <v>A</v>
      </c>
      <c r="H254" s="15" t="b">
        <f t="shared" si="3"/>
        <v>1</v>
      </c>
      <c r="K254" s="3"/>
    </row>
    <row r="255" spans="1:11" x14ac:dyDescent="0.2">
      <c r="A255" s="10" t="str">
        <f>IF(ISERROR(MATCH(B255,'SegEnds_Xtal_Prot#'!B:B, 0)), "NoXtal", "Xtal")</f>
        <v>NoXtal</v>
      </c>
      <c r="B255" t="s">
        <v>384</v>
      </c>
      <c r="C255" s="1" t="s">
        <v>336</v>
      </c>
      <c r="D255" t="s">
        <v>916</v>
      </c>
      <c r="E255" s="28" t="str">
        <f>VLOOKUP(B255,Classification!$A:$D,2,FALSE)</f>
        <v>A</v>
      </c>
      <c r="F255" s="49" t="str">
        <f>VLOOKUP(C255,Classification!$A:$D,2,FALSE)</f>
        <v>A</v>
      </c>
      <c r="G255" s="15" t="str">
        <f>VLOOKUP(D255,Classification!$A:$D,2,FALSE)</f>
        <v>A</v>
      </c>
      <c r="H255" s="15" t="b">
        <f t="shared" si="3"/>
        <v>1</v>
      </c>
      <c r="K255" s="3"/>
    </row>
    <row r="256" spans="1:11" x14ac:dyDescent="0.2">
      <c r="A256" s="10" t="str">
        <f>IF(ISERROR(MATCH(B256,'SegEnds_Xtal_Prot#'!B:B, 0)), "NoXtal", "Xtal")</f>
        <v>Xtal</v>
      </c>
      <c r="B256" t="s">
        <v>360</v>
      </c>
      <c r="C256" s="1" t="s">
        <v>360</v>
      </c>
      <c r="D256" t="s">
        <v>916</v>
      </c>
      <c r="E256" s="28" t="str">
        <f>VLOOKUP(B256,Classification!$A:$D,2,FALSE)</f>
        <v>A</v>
      </c>
      <c r="F256" s="49" t="str">
        <f>VLOOKUP(C256,Classification!$A:$D,2,FALSE)</f>
        <v>A</v>
      </c>
      <c r="G256" s="15" t="str">
        <f>VLOOKUP(D256,Classification!$A:$D,2,FALSE)</f>
        <v>A</v>
      </c>
      <c r="H256" s="15" t="b">
        <f t="shared" si="3"/>
        <v>1</v>
      </c>
      <c r="K256" s="3"/>
    </row>
    <row r="257" spans="1:11" x14ac:dyDescent="0.2">
      <c r="A257" s="10" t="str">
        <f>IF(ISERROR(MATCH(B257,'SegEnds_Xtal_Prot#'!B:B, 0)), "NoXtal", "Xtal")</f>
        <v>NoXtal</v>
      </c>
      <c r="B257" t="s">
        <v>200</v>
      </c>
      <c r="C257" s="1" t="s">
        <v>1176</v>
      </c>
      <c r="D257" t="s">
        <v>336</v>
      </c>
      <c r="E257" s="28" t="str">
        <f>VLOOKUP(B257,Classification!$A:$D,2,FALSE)</f>
        <v>A</v>
      </c>
      <c r="F257" s="49" t="str">
        <f>VLOOKUP(C257,Classification!$A:$D,2,FALSE)</f>
        <v>A</v>
      </c>
      <c r="G257" s="15" t="str">
        <f>VLOOKUP(D257,Classification!$A:$D,2,FALSE)</f>
        <v>A</v>
      </c>
      <c r="H257" s="15" t="b">
        <f t="shared" si="3"/>
        <v>1</v>
      </c>
      <c r="K257" s="3"/>
    </row>
    <row r="258" spans="1:11" x14ac:dyDescent="0.2">
      <c r="A258" s="10" t="str">
        <f>IF(ISERROR(MATCH(B258,'SegEnds_Xtal_Prot#'!B:B, 0)), "NoXtal", "Xtal")</f>
        <v>NoXtal</v>
      </c>
      <c r="B258" t="s">
        <v>251</v>
      </c>
      <c r="C258" s="1" t="s">
        <v>336</v>
      </c>
      <c r="D258" t="s">
        <v>336</v>
      </c>
      <c r="E258" s="28" t="str">
        <f>VLOOKUP(B258,Classification!$A:$D,2,FALSE)</f>
        <v>A</v>
      </c>
      <c r="F258" s="49" t="str">
        <f>VLOOKUP(C258,Classification!$A:$D,2,FALSE)</f>
        <v>A</v>
      </c>
      <c r="G258" s="15" t="str">
        <f>VLOOKUP(D258,Classification!$A:$D,2,FALSE)</f>
        <v>A</v>
      </c>
      <c r="H258" s="15" t="b">
        <f t="shared" si="3"/>
        <v>1</v>
      </c>
      <c r="K258" s="3"/>
    </row>
    <row r="259" spans="1:11" x14ac:dyDescent="0.2">
      <c r="A259" s="10" t="str">
        <f>IF(ISERROR(MATCH(B259,'SegEnds_Xtal_Prot#'!B:B, 0)), "NoXtal", "Xtal")</f>
        <v>NoXtal</v>
      </c>
      <c r="B259" t="s">
        <v>164</v>
      </c>
      <c r="C259" s="1" t="s">
        <v>165</v>
      </c>
      <c r="D259" t="s">
        <v>336</v>
      </c>
      <c r="E259" s="28" t="str">
        <f>VLOOKUP(B259,Classification!$A:$D,2,FALSE)</f>
        <v>A</v>
      </c>
      <c r="F259" s="49" t="str">
        <f>VLOOKUP(C259,Classification!$A:$D,2,FALSE)</f>
        <v>A</v>
      </c>
      <c r="G259" s="15" t="str">
        <f>VLOOKUP(D259,Classification!$A:$D,2,FALSE)</f>
        <v>A</v>
      </c>
      <c r="H259" s="15" t="b">
        <f t="shared" ref="H259:H322" si="4">OR(E259=G259,AND(E259="T",G259="A"),AND(E259="B2",G259="B1"),E259="O")</f>
        <v>1</v>
      </c>
      <c r="K259" s="3"/>
    </row>
    <row r="260" spans="1:11" x14ac:dyDescent="0.2">
      <c r="A260" s="10" t="str">
        <f>IF(ISERROR(MATCH(B260,'SegEnds_Xtal_Prot#'!B:B, 0)), "NoXtal", "Xtal")</f>
        <v>NoXtal</v>
      </c>
      <c r="B260" t="s">
        <v>308</v>
      </c>
      <c r="C260" s="1" t="s">
        <v>356</v>
      </c>
      <c r="D260" t="s">
        <v>336</v>
      </c>
      <c r="E260" s="28" t="str">
        <f>VLOOKUP(B260,Classification!$A:$D,2,FALSE)</f>
        <v>A</v>
      </c>
      <c r="F260" s="49" t="str">
        <f>VLOOKUP(C260,Classification!$A:$D,2,FALSE)</f>
        <v>A</v>
      </c>
      <c r="G260" s="15" t="str">
        <f>VLOOKUP(D260,Classification!$A:$D,2,FALSE)</f>
        <v>A</v>
      </c>
      <c r="H260" s="15" t="b">
        <f t="shared" si="4"/>
        <v>1</v>
      </c>
      <c r="K260" s="3"/>
    </row>
    <row r="261" spans="1:11" x14ac:dyDescent="0.2">
      <c r="A261" s="10" t="str">
        <f>IF(ISERROR(MATCH(B261,'SegEnds_Xtal_Prot#'!B:B, 0)), "NoXtal", "Xtal")</f>
        <v>Xtal</v>
      </c>
      <c r="B261" t="s">
        <v>336</v>
      </c>
      <c r="C261" s="1" t="s">
        <v>336</v>
      </c>
      <c r="D261" t="s">
        <v>336</v>
      </c>
      <c r="E261" s="28" t="str">
        <f>VLOOKUP(B261,Classification!$A:$D,2,FALSE)</f>
        <v>A</v>
      </c>
      <c r="F261" s="49" t="str">
        <f>VLOOKUP(C261,Classification!$A:$D,2,FALSE)</f>
        <v>A</v>
      </c>
      <c r="G261" s="15" t="str">
        <f>VLOOKUP(D261,Classification!$A:$D,2,FALSE)</f>
        <v>A</v>
      </c>
      <c r="H261" s="15" t="b">
        <f t="shared" si="4"/>
        <v>1</v>
      </c>
      <c r="K261" s="3"/>
    </row>
    <row r="262" spans="1:11" x14ac:dyDescent="0.2">
      <c r="A262" s="10" t="str">
        <f>IF(ISERROR(MATCH(B262,'SegEnds_Xtal_Prot#'!B:B, 0)), "NoXtal", "Xtal")</f>
        <v>NoXtal</v>
      </c>
      <c r="B262" t="s">
        <v>342</v>
      </c>
      <c r="C262" s="1" t="s">
        <v>336</v>
      </c>
      <c r="D262" t="s">
        <v>336</v>
      </c>
      <c r="E262" s="28" t="str">
        <f>VLOOKUP(B262,Classification!$A:$D,2,FALSE)</f>
        <v>A</v>
      </c>
      <c r="F262" s="49" t="str">
        <f>VLOOKUP(C262,Classification!$A:$D,2,FALSE)</f>
        <v>A</v>
      </c>
      <c r="G262" s="15" t="str">
        <f>VLOOKUP(D262,Classification!$A:$D,2,FALSE)</f>
        <v>A</v>
      </c>
      <c r="H262" s="15" t="b">
        <f t="shared" si="4"/>
        <v>1</v>
      </c>
      <c r="K262" s="3"/>
    </row>
    <row r="263" spans="1:11" x14ac:dyDescent="0.2">
      <c r="A263" s="10" t="str">
        <f>IF(ISERROR(MATCH(B263,'SegEnds_Xtal_Prot#'!B:B, 0)), "NoXtal", "Xtal")</f>
        <v>NoXtal</v>
      </c>
      <c r="B263" t="s">
        <v>205</v>
      </c>
      <c r="C263" s="1" t="s">
        <v>336</v>
      </c>
      <c r="D263" t="s">
        <v>918</v>
      </c>
      <c r="E263" s="28" t="str">
        <f>VLOOKUP(B263,Classification!$A:$D,2,FALSE)</f>
        <v>A</v>
      </c>
      <c r="F263" s="49" t="str">
        <f>VLOOKUP(C263,Classification!$A:$D,2,FALSE)</f>
        <v>A</v>
      </c>
      <c r="G263" s="15" t="str">
        <f>VLOOKUP(D263,Classification!$A:$D,2,FALSE)</f>
        <v>A</v>
      </c>
      <c r="H263" s="15" t="b">
        <f t="shared" si="4"/>
        <v>1</v>
      </c>
      <c r="K263" s="3"/>
    </row>
    <row r="264" spans="1:11" x14ac:dyDescent="0.2">
      <c r="A264" s="10" t="str">
        <f>IF(ISERROR(MATCH(B264,'SegEnds_Xtal_Prot#'!B:B, 0)), "NoXtal", "Xtal")</f>
        <v>NoXtal</v>
      </c>
      <c r="B264" t="s">
        <v>382</v>
      </c>
      <c r="C264" s="1" t="s">
        <v>336</v>
      </c>
      <c r="D264" t="s">
        <v>918</v>
      </c>
      <c r="E264" s="28" t="str">
        <f>VLOOKUP(B264,Classification!$A:$D,2,FALSE)</f>
        <v>A</v>
      </c>
      <c r="F264" s="49" t="str">
        <f>VLOOKUP(C264,Classification!$A:$D,2,FALSE)</f>
        <v>A</v>
      </c>
      <c r="G264" s="15" t="str">
        <f>VLOOKUP(D264,Classification!$A:$D,2,FALSE)</f>
        <v>A</v>
      </c>
      <c r="H264" s="15" t="b">
        <f t="shared" si="4"/>
        <v>1</v>
      </c>
      <c r="K264" s="3"/>
    </row>
    <row r="265" spans="1:11" x14ac:dyDescent="0.2">
      <c r="A265" s="10" t="str">
        <f>IF(ISERROR(MATCH(B265,'SegEnds_Xtal_Prot#'!B:B, 0)), "NoXtal", "Xtal")</f>
        <v>NoXtal</v>
      </c>
      <c r="B265" t="s">
        <v>385</v>
      </c>
      <c r="C265" s="1" t="s">
        <v>336</v>
      </c>
      <c r="D265" t="s">
        <v>918</v>
      </c>
      <c r="E265" s="28" t="str">
        <f>VLOOKUP(B265,Classification!$A:$D,2,FALSE)</f>
        <v>A</v>
      </c>
      <c r="F265" s="49" t="str">
        <f>VLOOKUP(C265,Classification!$A:$D,2,FALSE)</f>
        <v>A</v>
      </c>
      <c r="G265" s="15" t="str">
        <f>VLOOKUP(D265,Classification!$A:$D,2,FALSE)</f>
        <v>A</v>
      </c>
      <c r="H265" s="15" t="b">
        <f t="shared" si="4"/>
        <v>1</v>
      </c>
      <c r="K265" s="3"/>
    </row>
    <row r="266" spans="1:11" x14ac:dyDescent="0.2">
      <c r="A266" s="10" t="str">
        <f>IF(ISERROR(MATCH(B266,'SegEnds_Xtal_Prot#'!B:B, 0)), "NoXtal", "Xtal")</f>
        <v>Xtal</v>
      </c>
      <c r="B266" t="s">
        <v>918</v>
      </c>
      <c r="C266" s="1" t="s">
        <v>918</v>
      </c>
      <c r="D266" t="s">
        <v>918</v>
      </c>
      <c r="E266" s="28" t="str">
        <f>VLOOKUP(B266,Classification!$A:$D,2,FALSE)</f>
        <v>A</v>
      </c>
      <c r="F266" s="49" t="str">
        <f>VLOOKUP(C266,Classification!$A:$D,2,FALSE)</f>
        <v>A</v>
      </c>
      <c r="G266" s="15" t="str">
        <f>VLOOKUP(D266,Classification!$A:$D,2,FALSE)</f>
        <v>A</v>
      </c>
      <c r="H266" s="15" t="b">
        <f t="shared" si="4"/>
        <v>1</v>
      </c>
      <c r="K266" s="3"/>
    </row>
    <row r="267" spans="1:11" x14ac:dyDescent="0.2">
      <c r="A267" s="10" t="str">
        <f>IF(ISERROR(MATCH(B267,'SegEnds_Xtal_Prot#'!B:B, 0)), "NoXtal", "Xtal")</f>
        <v>NoXtal</v>
      </c>
      <c r="B267" t="s">
        <v>337</v>
      </c>
      <c r="C267" s="1" t="s">
        <v>918</v>
      </c>
      <c r="D267" t="s">
        <v>918</v>
      </c>
      <c r="E267" s="28" t="str">
        <f>VLOOKUP(B267,Classification!$A:$D,2,FALSE)</f>
        <v>A</v>
      </c>
      <c r="F267" s="49" t="str">
        <f>VLOOKUP(C267,Classification!$A:$D,2,FALSE)</f>
        <v>A</v>
      </c>
      <c r="G267" s="15" t="str">
        <f>VLOOKUP(D267,Classification!$A:$D,2,FALSE)</f>
        <v>A</v>
      </c>
      <c r="H267" s="15" t="b">
        <f t="shared" si="4"/>
        <v>1</v>
      </c>
      <c r="K267" s="3"/>
    </row>
    <row r="268" spans="1:11" x14ac:dyDescent="0.2">
      <c r="A268" s="10" t="str">
        <f>IF(ISERROR(MATCH(B268,'SegEnds_Xtal_Prot#'!B:B, 0)), "NoXtal", "Xtal")</f>
        <v>NoXtal</v>
      </c>
      <c r="B268" t="s">
        <v>381</v>
      </c>
      <c r="C268" s="1" t="s">
        <v>336</v>
      </c>
      <c r="D268" t="s">
        <v>918</v>
      </c>
      <c r="E268" s="28" t="str">
        <f>VLOOKUP(B268,Classification!$A:$D,2,FALSE)</f>
        <v>A</v>
      </c>
      <c r="F268" s="49" t="str">
        <f>VLOOKUP(C268,Classification!$A:$D,2,FALSE)</f>
        <v>A</v>
      </c>
      <c r="G268" s="15" t="str">
        <f>VLOOKUP(D268,Classification!$A:$D,2,FALSE)</f>
        <v>A</v>
      </c>
      <c r="H268" s="15" t="b">
        <f t="shared" si="4"/>
        <v>1</v>
      </c>
      <c r="K268" s="3"/>
    </row>
    <row r="269" spans="1:11" x14ac:dyDescent="0.2">
      <c r="A269" s="10" t="str">
        <f>IF(ISERROR(MATCH(B269,'SegEnds_Xtal_Prot#'!B:B, 0)), "NoXtal", "Xtal")</f>
        <v>NoXtal</v>
      </c>
      <c r="B269" t="s">
        <v>397</v>
      </c>
      <c r="C269" s="1" t="s">
        <v>1176</v>
      </c>
      <c r="D269" t="s">
        <v>918</v>
      </c>
      <c r="E269" s="28" t="str">
        <f>VLOOKUP(B269,Classification!$A:$D,2,FALSE)</f>
        <v>A</v>
      </c>
      <c r="F269" s="49" t="str">
        <f>VLOOKUP(C269,Classification!$A:$D,2,FALSE)</f>
        <v>A</v>
      </c>
      <c r="G269" s="15" t="str">
        <f>VLOOKUP(D269,Classification!$A:$D,2,FALSE)</f>
        <v>A</v>
      </c>
      <c r="H269" s="15" t="b">
        <f t="shared" si="4"/>
        <v>1</v>
      </c>
      <c r="K269" s="3"/>
    </row>
    <row r="270" spans="1:11" x14ac:dyDescent="0.2">
      <c r="A270" s="10" t="str">
        <f>IF(ISERROR(MATCH(B270,'SegEnds_Xtal_Prot#'!B:B, 0)), "NoXtal", "Xtal")</f>
        <v>NoXtal</v>
      </c>
      <c r="B270" t="s">
        <v>207</v>
      </c>
      <c r="C270" s="1" t="s">
        <v>336</v>
      </c>
      <c r="D270" t="s">
        <v>918</v>
      </c>
      <c r="E270" s="28" t="str">
        <f>VLOOKUP(B270,Classification!$A:$D,2,FALSE)</f>
        <v>A</v>
      </c>
      <c r="F270" s="49" t="str">
        <f>VLOOKUP(C270,Classification!$A:$D,2,FALSE)</f>
        <v>A</v>
      </c>
      <c r="G270" s="15" t="str">
        <f>VLOOKUP(D270,Classification!$A:$D,2,FALSE)</f>
        <v>A</v>
      </c>
      <c r="H270" s="15" t="b">
        <f t="shared" si="4"/>
        <v>1</v>
      </c>
      <c r="K270" s="3"/>
    </row>
    <row r="271" spans="1:11" x14ac:dyDescent="0.2">
      <c r="A271" s="10" t="str">
        <f>IF(ISERROR(MATCH(B271,'SegEnds_Xtal_Prot#'!B:B, 0)), "NoXtal", "Xtal")</f>
        <v>NoXtal</v>
      </c>
      <c r="B271" t="s">
        <v>206</v>
      </c>
      <c r="C271" s="1" t="s">
        <v>336</v>
      </c>
      <c r="D271" t="s">
        <v>918</v>
      </c>
      <c r="E271" s="28" t="str">
        <f>VLOOKUP(B271,Classification!$A:$D,2,FALSE)</f>
        <v>A</v>
      </c>
      <c r="F271" s="49" t="str">
        <f>VLOOKUP(C271,Classification!$A:$D,2,FALSE)</f>
        <v>A</v>
      </c>
      <c r="G271" s="15" t="str">
        <f>VLOOKUP(D271,Classification!$A:$D,2,FALSE)</f>
        <v>A</v>
      </c>
      <c r="H271" s="15" t="b">
        <f t="shared" si="4"/>
        <v>1</v>
      </c>
      <c r="K271" s="3"/>
    </row>
    <row r="272" spans="1:11" x14ac:dyDescent="0.2">
      <c r="A272" s="10" t="str">
        <f>IF(ISERROR(MATCH(B272,'SegEnds_Xtal_Prot#'!B:B, 0)), "NoXtal", "Xtal")</f>
        <v>NoXtal</v>
      </c>
      <c r="B272" t="s">
        <v>210</v>
      </c>
      <c r="C272" s="1" t="s">
        <v>160</v>
      </c>
      <c r="D272" t="s">
        <v>918</v>
      </c>
      <c r="E272" s="28" t="str">
        <f>VLOOKUP(B272,Classification!$A:$D,2,FALSE)</f>
        <v>A</v>
      </c>
      <c r="F272" s="49" t="str">
        <f>VLOOKUP(C272,Classification!$A:$D,2,FALSE)</f>
        <v>A</v>
      </c>
      <c r="G272" s="15" t="str">
        <f>VLOOKUP(D272,Classification!$A:$D,2,FALSE)</f>
        <v>A</v>
      </c>
      <c r="H272" s="15" t="b">
        <f t="shared" si="4"/>
        <v>1</v>
      </c>
      <c r="K272" s="3"/>
    </row>
    <row r="273" spans="1:11" x14ac:dyDescent="0.2">
      <c r="A273" s="10" t="str">
        <f>IF(ISERROR(MATCH(B273,'SegEnds_Xtal_Prot#'!B:B, 0)), "NoXtal", "Xtal")</f>
        <v>NoXtal</v>
      </c>
      <c r="B273" t="s">
        <v>217</v>
      </c>
      <c r="C273" s="1" t="s">
        <v>355</v>
      </c>
      <c r="D273" t="s">
        <v>1174</v>
      </c>
      <c r="E273" s="28" t="str">
        <f>VLOOKUP(B273,Classification!$A:$D,2,FALSE)</f>
        <v>A</v>
      </c>
      <c r="F273" s="49" t="str">
        <f>VLOOKUP(C273,Classification!$A:$D,2,FALSE)</f>
        <v>A</v>
      </c>
      <c r="G273" s="15" t="str">
        <f>VLOOKUP(D273,Classification!$A:$D,2,FALSE)</f>
        <v>A</v>
      </c>
      <c r="H273" s="15" t="b">
        <f t="shared" si="4"/>
        <v>1</v>
      </c>
      <c r="K273" s="3"/>
    </row>
    <row r="274" spans="1:11" x14ac:dyDescent="0.2">
      <c r="A274" s="10" t="str">
        <f>IF(ISERROR(MATCH(B274,'SegEnds_Xtal_Prot#'!B:B, 0)), "NoXtal", "Xtal")</f>
        <v>NoXtal</v>
      </c>
      <c r="B274" t="s">
        <v>320</v>
      </c>
      <c r="C274" s="1" t="s">
        <v>335</v>
      </c>
      <c r="D274" t="s">
        <v>1174</v>
      </c>
      <c r="E274" s="28" t="str">
        <f>VLOOKUP(B274,Classification!$A:$D,2,FALSE)</f>
        <v>A</v>
      </c>
      <c r="F274" s="49" t="str">
        <f>VLOOKUP(C274,Classification!$A:$D,2,FALSE)</f>
        <v>A</v>
      </c>
      <c r="G274" s="15" t="str">
        <f>VLOOKUP(D274,Classification!$A:$D,2,FALSE)</f>
        <v>A</v>
      </c>
      <c r="H274" s="15" t="b">
        <f t="shared" si="4"/>
        <v>1</v>
      </c>
      <c r="K274" s="3"/>
    </row>
    <row r="275" spans="1:11" x14ac:dyDescent="0.2">
      <c r="A275" s="10" t="str">
        <f>IF(ISERROR(MATCH(B275,'SegEnds_Xtal_Prot#'!B:B, 0)), "NoXtal", "Xtal")</f>
        <v>NoXtal</v>
      </c>
      <c r="B275" t="s">
        <v>299</v>
      </c>
      <c r="C275" s="1" t="s">
        <v>336</v>
      </c>
      <c r="D275" t="s">
        <v>1174</v>
      </c>
      <c r="E275" s="28" t="str">
        <f>VLOOKUP(B275,Classification!$A:$D,2,FALSE)</f>
        <v>A</v>
      </c>
      <c r="F275" s="49" t="str">
        <f>VLOOKUP(C275,Classification!$A:$D,2,FALSE)</f>
        <v>A</v>
      </c>
      <c r="G275" s="15" t="str">
        <f>VLOOKUP(D275,Classification!$A:$D,2,FALSE)</f>
        <v>A</v>
      </c>
      <c r="H275" s="15" t="b">
        <f t="shared" si="4"/>
        <v>1</v>
      </c>
      <c r="K275" s="3"/>
    </row>
    <row r="276" spans="1:11" x14ac:dyDescent="0.2">
      <c r="A276" s="10" t="str">
        <f>IF(ISERROR(MATCH(B276,'SegEnds_Xtal_Prot#'!B:B, 0)), "NoXtal", "Xtal")</f>
        <v>NoXtal</v>
      </c>
      <c r="B276" t="s">
        <v>399</v>
      </c>
      <c r="C276" s="1" t="s">
        <v>914</v>
      </c>
      <c r="D276" t="s">
        <v>1174</v>
      </c>
      <c r="E276" s="28" t="str">
        <f>VLOOKUP(B276,Classification!$A:$D,2,FALSE)</f>
        <v>A</v>
      </c>
      <c r="F276" s="49" t="str">
        <f>VLOOKUP(C276,Classification!$A:$D,2,FALSE)</f>
        <v>A</v>
      </c>
      <c r="G276" s="15" t="str">
        <f>VLOOKUP(D276,Classification!$A:$D,2,FALSE)</f>
        <v>A</v>
      </c>
      <c r="H276" s="15" t="b">
        <f t="shared" si="4"/>
        <v>1</v>
      </c>
      <c r="K276" s="3"/>
    </row>
    <row r="277" spans="1:11" x14ac:dyDescent="0.2">
      <c r="A277" s="10" t="str">
        <f>IF(ISERROR(MATCH(B277,'SegEnds_Xtal_Prot#'!B:B, 0)), "NoXtal", "Xtal")</f>
        <v>NoXtal</v>
      </c>
      <c r="B277" t="s">
        <v>218</v>
      </c>
      <c r="C277" s="1" t="s">
        <v>133</v>
      </c>
      <c r="D277" t="s">
        <v>1174</v>
      </c>
      <c r="E277" s="28" t="str">
        <f>VLOOKUP(B277,Classification!$A:$D,2,FALSE)</f>
        <v>A</v>
      </c>
      <c r="F277" s="49" t="str">
        <f>VLOOKUP(C277,Classification!$A:$D,2,FALSE)</f>
        <v>A</v>
      </c>
      <c r="G277" s="15" t="str">
        <f>VLOOKUP(D277,Classification!$A:$D,2,FALSE)</f>
        <v>A</v>
      </c>
      <c r="H277" s="15" t="b">
        <f t="shared" si="4"/>
        <v>1</v>
      </c>
      <c r="K277" s="3"/>
    </row>
    <row r="278" spans="1:11" x14ac:dyDescent="0.2">
      <c r="A278" s="10" t="str">
        <f>IF(ISERROR(MATCH(B278,'SegEnds_Xtal_Prot#'!B:B, 0)), "NoXtal", "Xtal")</f>
        <v>Xtal</v>
      </c>
      <c r="B278" t="s">
        <v>1174</v>
      </c>
      <c r="C278" s="1" t="s">
        <v>1174</v>
      </c>
      <c r="D278" t="s">
        <v>1174</v>
      </c>
      <c r="E278" s="28" t="str">
        <f>VLOOKUP(B278,Classification!$A:$D,2,FALSE)</f>
        <v>A</v>
      </c>
      <c r="F278" s="49" t="str">
        <f>VLOOKUP(C278,Classification!$A:$D,2,FALSE)</f>
        <v>A</v>
      </c>
      <c r="G278" s="15" t="str">
        <f>VLOOKUP(D278,Classification!$A:$D,2,FALSE)</f>
        <v>A</v>
      </c>
      <c r="H278" s="15" t="b">
        <f t="shared" si="4"/>
        <v>1</v>
      </c>
      <c r="K278" s="3"/>
    </row>
    <row r="279" spans="1:11" x14ac:dyDescent="0.2">
      <c r="A279" s="10" t="str">
        <f>IF(ISERROR(MATCH(B279,'SegEnds_Xtal_Prot#'!B:B, 0)), "NoXtal", "Xtal")</f>
        <v>NoXtal</v>
      </c>
      <c r="B279" t="s">
        <v>396</v>
      </c>
      <c r="C279" s="1" t="s">
        <v>173</v>
      </c>
      <c r="D279" t="s">
        <v>1174</v>
      </c>
      <c r="E279" s="28" t="str">
        <f>VLOOKUP(B279,Classification!$A:$D,2,FALSE)</f>
        <v>A</v>
      </c>
      <c r="F279" s="49" t="str">
        <f>VLOOKUP(C279,Classification!$A:$D,2,FALSE)</f>
        <v>A</v>
      </c>
      <c r="G279" s="15" t="str">
        <f>VLOOKUP(D279,Classification!$A:$D,2,FALSE)</f>
        <v>A</v>
      </c>
      <c r="H279" s="15" t="b">
        <f t="shared" si="4"/>
        <v>1</v>
      </c>
      <c r="K279" s="3"/>
    </row>
    <row r="280" spans="1:11" x14ac:dyDescent="0.2">
      <c r="A280" s="10" t="str">
        <f>IF(ISERROR(MATCH(B280,'SegEnds_Xtal_Prot#'!B:B, 0)), "NoXtal", "Xtal")</f>
        <v>NoXtal</v>
      </c>
      <c r="B280" t="s">
        <v>282</v>
      </c>
      <c r="C280" s="1" t="s">
        <v>336</v>
      </c>
      <c r="D280" t="s">
        <v>1174</v>
      </c>
      <c r="E280" s="28" t="str">
        <f>VLOOKUP(B280,Classification!$A:$D,2,FALSE)</f>
        <v>A</v>
      </c>
      <c r="F280" s="49" t="str">
        <f>VLOOKUP(C280,Classification!$A:$D,2,FALSE)</f>
        <v>A</v>
      </c>
      <c r="G280" s="15" t="str">
        <f>VLOOKUP(D280,Classification!$A:$D,2,FALSE)</f>
        <v>A</v>
      </c>
      <c r="H280" s="15" t="b">
        <f t="shared" si="4"/>
        <v>1</v>
      </c>
      <c r="K280" s="3"/>
    </row>
    <row r="281" spans="1:11" x14ac:dyDescent="0.2">
      <c r="A281" s="10" t="str">
        <f>IF(ISERROR(MATCH(B281,'SegEnds_Xtal_Prot#'!B:B, 0)), "NoXtal", "Xtal")</f>
        <v>NoXtal</v>
      </c>
      <c r="B281" t="s">
        <v>394</v>
      </c>
      <c r="C281" s="1" t="s">
        <v>1174</v>
      </c>
      <c r="D281" t="s">
        <v>1174</v>
      </c>
      <c r="E281" s="28" t="str">
        <f>VLOOKUP(B281,Classification!$A:$D,2,FALSE)</f>
        <v>A</v>
      </c>
      <c r="F281" s="49" t="str">
        <f>VLOOKUP(C281,Classification!$A:$D,2,FALSE)</f>
        <v>A</v>
      </c>
      <c r="G281" s="15" t="str">
        <f>VLOOKUP(D281,Classification!$A:$D,2,FALSE)</f>
        <v>A</v>
      </c>
      <c r="H281" s="15" t="b">
        <f t="shared" si="4"/>
        <v>1</v>
      </c>
      <c r="K281" s="3"/>
    </row>
    <row r="282" spans="1:11" x14ac:dyDescent="0.2">
      <c r="A282" s="10" t="str">
        <f>IF(ISERROR(MATCH(B282,'SegEnds_Xtal_Prot#'!B:B, 0)), "NoXtal", "Xtal")</f>
        <v>NoXtal</v>
      </c>
      <c r="B282" t="s">
        <v>398</v>
      </c>
      <c r="C282" s="1" t="s">
        <v>914</v>
      </c>
      <c r="D282" t="s">
        <v>1174</v>
      </c>
      <c r="E282" s="28" t="str">
        <f>VLOOKUP(B282,Classification!$A:$D,2,FALSE)</f>
        <v>A</v>
      </c>
      <c r="F282" s="49" t="str">
        <f>VLOOKUP(C282,Classification!$A:$D,2,FALSE)</f>
        <v>A</v>
      </c>
      <c r="G282" s="15" t="str">
        <f>VLOOKUP(D282,Classification!$A:$D,2,FALSE)</f>
        <v>A</v>
      </c>
      <c r="H282" s="15" t="b">
        <f t="shared" si="4"/>
        <v>1</v>
      </c>
      <c r="K282" s="3"/>
    </row>
    <row r="283" spans="1:11" x14ac:dyDescent="0.2">
      <c r="A283" s="10" t="str">
        <f>IF(ISERROR(MATCH(B283,'SegEnds_Xtal_Prot#'!B:B, 0)), "NoXtal", "Xtal")</f>
        <v>NoXtal</v>
      </c>
      <c r="B283" t="s">
        <v>383</v>
      </c>
      <c r="C283" s="1" t="s">
        <v>336</v>
      </c>
      <c r="D283" t="s">
        <v>1174</v>
      </c>
      <c r="E283" s="28" t="str">
        <f>VLOOKUP(B283,Classification!$A:$D,2,FALSE)</f>
        <v>A</v>
      </c>
      <c r="F283" s="49" t="str">
        <f>VLOOKUP(C283,Classification!$A:$D,2,FALSE)</f>
        <v>A</v>
      </c>
      <c r="G283" s="15" t="str">
        <f>VLOOKUP(D283,Classification!$A:$D,2,FALSE)</f>
        <v>A</v>
      </c>
      <c r="H283" s="15" t="b">
        <f t="shared" si="4"/>
        <v>1</v>
      </c>
      <c r="K283" s="3"/>
    </row>
    <row r="284" spans="1:11" x14ac:dyDescent="0.2">
      <c r="A284" s="10" t="str">
        <f>IF(ISERROR(MATCH(B284,'SegEnds_Xtal_Prot#'!B:B, 0)), "NoXtal", "Xtal")</f>
        <v>Xtal</v>
      </c>
      <c r="B284" t="s">
        <v>920</v>
      </c>
      <c r="C284" s="1" t="s">
        <v>920</v>
      </c>
      <c r="D284" t="s">
        <v>920</v>
      </c>
      <c r="E284" s="28" t="str">
        <f>VLOOKUP(B284,Classification!$A:$D,2,FALSE)</f>
        <v>A</v>
      </c>
      <c r="F284" s="49" t="str">
        <f>VLOOKUP(C284,Classification!$A:$D,2,FALSE)</f>
        <v>A</v>
      </c>
      <c r="G284" s="15" t="str">
        <f>VLOOKUP(D284,Classification!$A:$D,2,FALSE)</f>
        <v>A</v>
      </c>
      <c r="H284" s="15" t="b">
        <f t="shared" si="4"/>
        <v>1</v>
      </c>
      <c r="K284" s="3"/>
    </row>
    <row r="285" spans="1:11" x14ac:dyDescent="0.2">
      <c r="A285" s="10" t="str">
        <f>IF(ISERROR(MATCH(B285,'SegEnds_Xtal_Prot#'!B:B, 0)), "NoXtal", "Xtal")</f>
        <v>NoXtal</v>
      </c>
      <c r="B285" t="s">
        <v>332</v>
      </c>
      <c r="C285" s="1" t="s">
        <v>920</v>
      </c>
      <c r="D285" t="s">
        <v>920</v>
      </c>
      <c r="E285" s="28" t="str">
        <f>VLOOKUP(B285,Classification!$A:$D,2,FALSE)</f>
        <v>A</v>
      </c>
      <c r="F285" s="49" t="str">
        <f>VLOOKUP(C285,Classification!$A:$D,2,FALSE)</f>
        <v>A</v>
      </c>
      <c r="G285" s="15" t="str">
        <f>VLOOKUP(D285,Classification!$A:$D,2,FALSE)</f>
        <v>A</v>
      </c>
      <c r="H285" s="15" t="b">
        <f t="shared" si="4"/>
        <v>1</v>
      </c>
      <c r="K285" s="3"/>
    </row>
    <row r="286" spans="1:11" x14ac:dyDescent="0.2">
      <c r="A286" s="10" t="str">
        <f>IF(ISERROR(MATCH(B286,'SegEnds_Xtal_Prot#'!B:B, 0)), "NoXtal", "Xtal")</f>
        <v>Xtal</v>
      </c>
      <c r="B286" t="s">
        <v>339</v>
      </c>
      <c r="C286" s="1" t="s">
        <v>339</v>
      </c>
      <c r="D286" t="s">
        <v>339</v>
      </c>
      <c r="E286" s="28" t="str">
        <f>VLOOKUP(B286,Classification!$A:$D,2,FALSE)</f>
        <v>A</v>
      </c>
      <c r="F286" s="49" t="str">
        <f>VLOOKUP(C286,Classification!$A:$D,2,FALSE)</f>
        <v>A</v>
      </c>
      <c r="G286" s="15" t="str">
        <f>VLOOKUP(D286,Classification!$A:$D,2,FALSE)</f>
        <v>A</v>
      </c>
      <c r="H286" s="15" t="b">
        <f t="shared" si="4"/>
        <v>1</v>
      </c>
      <c r="K286" s="3"/>
    </row>
    <row r="287" spans="1:11" x14ac:dyDescent="0.2">
      <c r="A287" s="10" t="str">
        <f>IF(ISERROR(MATCH(B287,'SegEnds_Xtal_Prot#'!B:B, 0)), "NoXtal", "Xtal")</f>
        <v>NoXtal</v>
      </c>
      <c r="B287" t="s">
        <v>340</v>
      </c>
      <c r="C287" s="1" t="s">
        <v>339</v>
      </c>
      <c r="D287" t="s">
        <v>339</v>
      </c>
      <c r="E287" s="28" t="str">
        <f>VLOOKUP(B287,Classification!$A:$D,2,FALSE)</f>
        <v>A</v>
      </c>
      <c r="F287" s="49" t="str">
        <f>VLOOKUP(C287,Classification!$A:$D,2,FALSE)</f>
        <v>A</v>
      </c>
      <c r="G287" s="15" t="str">
        <f>VLOOKUP(D287,Classification!$A:$D,2,FALSE)</f>
        <v>A</v>
      </c>
      <c r="H287" s="15" t="b">
        <f t="shared" si="4"/>
        <v>1</v>
      </c>
      <c r="K287" s="3"/>
    </row>
    <row r="288" spans="1:11" x14ac:dyDescent="0.2">
      <c r="A288" s="10" t="str">
        <f>IF(ISERROR(MATCH(B288,'SegEnds_Xtal_Prot#'!B:B, 0)), "NoXtal", "Xtal")</f>
        <v>NoXtal</v>
      </c>
      <c r="B288" t="s">
        <v>341</v>
      </c>
      <c r="C288" s="1" t="s">
        <v>920</v>
      </c>
      <c r="D288" t="s">
        <v>339</v>
      </c>
      <c r="E288" s="28" t="str">
        <f>VLOOKUP(B288,Classification!$A:$D,2,FALSE)</f>
        <v>A</v>
      </c>
      <c r="F288" s="49" t="str">
        <f>VLOOKUP(C288,Classification!$A:$D,2,FALSE)</f>
        <v>A</v>
      </c>
      <c r="G288" s="15" t="str">
        <f>VLOOKUP(D288,Classification!$A:$D,2,FALSE)</f>
        <v>A</v>
      </c>
      <c r="H288" s="15" t="b">
        <f t="shared" si="4"/>
        <v>1</v>
      </c>
      <c r="K288" s="3"/>
    </row>
    <row r="289" spans="1:11" x14ac:dyDescent="0.2">
      <c r="A289" s="10" t="str">
        <f>IF(ISERROR(MATCH(B289,'SegEnds_Xtal_Prot#'!B:B, 0)), "NoXtal", "Xtal")</f>
        <v>NoXtal</v>
      </c>
      <c r="B289" t="s">
        <v>338</v>
      </c>
      <c r="C289" s="1" t="s">
        <v>339</v>
      </c>
      <c r="D289" t="s">
        <v>339</v>
      </c>
      <c r="E289" s="28" t="str">
        <f>VLOOKUP(B289,Classification!$A:$D,2,FALSE)</f>
        <v>A</v>
      </c>
      <c r="F289" s="49" t="str">
        <f>VLOOKUP(C289,Classification!$A:$D,2,FALSE)</f>
        <v>A</v>
      </c>
      <c r="G289" s="15" t="str">
        <f>VLOOKUP(D289,Classification!$A:$D,2,FALSE)</f>
        <v>A</v>
      </c>
      <c r="H289" s="15" t="b">
        <f t="shared" si="4"/>
        <v>1</v>
      </c>
      <c r="K289" s="3"/>
    </row>
    <row r="290" spans="1:11" x14ac:dyDescent="0.2">
      <c r="A290" s="10" t="str">
        <f>IF(ISERROR(MATCH(B290,'SegEnds_Xtal_Prot#'!B:B, 0)), "NoXtal", "Xtal")</f>
        <v>NoXtal</v>
      </c>
      <c r="B290" t="s">
        <v>285</v>
      </c>
      <c r="C290" s="1" t="s">
        <v>133</v>
      </c>
      <c r="D290" t="s">
        <v>339</v>
      </c>
      <c r="E290" s="28" t="str">
        <f>VLOOKUP(B290,Classification!$A:$D,2,FALSE)</f>
        <v>A</v>
      </c>
      <c r="F290" s="49" t="str">
        <f>VLOOKUP(C290,Classification!$A:$D,2,FALSE)</f>
        <v>A</v>
      </c>
      <c r="G290" s="15" t="str">
        <f>VLOOKUP(D290,Classification!$A:$D,2,FALSE)</f>
        <v>A</v>
      </c>
      <c r="H290" s="15" t="b">
        <f t="shared" si="4"/>
        <v>1</v>
      </c>
      <c r="K290" s="3"/>
    </row>
    <row r="291" spans="1:11" x14ac:dyDescent="0.2">
      <c r="A291" s="10" t="str">
        <f>IF(ISERROR(MATCH(B291,'SegEnds_Xtal_Prot#'!B:B, 0)), "NoXtal", "Xtal")</f>
        <v>NoXtal</v>
      </c>
      <c r="B291" t="s">
        <v>334</v>
      </c>
      <c r="C291" s="1" t="s">
        <v>920</v>
      </c>
      <c r="D291" t="s">
        <v>922</v>
      </c>
      <c r="E291" s="28" t="str">
        <f>VLOOKUP(B291,Classification!$A:$D,2,FALSE)</f>
        <v>A</v>
      </c>
      <c r="F291" s="49" t="str">
        <f>VLOOKUP(C291,Classification!$A:$D,2,FALSE)</f>
        <v>A</v>
      </c>
      <c r="G291" s="15" t="str">
        <f>VLOOKUP(D291,Classification!$A:$D,2,FALSE)</f>
        <v>A</v>
      </c>
      <c r="H291" s="15" t="b">
        <f t="shared" si="4"/>
        <v>1</v>
      </c>
      <c r="K291" s="3"/>
    </row>
    <row r="292" spans="1:11" x14ac:dyDescent="0.2">
      <c r="A292" s="10" t="str">
        <f>IF(ISERROR(MATCH(B292,'SegEnds_Xtal_Prot#'!B:B, 0)), "NoXtal", "Xtal")</f>
        <v>NoXtal</v>
      </c>
      <c r="B292" t="s">
        <v>333</v>
      </c>
      <c r="C292" s="1" t="s">
        <v>339</v>
      </c>
      <c r="D292" t="s">
        <v>922</v>
      </c>
      <c r="E292" s="28" t="str">
        <f>VLOOKUP(B292,Classification!$A:$D,2,FALSE)</f>
        <v>A</v>
      </c>
      <c r="F292" s="49" t="str">
        <f>VLOOKUP(C292,Classification!$A:$D,2,FALSE)</f>
        <v>A</v>
      </c>
      <c r="G292" s="15" t="str">
        <f>VLOOKUP(D292,Classification!$A:$D,2,FALSE)</f>
        <v>A</v>
      </c>
      <c r="H292" s="15" t="b">
        <f t="shared" si="4"/>
        <v>1</v>
      </c>
      <c r="K292" s="3"/>
    </row>
    <row r="293" spans="1:11" x14ac:dyDescent="0.2">
      <c r="A293" s="10" t="str">
        <f>IF(ISERROR(MATCH(B293,'SegEnds_Xtal_Prot#'!B:B, 0)), "NoXtal", "Xtal")</f>
        <v>Xtal</v>
      </c>
      <c r="B293" t="s">
        <v>922</v>
      </c>
      <c r="C293" s="1" t="s">
        <v>922</v>
      </c>
      <c r="D293" t="s">
        <v>922</v>
      </c>
      <c r="E293" s="28" t="str">
        <f>VLOOKUP(B293,Classification!$A:$D,2,FALSE)</f>
        <v>A</v>
      </c>
      <c r="F293" s="49" t="str">
        <f>VLOOKUP(C293,Classification!$A:$D,2,FALSE)</f>
        <v>A</v>
      </c>
      <c r="G293" s="15" t="str">
        <f>VLOOKUP(D293,Classification!$A:$D,2,FALSE)</f>
        <v>A</v>
      </c>
      <c r="H293" s="15" t="b">
        <f t="shared" si="4"/>
        <v>1</v>
      </c>
      <c r="K293" s="3"/>
    </row>
    <row r="294" spans="1:11" x14ac:dyDescent="0.2">
      <c r="A294" s="10" t="str">
        <f>IF(ISERROR(MATCH(B294,'SegEnds_Xtal_Prot#'!B:B, 0)), "NoXtal", "Xtal")</f>
        <v>NoXtal</v>
      </c>
      <c r="B294" t="s">
        <v>270</v>
      </c>
      <c r="C294" s="1" t="s">
        <v>196</v>
      </c>
      <c r="D294" t="s">
        <v>1175</v>
      </c>
      <c r="E294" s="28" t="str">
        <f>VLOOKUP(B294,Classification!$A:$D,2,FALSE)</f>
        <v>A</v>
      </c>
      <c r="F294" s="49" t="str">
        <f>VLOOKUP(C294,Classification!$A:$D,2,FALSE)</f>
        <v>A</v>
      </c>
      <c r="G294" s="15" t="str">
        <f>VLOOKUP(D294,Classification!$A:$D,2,FALSE)</f>
        <v>A</v>
      </c>
      <c r="H294" s="15" t="b">
        <f t="shared" si="4"/>
        <v>1</v>
      </c>
      <c r="K294" s="3"/>
    </row>
    <row r="295" spans="1:11" x14ac:dyDescent="0.2">
      <c r="A295" s="10" t="str">
        <f>IF(ISERROR(MATCH(B295,'SegEnds_Xtal_Prot#'!B:B, 0)), "NoXtal", "Xtal")</f>
        <v>NoXtal</v>
      </c>
      <c r="B295" t="s">
        <v>326</v>
      </c>
      <c r="C295" s="1" t="s">
        <v>1175</v>
      </c>
      <c r="D295" t="s">
        <v>1175</v>
      </c>
      <c r="E295" s="28" t="str">
        <f>VLOOKUP(B295,Classification!$A:$D,2,FALSE)</f>
        <v>A</v>
      </c>
      <c r="F295" s="49" t="str">
        <f>VLOOKUP(C295,Classification!$A:$D,2,FALSE)</f>
        <v>A</v>
      </c>
      <c r="G295" s="15" t="str">
        <f>VLOOKUP(D295,Classification!$A:$D,2,FALSE)</f>
        <v>A</v>
      </c>
      <c r="H295" s="15" t="b">
        <f t="shared" si="4"/>
        <v>1</v>
      </c>
      <c r="K295" s="3"/>
    </row>
    <row r="296" spans="1:11" x14ac:dyDescent="0.2">
      <c r="A296" s="10" t="str">
        <f>IF(ISERROR(MATCH(B296,'SegEnds_Xtal_Prot#'!B:B, 0)), "NoXtal", "Xtal")</f>
        <v>NoXtal</v>
      </c>
      <c r="B296" t="s">
        <v>344</v>
      </c>
      <c r="C296" s="1" t="s">
        <v>1175</v>
      </c>
      <c r="D296" t="s">
        <v>1175</v>
      </c>
      <c r="E296" s="28" t="str">
        <f>VLOOKUP(B296,Classification!$A:$D,2,FALSE)</f>
        <v>A</v>
      </c>
      <c r="F296" s="49" t="str">
        <f>VLOOKUP(C296,Classification!$A:$D,2,FALSE)</f>
        <v>A</v>
      </c>
      <c r="G296" s="15" t="str">
        <f>VLOOKUP(D296,Classification!$A:$D,2,FALSE)</f>
        <v>A</v>
      </c>
      <c r="H296" s="15" t="b">
        <f t="shared" si="4"/>
        <v>1</v>
      </c>
      <c r="K296" s="3"/>
    </row>
    <row r="297" spans="1:11" x14ac:dyDescent="0.2">
      <c r="A297" s="10" t="str">
        <f>IF(ISERROR(MATCH(B297,'SegEnds_Xtal_Prot#'!B:B, 0)), "NoXtal", "Xtal")</f>
        <v>Xtal</v>
      </c>
      <c r="B297" t="s">
        <v>1175</v>
      </c>
      <c r="C297" s="1" t="s">
        <v>1175</v>
      </c>
      <c r="D297" t="s">
        <v>1175</v>
      </c>
      <c r="E297" s="28" t="str">
        <f>VLOOKUP(B297,Classification!$A:$D,2,FALSE)</f>
        <v>A</v>
      </c>
      <c r="F297" s="49" t="str">
        <f>VLOOKUP(C297,Classification!$A:$D,2,FALSE)</f>
        <v>A</v>
      </c>
      <c r="G297" s="15" t="str">
        <f>VLOOKUP(D297,Classification!$A:$D,2,FALSE)</f>
        <v>A</v>
      </c>
      <c r="H297" s="15" t="b">
        <f t="shared" si="4"/>
        <v>1</v>
      </c>
      <c r="K297" s="3"/>
    </row>
    <row r="298" spans="1:11" x14ac:dyDescent="0.2">
      <c r="A298" s="10" t="str">
        <f>IF(ISERROR(MATCH(B298,'SegEnds_Xtal_Prot#'!B:B, 0)), "NoXtal", "Xtal")</f>
        <v>NoXtal</v>
      </c>
      <c r="B298" t="s">
        <v>267</v>
      </c>
      <c r="C298" s="1" t="s">
        <v>191</v>
      </c>
      <c r="D298" t="s">
        <v>1175</v>
      </c>
      <c r="E298" s="28" t="str">
        <f>VLOOKUP(B298,Classification!$A:$D,2,FALSE)</f>
        <v>A</v>
      </c>
      <c r="F298" s="49" t="str">
        <f>VLOOKUP(C298,Classification!$A:$D,2,FALSE)</f>
        <v>A</v>
      </c>
      <c r="G298" s="15" t="str">
        <f>VLOOKUP(D298,Classification!$A:$D,2,FALSE)</f>
        <v>A</v>
      </c>
      <c r="H298" s="15" t="b">
        <f t="shared" si="4"/>
        <v>1</v>
      </c>
      <c r="K298" s="3"/>
    </row>
    <row r="299" spans="1:11" x14ac:dyDescent="0.2">
      <c r="A299" s="10" t="str">
        <f>IF(ISERROR(MATCH(B299,'SegEnds_Xtal_Prot#'!B:B, 0)), "NoXtal", "Xtal")</f>
        <v>NoXtal</v>
      </c>
      <c r="B299" t="s">
        <v>222</v>
      </c>
      <c r="C299" s="1" t="s">
        <v>1172</v>
      </c>
      <c r="D299" t="s">
        <v>1175</v>
      </c>
      <c r="E299" s="28" t="str">
        <f>VLOOKUP(B299,Classification!$A:$D,2,FALSE)</f>
        <v>A</v>
      </c>
      <c r="F299" s="49" t="str">
        <f>VLOOKUP(C299,Classification!$A:$D,2,FALSE)</f>
        <v>A</v>
      </c>
      <c r="G299" s="15" t="str">
        <f>VLOOKUP(D299,Classification!$A:$D,2,FALSE)</f>
        <v>A</v>
      </c>
      <c r="H299" s="15" t="b">
        <f t="shared" si="4"/>
        <v>1</v>
      </c>
      <c r="K299" s="3"/>
    </row>
    <row r="300" spans="1:11" x14ac:dyDescent="0.2">
      <c r="A300" s="10" t="str">
        <f>IF(ISERROR(MATCH(B300,'SegEnds_Xtal_Prot#'!B:B, 0)), "NoXtal", "Xtal")</f>
        <v>NoXtal</v>
      </c>
      <c r="B300" t="s">
        <v>323</v>
      </c>
      <c r="C300" s="1" t="s">
        <v>1176</v>
      </c>
      <c r="D300" t="s">
        <v>1175</v>
      </c>
      <c r="E300" s="28" t="str">
        <f>VLOOKUP(B300,Classification!$A:$D,2,FALSE)</f>
        <v>A</v>
      </c>
      <c r="F300" s="49" t="str">
        <f>VLOOKUP(C300,Classification!$A:$D,2,FALSE)</f>
        <v>A</v>
      </c>
      <c r="G300" s="15" t="str">
        <f>VLOOKUP(D300,Classification!$A:$D,2,FALSE)</f>
        <v>A</v>
      </c>
      <c r="H300" s="15" t="b">
        <f t="shared" si="4"/>
        <v>1</v>
      </c>
      <c r="K300" s="3"/>
    </row>
    <row r="301" spans="1:11" x14ac:dyDescent="0.2">
      <c r="A301" s="10" t="str">
        <f>IF(ISERROR(MATCH(B301,'SegEnds_Xtal_Prot#'!B:B, 0)), "NoXtal", "Xtal")</f>
        <v>NoXtal</v>
      </c>
      <c r="B301" t="s">
        <v>315</v>
      </c>
      <c r="C301" s="1" t="s">
        <v>1175</v>
      </c>
      <c r="D301" t="s">
        <v>1175</v>
      </c>
      <c r="E301" s="28" t="str">
        <f>VLOOKUP(B301,Classification!$A:$D,2,FALSE)</f>
        <v>A</v>
      </c>
      <c r="F301" s="49" t="str">
        <f>VLOOKUP(C301,Classification!$A:$D,2,FALSE)</f>
        <v>A</v>
      </c>
      <c r="G301" s="15" t="str">
        <f>VLOOKUP(D301,Classification!$A:$D,2,FALSE)</f>
        <v>A</v>
      </c>
      <c r="H301" s="15" t="b">
        <f t="shared" si="4"/>
        <v>1</v>
      </c>
      <c r="K301" s="3"/>
    </row>
    <row r="302" spans="1:11" x14ac:dyDescent="0.2">
      <c r="A302" s="10" t="str">
        <f>IF(ISERROR(MATCH(B302,'SegEnds_Xtal_Prot#'!B:B, 0)), "NoXtal", "Xtal")</f>
        <v>NoXtal</v>
      </c>
      <c r="B302" t="s">
        <v>215</v>
      </c>
      <c r="C302" s="1" t="s">
        <v>1176</v>
      </c>
      <c r="D302" t="s">
        <v>1175</v>
      </c>
      <c r="E302" s="28" t="str">
        <f>VLOOKUP(B302,Classification!$A:$D,2,FALSE)</f>
        <v>A</v>
      </c>
      <c r="F302" s="49" t="str">
        <f>VLOOKUP(C302,Classification!$A:$D,2,FALSE)</f>
        <v>A</v>
      </c>
      <c r="G302" s="15" t="str">
        <f>VLOOKUP(D302,Classification!$A:$D,2,FALSE)</f>
        <v>A</v>
      </c>
      <c r="H302" s="15" t="b">
        <f t="shared" si="4"/>
        <v>1</v>
      </c>
      <c r="K302" s="3"/>
    </row>
    <row r="303" spans="1:11" x14ac:dyDescent="0.2">
      <c r="A303" s="10" t="str">
        <f>IF(ISERROR(MATCH(B303,'SegEnds_Xtal_Prot#'!B:B, 0)), "NoXtal", "Xtal")</f>
        <v>NoXtal</v>
      </c>
      <c r="B303" t="s">
        <v>232</v>
      </c>
      <c r="C303" s="1" t="s">
        <v>1175</v>
      </c>
      <c r="D303" t="s">
        <v>1175</v>
      </c>
      <c r="E303" s="28" t="str">
        <f>VLOOKUP(B303,Classification!$A:$D,2,FALSE)</f>
        <v>A</v>
      </c>
      <c r="F303" s="49" t="str">
        <f>VLOOKUP(C303,Classification!$A:$D,2,FALSE)</f>
        <v>A</v>
      </c>
      <c r="G303" s="15" t="str">
        <f>VLOOKUP(D303,Classification!$A:$D,2,FALSE)</f>
        <v>A</v>
      </c>
      <c r="H303" s="15" t="b">
        <f t="shared" si="4"/>
        <v>1</v>
      </c>
      <c r="K303" s="3"/>
    </row>
    <row r="304" spans="1:11" x14ac:dyDescent="0.2">
      <c r="A304" s="10" t="str">
        <f>IF(ISERROR(MATCH(B304,'SegEnds_Xtal_Prot#'!B:B, 0)), "NoXtal", "Xtal")</f>
        <v>NoXtal</v>
      </c>
      <c r="B304" t="s">
        <v>328</v>
      </c>
      <c r="C304" s="1" t="s">
        <v>325</v>
      </c>
      <c r="D304" t="s">
        <v>1176</v>
      </c>
      <c r="E304" s="28" t="str">
        <f>VLOOKUP(B304,Classification!$A:$D,2,FALSE)</f>
        <v>A</v>
      </c>
      <c r="F304" s="49" t="str">
        <f>VLOOKUP(C304,Classification!$A:$D,2,FALSE)</f>
        <v>A</v>
      </c>
      <c r="G304" s="15" t="str">
        <f>VLOOKUP(D304,Classification!$A:$D,2,FALSE)</f>
        <v>A</v>
      </c>
      <c r="H304" s="15" t="b">
        <f t="shared" si="4"/>
        <v>1</v>
      </c>
      <c r="K304" s="3"/>
    </row>
    <row r="305" spans="1:11" x14ac:dyDescent="0.2">
      <c r="A305" s="10" t="str">
        <f>IF(ISERROR(MATCH(B305,'SegEnds_Xtal_Prot#'!B:B, 0)), "NoXtal", "Xtal")</f>
        <v>NoXtal</v>
      </c>
      <c r="B305" t="s">
        <v>369</v>
      </c>
      <c r="C305" s="1" t="s">
        <v>1176</v>
      </c>
      <c r="D305" t="s">
        <v>1176</v>
      </c>
      <c r="E305" s="28" t="str">
        <f>VLOOKUP(B305,Classification!$A:$D,2,FALSE)</f>
        <v>A</v>
      </c>
      <c r="F305" s="49" t="str">
        <f>VLOOKUP(C305,Classification!$A:$D,2,FALSE)</f>
        <v>A</v>
      </c>
      <c r="G305" s="15" t="str">
        <f>VLOOKUP(D305,Classification!$A:$D,2,FALSE)</f>
        <v>A</v>
      </c>
      <c r="H305" s="15" t="b">
        <f t="shared" si="4"/>
        <v>1</v>
      </c>
      <c r="K305" s="3"/>
    </row>
    <row r="306" spans="1:11" x14ac:dyDescent="0.2">
      <c r="A306" s="10" t="str">
        <f>IF(ISERROR(MATCH(B306,'SegEnds_Xtal_Prot#'!B:B, 0)), "NoXtal", "Xtal")</f>
        <v>NoXtal</v>
      </c>
      <c r="B306" t="s">
        <v>359</v>
      </c>
      <c r="C306" s="1" t="s">
        <v>139</v>
      </c>
      <c r="D306" t="s">
        <v>1176</v>
      </c>
      <c r="E306" s="28" t="str">
        <f>VLOOKUP(B306,Classification!$A:$D,2,FALSE)</f>
        <v>A</v>
      </c>
      <c r="F306" s="49" t="str">
        <f>VLOOKUP(C306,Classification!$A:$D,2,FALSE)</f>
        <v>A</v>
      </c>
      <c r="G306" s="15" t="str">
        <f>VLOOKUP(D306,Classification!$A:$D,2,FALSE)</f>
        <v>A</v>
      </c>
      <c r="H306" s="15" t="b">
        <f t="shared" si="4"/>
        <v>1</v>
      </c>
      <c r="K306" s="3"/>
    </row>
    <row r="307" spans="1:11" x14ac:dyDescent="0.2">
      <c r="A307" s="10" t="str">
        <f>IF(ISERROR(MATCH(B307,'SegEnds_Xtal_Prot#'!B:B, 0)), "NoXtal", "Xtal")</f>
        <v>NoXtal</v>
      </c>
      <c r="B307" t="s">
        <v>324</v>
      </c>
      <c r="C307" s="1" t="s">
        <v>133</v>
      </c>
      <c r="D307" t="s">
        <v>1176</v>
      </c>
      <c r="E307" s="28" t="str">
        <f>VLOOKUP(B307,Classification!$A:$D,2,FALSE)</f>
        <v>A</v>
      </c>
      <c r="F307" s="49" t="str">
        <f>VLOOKUP(C307,Classification!$A:$D,2,FALSE)</f>
        <v>A</v>
      </c>
      <c r="G307" s="15" t="str">
        <f>VLOOKUP(D307,Classification!$A:$D,2,FALSE)</f>
        <v>A</v>
      </c>
      <c r="H307" s="15" t="b">
        <f t="shared" si="4"/>
        <v>1</v>
      </c>
      <c r="K307" s="3"/>
    </row>
    <row r="308" spans="1:11" x14ac:dyDescent="0.2">
      <c r="A308" s="10" t="str">
        <f>IF(ISERROR(MATCH(B308,'SegEnds_Xtal_Prot#'!B:B, 0)), "NoXtal", "Xtal")</f>
        <v>NoXtal</v>
      </c>
      <c r="B308" t="s">
        <v>247</v>
      </c>
      <c r="C308" s="1" t="s">
        <v>191</v>
      </c>
      <c r="D308" t="s">
        <v>1176</v>
      </c>
      <c r="E308" s="28" t="str">
        <f>VLOOKUP(B308,Classification!$A:$D,2,FALSE)</f>
        <v>A</v>
      </c>
      <c r="F308" s="49" t="str">
        <f>VLOOKUP(C308,Classification!$A:$D,2,FALSE)</f>
        <v>A</v>
      </c>
      <c r="G308" s="15" t="str">
        <f>VLOOKUP(D308,Classification!$A:$D,2,FALSE)</f>
        <v>A</v>
      </c>
      <c r="H308" s="15" t="b">
        <f t="shared" si="4"/>
        <v>1</v>
      </c>
      <c r="K308" s="3"/>
    </row>
    <row r="309" spans="1:11" x14ac:dyDescent="0.2">
      <c r="A309" s="10" t="str">
        <f>IF(ISERROR(MATCH(B309,'SegEnds_Xtal_Prot#'!B:B, 0)), "NoXtal", "Xtal")</f>
        <v>NoXtal</v>
      </c>
      <c r="B309" t="s">
        <v>260</v>
      </c>
      <c r="C309" s="1" t="s">
        <v>35</v>
      </c>
      <c r="D309" t="s">
        <v>1176</v>
      </c>
      <c r="E309" s="28" t="str">
        <f>VLOOKUP(B309,Classification!$A:$D,2,FALSE)</f>
        <v>A</v>
      </c>
      <c r="F309" s="49" t="str">
        <f>VLOOKUP(C309,Classification!$A:$D,2,FALSE)</f>
        <v>A</v>
      </c>
      <c r="G309" s="15" t="str">
        <f>VLOOKUP(D309,Classification!$A:$D,2,FALSE)</f>
        <v>A</v>
      </c>
      <c r="H309" s="15" t="b">
        <f t="shared" si="4"/>
        <v>1</v>
      </c>
      <c r="K309" s="3"/>
    </row>
    <row r="310" spans="1:11" x14ac:dyDescent="0.2">
      <c r="A310" s="10" t="str">
        <f>IF(ISERROR(MATCH(B310,'SegEnds_Xtal_Prot#'!B:B, 0)), "NoXtal", "Xtal")</f>
        <v>NoXtal</v>
      </c>
      <c r="B310" t="s">
        <v>244</v>
      </c>
      <c r="C310" s="1" t="s">
        <v>35</v>
      </c>
      <c r="D310" t="s">
        <v>1176</v>
      </c>
      <c r="E310" s="28" t="str">
        <f>VLOOKUP(B310,Classification!$A:$D,2,FALSE)</f>
        <v>A</v>
      </c>
      <c r="F310" s="49" t="str">
        <f>VLOOKUP(C310,Classification!$A:$D,2,FALSE)</f>
        <v>A</v>
      </c>
      <c r="G310" s="15" t="str">
        <f>VLOOKUP(D310,Classification!$A:$D,2,FALSE)</f>
        <v>A</v>
      </c>
      <c r="H310" s="15" t="b">
        <f t="shared" si="4"/>
        <v>1</v>
      </c>
      <c r="K310" s="3"/>
    </row>
    <row r="311" spans="1:11" x14ac:dyDescent="0.2">
      <c r="A311" s="10" t="str">
        <f>IF(ISERROR(MATCH(B311,'SegEnds_Xtal_Prot#'!B:B, 0)), "NoXtal", "Xtal")</f>
        <v>NoXtal</v>
      </c>
      <c r="B311" t="s">
        <v>368</v>
      </c>
      <c r="C311" s="1" t="s">
        <v>325</v>
      </c>
      <c r="D311" t="s">
        <v>1176</v>
      </c>
      <c r="E311" s="28" t="str">
        <f>VLOOKUP(B311,Classification!$A:$D,2,FALSE)</f>
        <v>A</v>
      </c>
      <c r="F311" s="49" t="str">
        <f>VLOOKUP(C311,Classification!$A:$D,2,FALSE)</f>
        <v>A</v>
      </c>
      <c r="G311" s="15" t="str">
        <f>VLOOKUP(D311,Classification!$A:$D,2,FALSE)</f>
        <v>A</v>
      </c>
      <c r="H311" s="15" t="b">
        <f t="shared" si="4"/>
        <v>1</v>
      </c>
      <c r="K311" s="3"/>
    </row>
    <row r="312" spans="1:11" x14ac:dyDescent="0.2">
      <c r="A312" s="10" t="str">
        <f>IF(ISERROR(MATCH(B312,'SegEnds_Xtal_Prot#'!B:B, 0)), "NoXtal", "Xtal")</f>
        <v>NoXtal</v>
      </c>
      <c r="B312" t="s">
        <v>367</v>
      </c>
      <c r="C312" s="1" t="s">
        <v>325</v>
      </c>
      <c r="D312" t="s">
        <v>1176</v>
      </c>
      <c r="E312" s="28" t="str">
        <f>VLOOKUP(B312,Classification!$A:$D,2,FALSE)</f>
        <v>A</v>
      </c>
      <c r="F312" s="49" t="str">
        <f>VLOOKUP(C312,Classification!$A:$D,2,FALSE)</f>
        <v>A</v>
      </c>
      <c r="G312" s="15" t="str">
        <f>VLOOKUP(D312,Classification!$A:$D,2,FALSE)</f>
        <v>A</v>
      </c>
      <c r="H312" s="15" t="b">
        <f t="shared" si="4"/>
        <v>1</v>
      </c>
      <c r="K312" s="3"/>
    </row>
    <row r="313" spans="1:11" x14ac:dyDescent="0.2">
      <c r="A313" s="10" t="str">
        <f>IF(ISERROR(MATCH(B313,'SegEnds_Xtal_Prot#'!B:B, 0)), "NoXtal", "Xtal")</f>
        <v>NoXtal</v>
      </c>
      <c r="B313" t="s">
        <v>327</v>
      </c>
      <c r="C313" s="1" t="s">
        <v>325</v>
      </c>
      <c r="D313" t="s">
        <v>1176</v>
      </c>
      <c r="E313" s="28" t="str">
        <f>VLOOKUP(B313,Classification!$A:$D,2,FALSE)</f>
        <v>A</v>
      </c>
      <c r="F313" s="49" t="str">
        <f>VLOOKUP(C313,Classification!$A:$D,2,FALSE)</f>
        <v>A</v>
      </c>
      <c r="G313" s="15" t="str">
        <f>VLOOKUP(D313,Classification!$A:$D,2,FALSE)</f>
        <v>A</v>
      </c>
      <c r="H313" s="15" t="b">
        <f t="shared" si="4"/>
        <v>1</v>
      </c>
      <c r="K313" s="3"/>
    </row>
    <row r="314" spans="1:11" x14ac:dyDescent="0.2">
      <c r="A314" s="10" t="str">
        <f>IF(ISERROR(MATCH(B314,'SegEnds_Xtal_Prot#'!B:B, 0)), "NoXtal", "Xtal")</f>
        <v>NoXtal</v>
      </c>
      <c r="B314" t="s">
        <v>312</v>
      </c>
      <c r="C314" s="1" t="s">
        <v>1176</v>
      </c>
      <c r="D314" t="s">
        <v>1176</v>
      </c>
      <c r="E314" s="28" t="str">
        <f>VLOOKUP(B314,Classification!$A:$D,2,FALSE)</f>
        <v>A</v>
      </c>
      <c r="F314" s="49" t="str">
        <f>VLOOKUP(C314,Classification!$A:$D,2,FALSE)</f>
        <v>A</v>
      </c>
      <c r="G314" s="15" t="str">
        <f>VLOOKUP(D314,Classification!$A:$D,2,FALSE)</f>
        <v>A</v>
      </c>
      <c r="H314" s="15" t="b">
        <f t="shared" si="4"/>
        <v>1</v>
      </c>
      <c r="K314" s="3"/>
    </row>
    <row r="315" spans="1:11" x14ac:dyDescent="0.2">
      <c r="A315" s="10" t="str">
        <f>IF(ISERROR(MATCH(B315,'SegEnds_Xtal_Prot#'!B:B, 0)), "NoXtal", "Xtal")</f>
        <v>NoXtal</v>
      </c>
      <c r="B315" t="s">
        <v>208</v>
      </c>
      <c r="C315" s="1" t="s">
        <v>1176</v>
      </c>
      <c r="D315" t="s">
        <v>1176</v>
      </c>
      <c r="E315" s="28" t="str">
        <f>VLOOKUP(B315,Classification!$A:$D,2,FALSE)</f>
        <v>A</v>
      </c>
      <c r="F315" s="49" t="str">
        <f>VLOOKUP(C315,Classification!$A:$D,2,FALSE)</f>
        <v>A</v>
      </c>
      <c r="G315" s="15" t="str">
        <f>VLOOKUP(D315,Classification!$A:$D,2,FALSE)</f>
        <v>A</v>
      </c>
      <c r="H315" s="15" t="b">
        <f t="shared" si="4"/>
        <v>1</v>
      </c>
      <c r="K315" s="3"/>
    </row>
    <row r="316" spans="1:11" x14ac:dyDescent="0.2">
      <c r="A316" s="10" t="str">
        <f>IF(ISERROR(MATCH(B316,'SegEnds_Xtal_Prot#'!B:B, 0)), "NoXtal", "Xtal")</f>
        <v>NoXtal</v>
      </c>
      <c r="B316" t="s">
        <v>167</v>
      </c>
      <c r="C316" s="1" t="s">
        <v>1175</v>
      </c>
      <c r="D316" t="s">
        <v>1176</v>
      </c>
      <c r="E316" s="28" t="str">
        <f>VLOOKUP(B316,Classification!$A:$D,2,FALSE)</f>
        <v>A</v>
      </c>
      <c r="F316" s="49" t="str">
        <f>VLOOKUP(C316,Classification!$A:$D,2,FALSE)</f>
        <v>A</v>
      </c>
      <c r="G316" s="15" t="str">
        <f>VLOOKUP(D316,Classification!$A:$D,2,FALSE)</f>
        <v>A</v>
      </c>
      <c r="H316" s="15" t="b">
        <f t="shared" si="4"/>
        <v>1</v>
      </c>
      <c r="K316" s="3"/>
    </row>
    <row r="317" spans="1:11" x14ac:dyDescent="0.2">
      <c r="A317" s="10" t="str">
        <f>IF(ISERROR(MATCH(B317,'SegEnds_Xtal_Prot#'!B:B, 0)), "NoXtal", "Xtal")</f>
        <v>Xtal</v>
      </c>
      <c r="B317" t="s">
        <v>325</v>
      </c>
      <c r="C317" s="1" t="s">
        <v>325</v>
      </c>
      <c r="D317" t="s">
        <v>1176</v>
      </c>
      <c r="E317" s="28" t="str">
        <f>VLOOKUP(B317,Classification!$A:$D,2,FALSE)</f>
        <v>A</v>
      </c>
      <c r="F317" s="49" t="str">
        <f>VLOOKUP(C317,Classification!$A:$D,2,FALSE)</f>
        <v>A</v>
      </c>
      <c r="G317" s="15" t="str">
        <f>VLOOKUP(D317,Classification!$A:$D,2,FALSE)</f>
        <v>A</v>
      </c>
      <c r="H317" s="15" t="b">
        <f t="shared" si="4"/>
        <v>1</v>
      </c>
      <c r="K317" s="3"/>
    </row>
    <row r="318" spans="1:11" x14ac:dyDescent="0.2">
      <c r="A318" s="10" t="str">
        <f>IF(ISERROR(MATCH(B318,'SegEnds_Xtal_Prot#'!B:B, 0)), "NoXtal", "Xtal")</f>
        <v>NoXtal</v>
      </c>
      <c r="B318" t="s">
        <v>163</v>
      </c>
      <c r="C318" s="1" t="s">
        <v>196</v>
      </c>
      <c r="D318" t="s">
        <v>1176</v>
      </c>
      <c r="E318" s="28" t="str">
        <f>VLOOKUP(B318,Classification!$A:$D,2,FALSE)</f>
        <v>A</v>
      </c>
      <c r="F318" s="49" t="str">
        <f>VLOOKUP(C318,Classification!$A:$D,2,FALSE)</f>
        <v>A</v>
      </c>
      <c r="G318" s="15" t="str">
        <f>VLOOKUP(D318,Classification!$A:$D,2,FALSE)</f>
        <v>A</v>
      </c>
      <c r="H318" s="15" t="b">
        <f t="shared" si="4"/>
        <v>1</v>
      </c>
      <c r="K318" s="3"/>
    </row>
    <row r="319" spans="1:11" x14ac:dyDescent="0.2">
      <c r="A319" s="10" t="str">
        <f>IF(ISERROR(MATCH(B319,'SegEnds_Xtal_Prot#'!B:B, 0)), "NoXtal", "Xtal")</f>
        <v>NoXtal</v>
      </c>
      <c r="B319" t="s">
        <v>269</v>
      </c>
      <c r="C319" s="1" t="s">
        <v>1176</v>
      </c>
      <c r="D319" t="s">
        <v>1176</v>
      </c>
      <c r="E319" s="28" t="str">
        <f>VLOOKUP(B319,Classification!$A:$D,2,FALSE)</f>
        <v>A</v>
      </c>
      <c r="F319" s="49" t="str">
        <f>VLOOKUP(C319,Classification!$A:$D,2,FALSE)</f>
        <v>A</v>
      </c>
      <c r="G319" s="15" t="str">
        <f>VLOOKUP(D319,Classification!$A:$D,2,FALSE)</f>
        <v>A</v>
      </c>
      <c r="H319" s="15" t="b">
        <f t="shared" si="4"/>
        <v>1</v>
      </c>
      <c r="K319" s="3"/>
    </row>
    <row r="320" spans="1:11" x14ac:dyDescent="0.2">
      <c r="A320" s="10" t="str">
        <f>IF(ISERROR(MATCH(B320,'SegEnds_Xtal_Prot#'!B:B, 0)), "NoXtal", "Xtal")</f>
        <v>Xtal</v>
      </c>
      <c r="B320" t="s">
        <v>1176</v>
      </c>
      <c r="C320" s="1" t="s">
        <v>1176</v>
      </c>
      <c r="D320" t="s">
        <v>1176</v>
      </c>
      <c r="E320" s="28" t="str">
        <f>VLOOKUP(B320,Classification!$A:$D,2,FALSE)</f>
        <v>A</v>
      </c>
      <c r="F320" s="49" t="str">
        <f>VLOOKUP(C320,Classification!$A:$D,2,FALSE)</f>
        <v>A</v>
      </c>
      <c r="G320" s="15" t="str">
        <f>VLOOKUP(D320,Classification!$A:$D,2,FALSE)</f>
        <v>A</v>
      </c>
      <c r="H320" s="15" t="b">
        <f t="shared" si="4"/>
        <v>1</v>
      </c>
      <c r="K320" s="3"/>
    </row>
    <row r="321" spans="1:11" x14ac:dyDescent="0.2">
      <c r="A321" s="10" t="str">
        <f>IF(ISERROR(MATCH(B321,'SegEnds_Xtal_Prot#'!B:B, 0)), "NoXtal", "Xtal")</f>
        <v>NoXtal</v>
      </c>
      <c r="B321" t="s">
        <v>242</v>
      </c>
      <c r="C321" s="1" t="s">
        <v>1176</v>
      </c>
      <c r="D321" t="s">
        <v>1176</v>
      </c>
      <c r="E321" s="28" t="str">
        <f>VLOOKUP(B321,Classification!$A:$D,2,FALSE)</f>
        <v>A</v>
      </c>
      <c r="F321" s="49" t="str">
        <f>VLOOKUP(C321,Classification!$A:$D,2,FALSE)</f>
        <v>A</v>
      </c>
      <c r="G321" s="15" t="str">
        <f>VLOOKUP(D321,Classification!$A:$D,2,FALSE)</f>
        <v>A</v>
      </c>
      <c r="H321" s="15" t="b">
        <f t="shared" si="4"/>
        <v>1</v>
      </c>
      <c r="K321" s="3"/>
    </row>
    <row r="322" spans="1:11" x14ac:dyDescent="0.2">
      <c r="A322" s="10" t="str">
        <f>IF(ISERROR(MATCH(B322,'SegEnds_Xtal_Prot#'!B:B, 0)), "NoXtal", "Xtal")</f>
        <v>NoXtal</v>
      </c>
      <c r="B322" t="s">
        <v>372</v>
      </c>
      <c r="C322" s="1" t="s">
        <v>1176</v>
      </c>
      <c r="D322" t="s">
        <v>1176</v>
      </c>
      <c r="E322" s="28" t="str">
        <f>VLOOKUP(B322,Classification!$A:$D,2,FALSE)</f>
        <v>A</v>
      </c>
      <c r="F322" s="49" t="str">
        <f>VLOOKUP(C322,Classification!$A:$D,2,FALSE)</f>
        <v>A</v>
      </c>
      <c r="G322" s="15" t="str">
        <f>VLOOKUP(D322,Classification!$A:$D,2,FALSE)</f>
        <v>A</v>
      </c>
      <c r="H322" s="15" t="b">
        <f t="shared" si="4"/>
        <v>1</v>
      </c>
      <c r="K322" s="3"/>
    </row>
    <row r="323" spans="1:11" x14ac:dyDescent="0.2">
      <c r="A323" s="10" t="str">
        <f>IF(ISERROR(MATCH(B323,'SegEnds_Xtal_Prot#'!B:B, 0)), "NoXtal", "Xtal")</f>
        <v>NoXtal</v>
      </c>
      <c r="B323" t="s">
        <v>322</v>
      </c>
      <c r="C323" s="1" t="s">
        <v>1175</v>
      </c>
      <c r="D323" t="s">
        <v>1176</v>
      </c>
      <c r="E323" s="28" t="str">
        <f>VLOOKUP(B323,Classification!$A:$D,2,FALSE)</f>
        <v>A</v>
      </c>
      <c r="F323" s="49" t="str">
        <f>VLOOKUP(C323,Classification!$A:$D,2,FALSE)</f>
        <v>A</v>
      </c>
      <c r="G323" s="15" t="str">
        <f>VLOOKUP(D323,Classification!$A:$D,2,FALSE)</f>
        <v>A</v>
      </c>
      <c r="H323" s="15" t="b">
        <f t="shared" ref="H323:H388" si="5">OR(E323=G323,AND(E323="T",G323="A"),AND(E323="B2",G323="B1"),E323="O")</f>
        <v>1</v>
      </c>
      <c r="K323" s="3"/>
    </row>
    <row r="324" spans="1:11" x14ac:dyDescent="0.2">
      <c r="A324" s="10" t="str">
        <f>IF(ISERROR(MATCH(B324,'SegEnds_Xtal_Prot#'!B:B, 0)), "NoXtal", "Xtal")</f>
        <v>NoXtal</v>
      </c>
      <c r="B324" t="s">
        <v>314</v>
      </c>
      <c r="C324" s="1" t="s">
        <v>1176</v>
      </c>
      <c r="D324" t="s">
        <v>1176</v>
      </c>
      <c r="E324" s="28" t="str">
        <f>VLOOKUP(B324,Classification!$A:$D,2,FALSE)</f>
        <v>A</v>
      </c>
      <c r="F324" s="49" t="str">
        <f>VLOOKUP(C324,Classification!$A:$D,2,FALSE)</f>
        <v>A</v>
      </c>
      <c r="G324" s="15" t="str">
        <f>VLOOKUP(D324,Classification!$A:$D,2,FALSE)</f>
        <v>A</v>
      </c>
      <c r="H324" s="15" t="b">
        <f t="shared" si="5"/>
        <v>1</v>
      </c>
      <c r="K324" s="3"/>
    </row>
    <row r="325" spans="1:11" x14ac:dyDescent="0.2">
      <c r="A325" s="10" t="str">
        <f>IF(ISERROR(MATCH(B325,'SegEnds_Xtal_Prot#'!B:B, 0)), "NoXtal", "Xtal")</f>
        <v>NoXtal</v>
      </c>
      <c r="B325" t="s">
        <v>316</v>
      </c>
      <c r="C325" s="1" t="s">
        <v>1176</v>
      </c>
      <c r="D325" t="s">
        <v>1176</v>
      </c>
      <c r="E325" s="28" t="str">
        <f>VLOOKUP(B325,Classification!$A:$D,2,FALSE)</f>
        <v>A</v>
      </c>
      <c r="F325" s="49" t="str">
        <f>VLOOKUP(C325,Classification!$A:$D,2,FALSE)</f>
        <v>A</v>
      </c>
      <c r="G325" s="15" t="str">
        <f>VLOOKUP(D325,Classification!$A:$D,2,FALSE)</f>
        <v>A</v>
      </c>
      <c r="H325" s="15" t="b">
        <f t="shared" si="5"/>
        <v>1</v>
      </c>
      <c r="K325" s="3"/>
    </row>
    <row r="326" spans="1:11" x14ac:dyDescent="0.2">
      <c r="A326" s="10" t="str">
        <f>IF(ISERROR(MATCH(B326,'SegEnds_Xtal_Prot#'!B:B, 0)), "NoXtal", "Xtal")</f>
        <v>NoXtal</v>
      </c>
      <c r="B326" t="s">
        <v>223</v>
      </c>
      <c r="C326" s="1" t="s">
        <v>159</v>
      </c>
      <c r="D326" t="s">
        <v>1176</v>
      </c>
      <c r="E326" s="28" t="str">
        <f>VLOOKUP(B326,Classification!$A:$D,2,FALSE)</f>
        <v>A</v>
      </c>
      <c r="F326" s="49" t="str">
        <f>VLOOKUP(C326,Classification!$A:$D,2,FALSE)</f>
        <v>A</v>
      </c>
      <c r="G326" s="15" t="str">
        <f>VLOOKUP(D326,Classification!$A:$D,2,FALSE)</f>
        <v>A</v>
      </c>
      <c r="H326" s="15" t="b">
        <f t="shared" si="5"/>
        <v>1</v>
      </c>
      <c r="K326" s="3"/>
    </row>
    <row r="327" spans="1:11" x14ac:dyDescent="0.2">
      <c r="A327" s="10" t="str">
        <f>IF(ISERROR(MATCH(B327,'SegEnds_Xtal_Prot#'!B:B, 0)), "NoXtal", "Xtal")</f>
        <v>NoXtal</v>
      </c>
      <c r="B327" t="s">
        <v>225</v>
      </c>
      <c r="C327" s="1" t="s">
        <v>193</v>
      </c>
      <c r="D327" t="s">
        <v>1176</v>
      </c>
      <c r="E327" s="28" t="str">
        <f>VLOOKUP(B327,Classification!$A:$D,2,FALSE)</f>
        <v>A</v>
      </c>
      <c r="F327" s="49" t="str">
        <f>VLOOKUP(C327,Classification!$A:$D,2,FALSE)</f>
        <v>A</v>
      </c>
      <c r="G327" s="15" t="str">
        <f>VLOOKUP(D327,Classification!$A:$D,2,FALSE)</f>
        <v>A</v>
      </c>
      <c r="H327" s="15" t="b">
        <f t="shared" si="5"/>
        <v>1</v>
      </c>
      <c r="K327" s="3"/>
    </row>
    <row r="328" spans="1:11" x14ac:dyDescent="0.2">
      <c r="A328" s="10" t="str">
        <f>IF(ISERROR(MATCH(B328,'SegEnds_Xtal_Prot#'!B:B, 0)), "NoXtal", "Xtal")</f>
        <v>NoXtal</v>
      </c>
      <c r="B328" t="s">
        <v>313</v>
      </c>
      <c r="C328" s="1" t="s">
        <v>1176</v>
      </c>
      <c r="D328" t="s">
        <v>1176</v>
      </c>
      <c r="E328" s="28" t="str">
        <f>VLOOKUP(B328,Classification!$A:$D,2,FALSE)</f>
        <v>A</v>
      </c>
      <c r="F328" s="49" t="str">
        <f>VLOOKUP(C328,Classification!$A:$D,2,FALSE)</f>
        <v>A</v>
      </c>
      <c r="G328" s="15" t="str">
        <f>VLOOKUP(D328,Classification!$A:$D,2,FALSE)</f>
        <v>A</v>
      </c>
      <c r="H328" s="15" t="b">
        <f t="shared" si="5"/>
        <v>1</v>
      </c>
      <c r="K328" s="3"/>
    </row>
    <row r="329" spans="1:11" x14ac:dyDescent="0.2">
      <c r="A329" s="10" t="str">
        <f>IF(ISERROR(MATCH(B329,'SegEnds_Xtal_Prot#'!B:B, 0)), "NoXtal", "Xtal")</f>
        <v>NoXtal</v>
      </c>
      <c r="B329" t="s">
        <v>329</v>
      </c>
      <c r="C329" s="1" t="s">
        <v>325</v>
      </c>
      <c r="D329" t="s">
        <v>1176</v>
      </c>
      <c r="E329" s="28" t="str">
        <f>VLOOKUP(B329,Classification!$A:$D,2,FALSE)</f>
        <v>A</v>
      </c>
      <c r="F329" s="49" t="str">
        <f>VLOOKUP(C329,Classification!$A:$D,2,FALSE)</f>
        <v>A</v>
      </c>
      <c r="G329" s="15" t="str">
        <f>VLOOKUP(D329,Classification!$A:$D,2,FALSE)</f>
        <v>A</v>
      </c>
      <c r="H329" s="15" t="b">
        <f t="shared" si="5"/>
        <v>1</v>
      </c>
      <c r="K329" s="3"/>
    </row>
    <row r="330" spans="1:11" x14ac:dyDescent="0.2">
      <c r="A330" s="10" t="str">
        <f>IF(ISERROR(MATCH(B330,'SegEnds_Xtal_Prot#'!B:B, 0)), "NoXtal", "Xtal")</f>
        <v>NoXtal</v>
      </c>
      <c r="B330" t="s">
        <v>348</v>
      </c>
      <c r="C330" s="1" t="s">
        <v>345</v>
      </c>
      <c r="D330" t="s">
        <v>345</v>
      </c>
      <c r="E330" s="28" t="str">
        <f>VLOOKUP(B330,Classification!$A:$D,2,FALSE)</f>
        <v>A</v>
      </c>
      <c r="F330" s="49" t="str">
        <f>VLOOKUP(C330,Classification!$A:$D,2,FALSE)</f>
        <v>A</v>
      </c>
      <c r="G330" s="15" t="str">
        <f>VLOOKUP(D330,Classification!$A:$D,2,FALSE)</f>
        <v>A</v>
      </c>
      <c r="H330" s="15" t="b">
        <f t="shared" si="5"/>
        <v>1</v>
      </c>
      <c r="K330" s="3"/>
    </row>
    <row r="331" spans="1:11" x14ac:dyDescent="0.2">
      <c r="A331" s="10" t="str">
        <f>IF(ISERROR(MATCH(B331,'SegEnds_Xtal_Prot#'!B:B, 0)), "NoXtal", "Xtal")</f>
        <v>NoXtal</v>
      </c>
      <c r="B331" t="s">
        <v>350</v>
      </c>
      <c r="C331" s="1" t="s">
        <v>371</v>
      </c>
      <c r="D331" t="s">
        <v>345</v>
      </c>
      <c r="E331" s="28" t="str">
        <f>VLOOKUP(B331,Classification!$A:$D,2,FALSE)</f>
        <v>A</v>
      </c>
      <c r="F331" s="49" t="str">
        <f>VLOOKUP(C331,Classification!$A:$D,2,FALSE)</f>
        <v>A</v>
      </c>
      <c r="G331" s="15" t="str">
        <f>VLOOKUP(D331,Classification!$A:$D,2,FALSE)</f>
        <v>A</v>
      </c>
      <c r="H331" s="15" t="b">
        <f t="shared" si="5"/>
        <v>1</v>
      </c>
      <c r="K331" s="3"/>
    </row>
    <row r="332" spans="1:11" x14ac:dyDescent="0.2">
      <c r="A332" s="10" t="str">
        <f>IF(ISERROR(MATCH(B332,'SegEnds_Xtal_Prot#'!B:B, 0)), "NoXtal", "Xtal")</f>
        <v>NoXtal</v>
      </c>
      <c r="B332" t="s">
        <v>343</v>
      </c>
      <c r="C332" s="1" t="s">
        <v>345</v>
      </c>
      <c r="D332" t="s">
        <v>345</v>
      </c>
      <c r="E332" s="28" t="str">
        <f>VLOOKUP(B332,Classification!$A:$D,2,FALSE)</f>
        <v>A</v>
      </c>
      <c r="F332" s="49" t="str">
        <f>VLOOKUP(C332,Classification!$A:$D,2,FALSE)</f>
        <v>A</v>
      </c>
      <c r="G332" s="15" t="str">
        <f>VLOOKUP(D332,Classification!$A:$D,2,FALSE)</f>
        <v>A</v>
      </c>
      <c r="H332" s="15" t="b">
        <f t="shared" si="5"/>
        <v>1</v>
      </c>
      <c r="K332" s="3"/>
    </row>
    <row r="333" spans="1:11" x14ac:dyDescent="0.2">
      <c r="A333" s="10" t="str">
        <f>IF(ISERROR(MATCH(B333,'SegEnds_Xtal_Prot#'!B:B, 0)), "NoXtal", "Xtal")</f>
        <v>NoXtal</v>
      </c>
      <c r="B333" t="s">
        <v>250</v>
      </c>
      <c r="C333" s="1" t="s">
        <v>916</v>
      </c>
      <c r="D333" t="s">
        <v>345</v>
      </c>
      <c r="E333" s="28" t="str">
        <f>VLOOKUP(B333,Classification!$A:$D,2,FALSE)</f>
        <v>A</v>
      </c>
      <c r="F333" s="49" t="str">
        <f>VLOOKUP(C333,Classification!$A:$D,2,FALSE)</f>
        <v>A</v>
      </c>
      <c r="G333" s="15" t="str">
        <f>VLOOKUP(D333,Classification!$A:$D,2,FALSE)</f>
        <v>A</v>
      </c>
      <c r="H333" s="15" t="b">
        <f t="shared" si="5"/>
        <v>1</v>
      </c>
      <c r="K333" s="3"/>
    </row>
    <row r="334" spans="1:11" x14ac:dyDescent="0.2">
      <c r="A334" s="10" t="str">
        <f>IF(ISERROR(MATCH(B334,'SegEnds_Xtal_Prot#'!B:B, 0)), "NoXtal", "Xtal")</f>
        <v>NoXtal</v>
      </c>
      <c r="B334" t="s">
        <v>386</v>
      </c>
      <c r="C334" s="1" t="s">
        <v>345</v>
      </c>
      <c r="D334" t="s">
        <v>345</v>
      </c>
      <c r="E334" s="28" t="str">
        <f>VLOOKUP(B334,Classification!$A:$D,2,FALSE)</f>
        <v>A</v>
      </c>
      <c r="F334" s="49" t="str">
        <f>VLOOKUP(C334,Classification!$A:$D,2,FALSE)</f>
        <v>A</v>
      </c>
      <c r="G334" s="15" t="str">
        <f>VLOOKUP(D334,Classification!$A:$D,2,FALSE)</f>
        <v>A</v>
      </c>
      <c r="H334" s="15" t="b">
        <f t="shared" si="5"/>
        <v>1</v>
      </c>
      <c r="K334" s="3"/>
    </row>
    <row r="335" spans="1:11" x14ac:dyDescent="0.2">
      <c r="A335" s="10" t="str">
        <f>IF(ISERROR(MATCH(B335,'SegEnds_Xtal_Prot#'!B:B, 0)), "NoXtal", "Xtal")</f>
        <v>NoXtal</v>
      </c>
      <c r="B335" t="s">
        <v>231</v>
      </c>
      <c r="C335" s="1" t="s">
        <v>345</v>
      </c>
      <c r="D335" t="s">
        <v>345</v>
      </c>
      <c r="E335" s="28" t="str">
        <f>VLOOKUP(B335,Classification!$A:$D,2,FALSE)</f>
        <v>A</v>
      </c>
      <c r="F335" s="49" t="str">
        <f>VLOOKUP(C335,Classification!$A:$D,2,FALSE)</f>
        <v>A</v>
      </c>
      <c r="G335" s="15" t="str">
        <f>VLOOKUP(D335,Classification!$A:$D,2,FALSE)</f>
        <v>A</v>
      </c>
      <c r="H335" s="15" t="b">
        <f t="shared" si="5"/>
        <v>1</v>
      </c>
      <c r="K335" s="3"/>
    </row>
    <row r="336" spans="1:11" x14ac:dyDescent="0.2">
      <c r="A336" s="10" t="str">
        <f>IF(ISERROR(MATCH(B336,'SegEnds_Xtal_Prot#'!B:B, 0)), "NoXtal", "Xtal")</f>
        <v>NoXtal</v>
      </c>
      <c r="B336" t="s">
        <v>180</v>
      </c>
      <c r="C336" s="1" t="s">
        <v>345</v>
      </c>
      <c r="D336" t="s">
        <v>345</v>
      </c>
      <c r="E336" s="28" t="str">
        <f>VLOOKUP(B336,Classification!$A:$D,2,FALSE)</f>
        <v>A</v>
      </c>
      <c r="F336" s="49" t="str">
        <f>VLOOKUP(C336,Classification!$A:$D,2,FALSE)</f>
        <v>A</v>
      </c>
      <c r="G336" s="15" t="str">
        <f>VLOOKUP(D336,Classification!$A:$D,2,FALSE)</f>
        <v>A</v>
      </c>
      <c r="H336" s="15" t="b">
        <f t="shared" si="5"/>
        <v>1</v>
      </c>
      <c r="K336" s="3"/>
    </row>
    <row r="337" spans="1:11" x14ac:dyDescent="0.2">
      <c r="A337" s="10" t="str">
        <f>IF(ISERROR(MATCH(B337,'SegEnds_Xtal_Prot#'!B:B, 0)), "NoXtal", "Xtal")</f>
        <v>NoXtal</v>
      </c>
      <c r="B337" t="s">
        <v>179</v>
      </c>
      <c r="C337" s="1" t="s">
        <v>371</v>
      </c>
      <c r="D337" t="s">
        <v>345</v>
      </c>
      <c r="E337" s="28" t="str">
        <f>VLOOKUP(B337,Classification!$A:$D,2,FALSE)</f>
        <v>A</v>
      </c>
      <c r="F337" s="49" t="str">
        <f>VLOOKUP(C337,Classification!$A:$D,2,FALSE)</f>
        <v>A</v>
      </c>
      <c r="G337" s="15" t="str">
        <f>VLOOKUP(D337,Classification!$A:$D,2,FALSE)</f>
        <v>A</v>
      </c>
      <c r="H337" s="15" t="b">
        <f t="shared" si="5"/>
        <v>1</v>
      </c>
      <c r="K337" s="3"/>
    </row>
    <row r="338" spans="1:11" x14ac:dyDescent="0.2">
      <c r="A338" s="10" t="str">
        <f>IF(ISERROR(MATCH(B338,'SegEnds_Xtal_Prot#'!B:B, 0)), "NoXtal", "Xtal")</f>
        <v>NoXtal</v>
      </c>
      <c r="B338" t="s">
        <v>240</v>
      </c>
      <c r="C338" s="1" t="s">
        <v>160</v>
      </c>
      <c r="D338" t="s">
        <v>345</v>
      </c>
      <c r="E338" s="28" t="str">
        <f>VLOOKUP(B338,Classification!$A:$D,2,FALSE)</f>
        <v>A</v>
      </c>
      <c r="F338" s="49" t="str">
        <f>VLOOKUP(C338,Classification!$A:$D,2,FALSE)</f>
        <v>A</v>
      </c>
      <c r="G338" s="15" t="str">
        <f>VLOOKUP(D338,Classification!$A:$D,2,FALSE)</f>
        <v>A</v>
      </c>
      <c r="H338" s="15" t="b">
        <f t="shared" si="5"/>
        <v>1</v>
      </c>
      <c r="K338" s="3"/>
    </row>
    <row r="339" spans="1:11" x14ac:dyDescent="0.2">
      <c r="A339" s="10" t="str">
        <f>IF(ISERROR(MATCH(B339,'SegEnds_Xtal_Prot#'!B:B, 0)), "NoXtal", "Xtal")</f>
        <v>NoXtal</v>
      </c>
      <c r="B339" t="s">
        <v>301</v>
      </c>
      <c r="C339" s="1" t="s">
        <v>165</v>
      </c>
      <c r="D339" t="s">
        <v>345</v>
      </c>
      <c r="E339" s="28" t="str">
        <f>VLOOKUP(B339,Classification!$A:$D,2,FALSE)</f>
        <v>A</v>
      </c>
      <c r="F339" s="49" t="str">
        <f>VLOOKUP(C339,Classification!$A:$D,2,FALSE)</f>
        <v>A</v>
      </c>
      <c r="G339" s="15" t="str">
        <f>VLOOKUP(D339,Classification!$A:$D,2,FALSE)</f>
        <v>A</v>
      </c>
      <c r="H339" s="15" t="b">
        <f t="shared" si="5"/>
        <v>1</v>
      </c>
      <c r="K339" s="3"/>
    </row>
    <row r="340" spans="1:11" x14ac:dyDescent="0.2">
      <c r="A340" s="10" t="str">
        <f>IF(ISERROR(MATCH(B340,'SegEnds_Xtal_Prot#'!B:B, 0)), "NoXtal", "Xtal")</f>
        <v>NoXtal</v>
      </c>
      <c r="B340" t="s">
        <v>241</v>
      </c>
      <c r="C340" s="1" t="s">
        <v>160</v>
      </c>
      <c r="D340" t="s">
        <v>345</v>
      </c>
      <c r="E340" s="28" t="str">
        <f>VLOOKUP(B340,Classification!$A:$D,2,FALSE)</f>
        <v>A</v>
      </c>
      <c r="F340" s="49" t="str">
        <f>VLOOKUP(C340,Classification!$A:$D,2,FALSE)</f>
        <v>A</v>
      </c>
      <c r="G340" s="15" t="str">
        <f>VLOOKUP(D340,Classification!$A:$D,2,FALSE)</f>
        <v>A</v>
      </c>
      <c r="H340" s="15" t="b">
        <f t="shared" si="5"/>
        <v>1</v>
      </c>
      <c r="K340" s="3"/>
    </row>
    <row r="341" spans="1:11" x14ac:dyDescent="0.2">
      <c r="A341" s="10" t="str">
        <f>IF(ISERROR(MATCH(B341,'SegEnds_Xtal_Prot#'!B:B, 0)), "NoXtal", "Xtal")</f>
        <v>NoXtal</v>
      </c>
      <c r="B341" t="s">
        <v>294</v>
      </c>
      <c r="C341" s="1" t="s">
        <v>158</v>
      </c>
      <c r="D341" t="s">
        <v>345</v>
      </c>
      <c r="E341" s="28" t="str">
        <f>VLOOKUP(B341,Classification!$A:$D,2,FALSE)</f>
        <v>A</v>
      </c>
      <c r="F341" s="49" t="str">
        <f>VLOOKUP(C341,Classification!$A:$D,2,FALSE)</f>
        <v>A</v>
      </c>
      <c r="G341" s="15" t="str">
        <f>VLOOKUP(D341,Classification!$A:$D,2,FALSE)</f>
        <v>A</v>
      </c>
      <c r="H341" s="15" t="b">
        <f t="shared" si="5"/>
        <v>1</v>
      </c>
      <c r="K341" s="3"/>
    </row>
    <row r="342" spans="1:11" x14ac:dyDescent="0.2">
      <c r="A342" s="10" t="str">
        <f>IF(ISERROR(MATCH(B342,'SegEnds_Xtal_Prot#'!B:B, 0)), "NoXtal", "Xtal")</f>
        <v>NoXtal</v>
      </c>
      <c r="B342" t="s">
        <v>370</v>
      </c>
      <c r="C342" s="1" t="s">
        <v>371</v>
      </c>
      <c r="D342" t="s">
        <v>345</v>
      </c>
      <c r="E342" s="28" t="str">
        <f>VLOOKUP(B342,Classification!$A:$D,2,FALSE)</f>
        <v>A</v>
      </c>
      <c r="F342" s="49" t="str">
        <f>VLOOKUP(C342,Classification!$A:$D,2,FALSE)</f>
        <v>A</v>
      </c>
      <c r="G342" s="15" t="str">
        <f>VLOOKUP(D342,Classification!$A:$D,2,FALSE)</f>
        <v>A</v>
      </c>
      <c r="H342" s="15" t="b">
        <f t="shared" si="5"/>
        <v>1</v>
      </c>
      <c r="K342" s="3"/>
    </row>
    <row r="343" spans="1:11" x14ac:dyDescent="0.2">
      <c r="A343" s="10" t="str">
        <f>IF(ISERROR(MATCH(B343,'SegEnds_Xtal_Prot#'!B:B, 0)), "NoXtal", "Xtal")</f>
        <v>Xtal</v>
      </c>
      <c r="B343" t="s">
        <v>345</v>
      </c>
      <c r="C343" s="1" t="s">
        <v>345</v>
      </c>
      <c r="D343" t="s">
        <v>345</v>
      </c>
      <c r="E343" s="28" t="str">
        <f>VLOOKUP(B343,Classification!$A:$D,2,FALSE)</f>
        <v>A</v>
      </c>
      <c r="F343" s="49" t="str">
        <f>VLOOKUP(C343,Classification!$A:$D,2,FALSE)</f>
        <v>A</v>
      </c>
      <c r="G343" s="15" t="str">
        <f>VLOOKUP(D343,Classification!$A:$D,2,FALSE)</f>
        <v>A</v>
      </c>
      <c r="H343" s="15" t="b">
        <f t="shared" si="5"/>
        <v>1</v>
      </c>
      <c r="K343" s="3"/>
    </row>
    <row r="344" spans="1:11" x14ac:dyDescent="0.2">
      <c r="A344" s="10" t="str">
        <f>IF(ISERROR(MATCH(B344,'SegEnds_Xtal_Prot#'!B:B, 0)), "NoXtal", "Xtal")</f>
        <v>NoXtal</v>
      </c>
      <c r="B344" t="s">
        <v>305</v>
      </c>
      <c r="C344" s="1" t="s">
        <v>158</v>
      </c>
      <c r="D344" t="s">
        <v>345</v>
      </c>
      <c r="E344" s="28" t="str">
        <f>VLOOKUP(B344,Classification!$A:$D,2,FALSE)</f>
        <v>A</v>
      </c>
      <c r="F344" s="49" t="str">
        <f>VLOOKUP(C344,Classification!$A:$D,2,FALSE)</f>
        <v>A</v>
      </c>
      <c r="G344" s="15" t="str">
        <f>VLOOKUP(D344,Classification!$A:$D,2,FALSE)</f>
        <v>A</v>
      </c>
      <c r="H344" s="15" t="b">
        <f t="shared" si="5"/>
        <v>1</v>
      </c>
      <c r="K344" s="3"/>
    </row>
    <row r="345" spans="1:11" x14ac:dyDescent="0.2">
      <c r="A345" s="10" t="str">
        <f>IF(ISERROR(MATCH(B345,'SegEnds_Xtal_Prot#'!B:B, 0)), "NoXtal", "Xtal")</f>
        <v>NoXtal</v>
      </c>
      <c r="B345" t="s">
        <v>290</v>
      </c>
      <c r="C345" s="1" t="s">
        <v>371</v>
      </c>
      <c r="D345" t="s">
        <v>345</v>
      </c>
      <c r="E345" s="28" t="str">
        <f>VLOOKUP(B345,Classification!$A:$D,2,FALSE)</f>
        <v>A</v>
      </c>
      <c r="F345" s="49" t="str">
        <f>VLOOKUP(C345,Classification!$A:$D,2,FALSE)</f>
        <v>A</v>
      </c>
      <c r="G345" s="15" t="str">
        <f>VLOOKUP(D345,Classification!$A:$D,2,FALSE)</f>
        <v>A</v>
      </c>
      <c r="H345" s="15" t="b">
        <f t="shared" si="5"/>
        <v>1</v>
      </c>
      <c r="K345" s="3"/>
    </row>
    <row r="346" spans="1:11" x14ac:dyDescent="0.2">
      <c r="A346" s="10" t="str">
        <f>IF(ISERROR(MATCH(B346,'SegEnds_Xtal_Prot#'!B:B, 0)), "NoXtal", "Xtal")</f>
        <v>Xtal</v>
      </c>
      <c r="B346" t="s">
        <v>1451</v>
      </c>
      <c r="C346" s="1" t="s">
        <v>1451</v>
      </c>
      <c r="D346" t="s">
        <v>1451</v>
      </c>
      <c r="E346" s="28" t="str">
        <f>VLOOKUP(B346,Classification!$A:$D,2,FALSE)</f>
        <v>A</v>
      </c>
      <c r="F346" s="49" t="str">
        <f>VLOOKUP(C346,Classification!$A:$D,2,FALSE)</f>
        <v>A</v>
      </c>
      <c r="G346" s="15" t="str">
        <f>VLOOKUP(D346,Classification!$A:$D,2,FALSE)</f>
        <v>A</v>
      </c>
      <c r="H346" s="15" t="b">
        <f>OR(E346=G346,AND(E346="T",G346="A"),AND(E346="B2",G346="B1"),E346="O")</f>
        <v>1</v>
      </c>
      <c r="K346" s="3"/>
    </row>
    <row r="347" spans="1:11" x14ac:dyDescent="0.2">
      <c r="A347" s="10" t="str">
        <f>IF(ISERROR(MATCH(B347,'SegEnds_Xtal_Prot#'!B:B, 0)), "NoXtal", "Xtal")</f>
        <v>Xtal</v>
      </c>
      <c r="B347" t="s">
        <v>1463</v>
      </c>
      <c r="C347" s="1" t="s">
        <v>1463</v>
      </c>
      <c r="D347" t="s">
        <v>1463</v>
      </c>
      <c r="E347" s="28" t="str">
        <f>VLOOKUP(B347,Classification!$A:$D,2,FALSE)</f>
        <v>A</v>
      </c>
      <c r="F347" s="49" t="str">
        <f>VLOOKUP(C347,Classification!$A:$D,2,FALSE)</f>
        <v>A</v>
      </c>
      <c r="G347" s="15" t="str">
        <f>VLOOKUP(D347,Classification!$A:$D,2,FALSE)</f>
        <v>A</v>
      </c>
      <c r="H347" s="15" t="b">
        <f>OR(E347=G347,AND(E347="T",G347="A"),AND(E347="B2",G347="B1"),E347="O")</f>
        <v>1</v>
      </c>
      <c r="K347" s="3"/>
    </row>
    <row r="348" spans="1:11" x14ac:dyDescent="0.2">
      <c r="A348" s="10" t="str">
        <f>IF(ISERROR(MATCH(B348,'SegEnds_Xtal_Prot#'!B:B, 0)), "NoXtal", "Xtal")</f>
        <v>NoXtal</v>
      </c>
      <c r="B348" t="s">
        <v>303</v>
      </c>
      <c r="C348" s="1" t="s">
        <v>165</v>
      </c>
      <c r="D348" t="s">
        <v>345</v>
      </c>
      <c r="E348" s="28" t="str">
        <f>VLOOKUP(B348,Classification!$A:$D,2,FALSE)</f>
        <v>A</v>
      </c>
      <c r="F348" s="49" t="str">
        <f>VLOOKUP(C348,Classification!$A:$D,2,FALSE)</f>
        <v>A</v>
      </c>
      <c r="G348" s="15" t="str">
        <f>VLOOKUP(D348,Classification!$A:$D,2,FALSE)</f>
        <v>A</v>
      </c>
      <c r="H348" s="15" t="b">
        <f t="shared" si="5"/>
        <v>1</v>
      </c>
      <c r="K348" s="3"/>
    </row>
    <row r="349" spans="1:11" x14ac:dyDescent="0.2">
      <c r="A349" s="10" t="str">
        <f>IF(ISERROR(MATCH(B349,'SegEnds_Xtal_Prot#'!B:B, 0)), "NoXtal", "Xtal")</f>
        <v>NoXtal</v>
      </c>
      <c r="B349" t="s">
        <v>351</v>
      </c>
      <c r="C349" s="1" t="s">
        <v>345</v>
      </c>
      <c r="D349" t="s">
        <v>345</v>
      </c>
      <c r="E349" s="28" t="str">
        <f>VLOOKUP(B349,Classification!$A:$D,2,FALSE)</f>
        <v>A</v>
      </c>
      <c r="F349" s="49" t="str">
        <f>VLOOKUP(C349,Classification!$A:$D,2,FALSE)</f>
        <v>A</v>
      </c>
      <c r="G349" s="15" t="str">
        <f>VLOOKUP(D349,Classification!$A:$D,2,FALSE)</f>
        <v>A</v>
      </c>
      <c r="H349" s="15" t="b">
        <f t="shared" si="5"/>
        <v>1</v>
      </c>
      <c r="K349" s="3"/>
    </row>
    <row r="350" spans="1:11" x14ac:dyDescent="0.2">
      <c r="A350" s="10" t="str">
        <f>IF(ISERROR(MATCH(B350,'SegEnds_Xtal_Prot#'!B:B, 0)), "NoXtal", "Xtal")</f>
        <v>NoXtal</v>
      </c>
      <c r="B350" t="s">
        <v>288</v>
      </c>
      <c r="C350" s="1" t="s">
        <v>336</v>
      </c>
      <c r="D350" t="s">
        <v>345</v>
      </c>
      <c r="E350" s="28" t="str">
        <f>VLOOKUP(B350,Classification!$A:$D,2,FALSE)</f>
        <v>A</v>
      </c>
      <c r="F350" s="49" t="str">
        <f>VLOOKUP(C350,Classification!$A:$D,2,FALSE)</f>
        <v>A</v>
      </c>
      <c r="G350" s="15" t="str">
        <f>VLOOKUP(D350,Classification!$A:$D,2,FALSE)</f>
        <v>A</v>
      </c>
      <c r="H350" s="15" t="b">
        <f t="shared" si="5"/>
        <v>1</v>
      </c>
      <c r="K350" s="3"/>
    </row>
    <row r="351" spans="1:11" x14ac:dyDescent="0.2">
      <c r="A351" s="10" t="str">
        <f>IF(ISERROR(MATCH(B351,'SegEnds_Xtal_Prot#'!B:B, 0)), "NoXtal", "Xtal")</f>
        <v>NoXtal</v>
      </c>
      <c r="B351" t="s">
        <v>347</v>
      </c>
      <c r="C351" s="1" t="s">
        <v>345</v>
      </c>
      <c r="D351" t="s">
        <v>345</v>
      </c>
      <c r="E351" s="28" t="str">
        <f>VLOOKUP(B351,Classification!$A:$D,2,FALSE)</f>
        <v>A</v>
      </c>
      <c r="F351" s="49" t="str">
        <f>VLOOKUP(C351,Classification!$A:$D,2,FALSE)</f>
        <v>A</v>
      </c>
      <c r="G351" s="15" t="str">
        <f>VLOOKUP(D351,Classification!$A:$D,2,FALSE)</f>
        <v>A</v>
      </c>
      <c r="H351" s="15" t="b">
        <f t="shared" si="5"/>
        <v>1</v>
      </c>
      <c r="K351" s="3"/>
    </row>
    <row r="352" spans="1:11" x14ac:dyDescent="0.2">
      <c r="A352" s="10" t="str">
        <f>IF(ISERROR(MATCH(B352,'SegEnds_Xtal_Prot#'!B:B, 0)), "NoXtal", "Xtal")</f>
        <v>NoXtal</v>
      </c>
      <c r="B352" t="s">
        <v>295</v>
      </c>
      <c r="C352" s="1" t="s">
        <v>177</v>
      </c>
      <c r="D352" t="s">
        <v>345</v>
      </c>
      <c r="E352" s="28" t="str">
        <f>VLOOKUP(B352,Classification!$A:$D,2,FALSE)</f>
        <v>A</v>
      </c>
      <c r="F352" s="49" t="str">
        <f>VLOOKUP(C352,Classification!$A:$D,2,FALSE)</f>
        <v>A</v>
      </c>
      <c r="G352" s="15" t="str">
        <f>VLOOKUP(D352,Classification!$A:$D,2,FALSE)</f>
        <v>A</v>
      </c>
      <c r="H352" s="15" t="b">
        <f t="shared" si="5"/>
        <v>1</v>
      </c>
      <c r="K352" s="3"/>
    </row>
    <row r="353" spans="1:11" x14ac:dyDescent="0.2">
      <c r="A353" s="10" t="str">
        <f>IF(ISERROR(MATCH(B353,'SegEnds_Xtal_Prot#'!B:B, 0)), "NoXtal", "Xtal")</f>
        <v>NoXtal</v>
      </c>
      <c r="B353" t="s">
        <v>275</v>
      </c>
      <c r="C353" s="1" t="s">
        <v>345</v>
      </c>
      <c r="D353" t="s">
        <v>345</v>
      </c>
      <c r="E353" s="28" t="str">
        <f>VLOOKUP(B353,Classification!$A:$D,2,FALSE)</f>
        <v>A</v>
      </c>
      <c r="F353" s="49" t="str">
        <f>VLOOKUP(C353,Classification!$A:$D,2,FALSE)</f>
        <v>A</v>
      </c>
      <c r="G353" s="15" t="str">
        <f>VLOOKUP(D353,Classification!$A:$D,2,FALSE)</f>
        <v>A</v>
      </c>
      <c r="H353" s="15" t="b">
        <f t="shared" si="5"/>
        <v>1</v>
      </c>
      <c r="K353" s="3"/>
    </row>
    <row r="354" spans="1:11" x14ac:dyDescent="0.2">
      <c r="A354" s="10" t="str">
        <f>IF(ISERROR(MATCH(B354,'SegEnds_Xtal_Prot#'!B:B, 0)), "NoXtal", "Xtal")</f>
        <v>NoXtal</v>
      </c>
      <c r="B354" t="s">
        <v>276</v>
      </c>
      <c r="C354" s="1" t="s">
        <v>336</v>
      </c>
      <c r="D354" t="s">
        <v>345</v>
      </c>
      <c r="E354" s="28" t="str">
        <f>VLOOKUP(B354,Classification!$A:$D,2,FALSE)</f>
        <v>A</v>
      </c>
      <c r="F354" s="49" t="str">
        <f>VLOOKUP(C354,Classification!$A:$D,2,FALSE)</f>
        <v>A</v>
      </c>
      <c r="G354" s="15" t="str">
        <f>VLOOKUP(D354,Classification!$A:$D,2,FALSE)</f>
        <v>A</v>
      </c>
      <c r="H354" s="15" t="b">
        <f t="shared" si="5"/>
        <v>1</v>
      </c>
      <c r="K354" s="3"/>
    </row>
    <row r="355" spans="1:11" x14ac:dyDescent="0.2">
      <c r="A355" s="10" t="str">
        <f>IF(ISERROR(MATCH(B355,'SegEnds_Xtal_Prot#'!B:B, 0)), "NoXtal", "Xtal")</f>
        <v>NoXtal</v>
      </c>
      <c r="B355" t="s">
        <v>346</v>
      </c>
      <c r="C355" s="1" t="s">
        <v>345</v>
      </c>
      <c r="D355" t="s">
        <v>345</v>
      </c>
      <c r="E355" s="28" t="str">
        <f>VLOOKUP(B355,Classification!$A:$D,2,FALSE)</f>
        <v>A</v>
      </c>
      <c r="F355" s="49" t="str">
        <f>VLOOKUP(C355,Classification!$A:$D,2,FALSE)</f>
        <v>A</v>
      </c>
      <c r="G355" s="15" t="str">
        <f>VLOOKUP(D355,Classification!$A:$D,2,FALSE)</f>
        <v>A</v>
      </c>
      <c r="H355" s="15" t="b">
        <f t="shared" si="5"/>
        <v>1</v>
      </c>
      <c r="K355" s="3"/>
    </row>
    <row r="356" spans="1:11" x14ac:dyDescent="0.2">
      <c r="A356" s="10" t="str">
        <f>IF(ISERROR(MATCH(B356,'SegEnds_Xtal_Prot#'!B:B, 0)), "NoXtal", "Xtal")</f>
        <v>NoXtal</v>
      </c>
      <c r="B356" t="s">
        <v>214</v>
      </c>
      <c r="C356" s="1" t="s">
        <v>345</v>
      </c>
      <c r="D356" t="s">
        <v>345</v>
      </c>
      <c r="E356" s="28" t="str">
        <f>VLOOKUP(B356,Classification!$A:$D,2,FALSE)</f>
        <v>A</v>
      </c>
      <c r="F356" s="49" t="str">
        <f>VLOOKUP(C356,Classification!$A:$D,2,FALSE)</f>
        <v>A</v>
      </c>
      <c r="G356" s="15" t="str">
        <f>VLOOKUP(D356,Classification!$A:$D,2,FALSE)</f>
        <v>A</v>
      </c>
      <c r="H356" s="15" t="b">
        <f t="shared" si="5"/>
        <v>1</v>
      </c>
      <c r="K356" s="3"/>
    </row>
    <row r="357" spans="1:11" x14ac:dyDescent="0.2">
      <c r="A357" s="10" t="str">
        <f>IF(ISERROR(MATCH(B357,'SegEnds_Xtal_Prot#'!B:B, 0)), "NoXtal", "Xtal")</f>
        <v>NoXtal</v>
      </c>
      <c r="B357" t="s">
        <v>289</v>
      </c>
      <c r="C357" s="1" t="s">
        <v>356</v>
      </c>
      <c r="D357" t="s">
        <v>345</v>
      </c>
      <c r="E357" s="28" t="str">
        <f>VLOOKUP(B357,Classification!$A:$D,2,FALSE)</f>
        <v>A</v>
      </c>
      <c r="F357" s="49" t="str">
        <f>VLOOKUP(C357,Classification!$A:$D,2,FALSE)</f>
        <v>A</v>
      </c>
      <c r="G357" s="15" t="str">
        <f>VLOOKUP(D357,Classification!$A:$D,2,FALSE)</f>
        <v>A</v>
      </c>
      <c r="H357" s="15" t="b">
        <f t="shared" si="5"/>
        <v>1</v>
      </c>
      <c r="K357" s="3"/>
    </row>
    <row r="358" spans="1:11" x14ac:dyDescent="0.2">
      <c r="A358" s="10" t="str">
        <f>IF(ISERROR(MATCH(B358,'SegEnds_Xtal_Prot#'!B:B, 0)), "NoXtal", "Xtal")</f>
        <v>NoXtal</v>
      </c>
      <c r="B358" t="s">
        <v>257</v>
      </c>
      <c r="C358" s="1" t="s">
        <v>371</v>
      </c>
      <c r="D358" t="s">
        <v>345</v>
      </c>
      <c r="E358" s="28" t="str">
        <f>VLOOKUP(B358,Classification!$A:$D,2,FALSE)</f>
        <v>A</v>
      </c>
      <c r="F358" s="49" t="str">
        <f>VLOOKUP(C358,Classification!$A:$D,2,FALSE)</f>
        <v>A</v>
      </c>
      <c r="G358" s="15" t="str">
        <f>VLOOKUP(D358,Classification!$A:$D,2,FALSE)</f>
        <v>A</v>
      </c>
      <c r="H358" s="15" t="b">
        <f t="shared" si="5"/>
        <v>1</v>
      </c>
      <c r="K358" s="3"/>
    </row>
    <row r="359" spans="1:11" x14ac:dyDescent="0.2">
      <c r="A359" s="10" t="str">
        <f>IF(ISERROR(MATCH(B359,'SegEnds_Xtal_Prot#'!B:B, 0)), "NoXtal", "Xtal")</f>
        <v>NoXtal</v>
      </c>
      <c r="B359" t="s">
        <v>277</v>
      </c>
      <c r="C359" s="1" t="s">
        <v>345</v>
      </c>
      <c r="D359" t="s">
        <v>345</v>
      </c>
      <c r="E359" s="28" t="str">
        <f>VLOOKUP(B359,Classification!$A:$D,2,FALSE)</f>
        <v>A</v>
      </c>
      <c r="F359" s="49" t="str">
        <f>VLOOKUP(C359,Classification!$A:$D,2,FALSE)</f>
        <v>A</v>
      </c>
      <c r="G359" s="15" t="str">
        <f>VLOOKUP(D359,Classification!$A:$D,2,FALSE)</f>
        <v>A</v>
      </c>
      <c r="H359" s="15" t="b">
        <f t="shared" si="5"/>
        <v>1</v>
      </c>
      <c r="K359" s="3"/>
    </row>
    <row r="360" spans="1:11" x14ac:dyDescent="0.2">
      <c r="A360" s="10" t="str">
        <f>IF(ISERROR(MATCH(B360,'SegEnds_Xtal_Prot#'!B:B, 0)), "NoXtal", "Xtal")</f>
        <v>NoXtal</v>
      </c>
      <c r="B360" t="s">
        <v>229</v>
      </c>
      <c r="C360" s="1" t="s">
        <v>352</v>
      </c>
      <c r="D360" t="s">
        <v>352</v>
      </c>
      <c r="E360" s="28" t="str">
        <f>VLOOKUP(B360,Classification!$A:$D,2,FALSE)</f>
        <v>A</v>
      </c>
      <c r="F360" s="49" t="str">
        <f>VLOOKUP(C360,Classification!$A:$D,2,FALSE)</f>
        <v>A</v>
      </c>
      <c r="G360" s="15" t="str">
        <f>VLOOKUP(D360,Classification!$A:$D,2,FALSE)</f>
        <v>A</v>
      </c>
      <c r="H360" s="15" t="b">
        <f t="shared" si="5"/>
        <v>1</v>
      </c>
      <c r="K360" s="3"/>
    </row>
    <row r="361" spans="1:11" x14ac:dyDescent="0.2">
      <c r="A361" s="10" t="str">
        <f>IF(ISERROR(MATCH(B361,'SegEnds_Xtal_Prot#'!B:B, 0)), "NoXtal", "Xtal")</f>
        <v>NoXtal</v>
      </c>
      <c r="B361" t="s">
        <v>353</v>
      </c>
      <c r="C361" s="1" t="s">
        <v>352</v>
      </c>
      <c r="D361" t="s">
        <v>352</v>
      </c>
      <c r="E361" s="28" t="str">
        <f>VLOOKUP(B361,Classification!$A:$D,2,FALSE)</f>
        <v>A</v>
      </c>
      <c r="F361" s="49" t="str">
        <f>VLOOKUP(C361,Classification!$A:$D,2,FALSE)</f>
        <v>A</v>
      </c>
      <c r="G361" s="15" t="str">
        <f>VLOOKUP(D361,Classification!$A:$D,2,FALSE)</f>
        <v>A</v>
      </c>
      <c r="H361" s="15" t="b">
        <f t="shared" si="5"/>
        <v>1</v>
      </c>
      <c r="K361" s="3"/>
    </row>
    <row r="362" spans="1:11" x14ac:dyDescent="0.2">
      <c r="A362" s="10" t="str">
        <f>IF(ISERROR(MATCH(B362,'SegEnds_Xtal_Prot#'!B:B, 0)), "NoXtal", "Xtal")</f>
        <v>NoXtal</v>
      </c>
      <c r="B362" t="s">
        <v>354</v>
      </c>
      <c r="C362" s="1" t="s">
        <v>352</v>
      </c>
      <c r="D362" t="s">
        <v>352</v>
      </c>
      <c r="E362" s="28" t="str">
        <f>VLOOKUP(B362,Classification!$A:$D,2,FALSE)</f>
        <v>A</v>
      </c>
      <c r="F362" s="49" t="str">
        <f>VLOOKUP(C362,Classification!$A:$D,2,FALSE)</f>
        <v>A</v>
      </c>
      <c r="G362" s="15" t="str">
        <f>VLOOKUP(D362,Classification!$A:$D,2,FALSE)</f>
        <v>A</v>
      </c>
      <c r="H362" s="15" t="b">
        <f t="shared" si="5"/>
        <v>1</v>
      </c>
      <c r="K362" s="3"/>
    </row>
    <row r="363" spans="1:11" x14ac:dyDescent="0.2">
      <c r="A363" s="10" t="str">
        <f>IF(ISERROR(MATCH(B363,'SegEnds_Xtal_Prot#'!B:B, 0)), "NoXtal", "Xtal")</f>
        <v>Xtal</v>
      </c>
      <c r="B363" t="s">
        <v>352</v>
      </c>
      <c r="C363" s="1" t="s">
        <v>352</v>
      </c>
      <c r="D363" t="s">
        <v>352</v>
      </c>
      <c r="E363" s="28" t="str">
        <f>VLOOKUP(B363,Classification!$A:$D,2,FALSE)</f>
        <v>A</v>
      </c>
      <c r="F363" s="49" t="str">
        <f>VLOOKUP(C363,Classification!$A:$D,2,FALSE)</f>
        <v>A</v>
      </c>
      <c r="G363" s="15" t="str">
        <f>VLOOKUP(D363,Classification!$A:$D,2,FALSE)</f>
        <v>A</v>
      </c>
      <c r="H363" s="15" t="b">
        <f t="shared" si="5"/>
        <v>1</v>
      </c>
      <c r="K363" s="3"/>
    </row>
    <row r="364" spans="1:11" x14ac:dyDescent="0.2">
      <c r="A364" s="10" t="str">
        <f>IF(ISERROR(MATCH(B364,'SegEnds_Xtal_Prot#'!B:B, 0)), "NoXtal", "Xtal")</f>
        <v>NoXtal</v>
      </c>
      <c r="B364" t="s">
        <v>272</v>
      </c>
      <c r="C364" s="1" t="s">
        <v>352</v>
      </c>
      <c r="D364" t="s">
        <v>352</v>
      </c>
      <c r="E364" s="28" t="str">
        <f>VLOOKUP(B364,Classification!$A:$D,2,FALSE)</f>
        <v>A</v>
      </c>
      <c r="F364" s="49" t="str">
        <f>VLOOKUP(C364,Classification!$A:$D,2,FALSE)</f>
        <v>A</v>
      </c>
      <c r="G364" s="15" t="str">
        <f>VLOOKUP(D364,Classification!$A:$D,2,FALSE)</f>
        <v>A</v>
      </c>
      <c r="H364" s="15" t="b">
        <f t="shared" si="5"/>
        <v>1</v>
      </c>
      <c r="K364" s="3"/>
    </row>
    <row r="365" spans="1:11" x14ac:dyDescent="0.2">
      <c r="A365" s="10" t="str">
        <f>IF(ISERROR(MATCH(B365,'SegEnds_Xtal_Prot#'!B:B, 0)), "NoXtal", "Xtal")</f>
        <v>NoXtal</v>
      </c>
      <c r="B365" t="s">
        <v>307</v>
      </c>
      <c r="C365" s="1" t="s">
        <v>158</v>
      </c>
      <c r="D365" t="s">
        <v>352</v>
      </c>
      <c r="E365" s="28" t="str">
        <f>VLOOKUP(B365,Classification!$A:$D,2,FALSE)</f>
        <v>A</v>
      </c>
      <c r="F365" s="49" t="str">
        <f>VLOOKUP(C365,Classification!$A:$D,2,FALSE)</f>
        <v>A</v>
      </c>
      <c r="G365" s="15" t="str">
        <f>VLOOKUP(D365,Classification!$A:$D,2,FALSE)</f>
        <v>A</v>
      </c>
      <c r="H365" s="15" t="b">
        <f t="shared" si="5"/>
        <v>1</v>
      </c>
      <c r="K365" s="3"/>
    </row>
    <row r="366" spans="1:11" x14ac:dyDescent="0.2">
      <c r="A366" s="10" t="str">
        <f>IF(ISERROR(MATCH(B366,'SegEnds_Xtal_Prot#'!B:B, 0)), "NoXtal", "Xtal")</f>
        <v>Xtal</v>
      </c>
      <c r="B366" t="s">
        <v>371</v>
      </c>
      <c r="C366" s="1" t="s">
        <v>371</v>
      </c>
      <c r="D366" t="s">
        <v>352</v>
      </c>
      <c r="E366" s="28" t="str">
        <f>VLOOKUP(B366,Classification!$A:$D,2,FALSE)</f>
        <v>A</v>
      </c>
      <c r="F366" s="49" t="str">
        <f>VLOOKUP(C366,Classification!$A:$D,2,FALSE)</f>
        <v>A</v>
      </c>
      <c r="G366" s="15" t="str">
        <f>VLOOKUP(D366,Classification!$A:$D,2,FALSE)</f>
        <v>A</v>
      </c>
      <c r="H366" s="15" t="b">
        <f t="shared" si="5"/>
        <v>1</v>
      </c>
      <c r="K366" s="3"/>
    </row>
    <row r="367" spans="1:11" x14ac:dyDescent="0.2">
      <c r="A367" s="10" t="str">
        <f>IF(ISERROR(MATCH(B367,'SegEnds_Xtal_Prot#'!B:B, 0)), "NoXtal", "Xtal")</f>
        <v>NoXtal</v>
      </c>
      <c r="B367" t="s">
        <v>234</v>
      </c>
      <c r="C367" s="1" t="s">
        <v>336</v>
      </c>
      <c r="D367" t="s">
        <v>352</v>
      </c>
      <c r="E367" s="28" t="str">
        <f>VLOOKUP(B367,Classification!$A:$D,2,FALSE)</f>
        <v>A</v>
      </c>
      <c r="F367" s="49" t="str">
        <f>VLOOKUP(C367,Classification!$A:$D,2,FALSE)</f>
        <v>A</v>
      </c>
      <c r="G367" s="15" t="str">
        <f>VLOOKUP(D367,Classification!$A:$D,2,FALSE)</f>
        <v>A</v>
      </c>
      <c r="H367" s="15" t="b">
        <f t="shared" si="5"/>
        <v>1</v>
      </c>
      <c r="K367" s="3"/>
    </row>
    <row r="368" spans="1:11" x14ac:dyDescent="0.2">
      <c r="A368" s="10" t="str">
        <f>IF(ISERROR(MATCH(B368,'SegEnds_Xtal_Prot#'!B:B, 0)), "NoXtal", "Xtal")</f>
        <v>NoXtal</v>
      </c>
      <c r="B368" t="s">
        <v>365</v>
      </c>
      <c r="C368" s="1" t="s">
        <v>165</v>
      </c>
      <c r="D368" t="s">
        <v>352</v>
      </c>
      <c r="E368" s="28" t="str">
        <f>VLOOKUP(B368,Classification!$A:$D,2,FALSE)</f>
        <v>A</v>
      </c>
      <c r="F368" s="49" t="str">
        <f>VLOOKUP(C368,Classification!$A:$D,2,FALSE)</f>
        <v>A</v>
      </c>
      <c r="G368" s="15" t="str">
        <f>VLOOKUP(D368,Classification!$A:$D,2,FALSE)</f>
        <v>A</v>
      </c>
      <c r="H368" s="15" t="b">
        <f t="shared" si="5"/>
        <v>1</v>
      </c>
      <c r="K368" s="3"/>
    </row>
    <row r="369" spans="1:11" x14ac:dyDescent="0.2">
      <c r="A369" s="10" t="str">
        <f>IF(ISERROR(MATCH(B369,'SegEnds_Xtal_Prot#'!B:B, 0)), "NoXtal", "Xtal")</f>
        <v>NoXtal</v>
      </c>
      <c r="B369" t="s">
        <v>253</v>
      </c>
      <c r="C369" s="1" t="s">
        <v>371</v>
      </c>
      <c r="D369" t="s">
        <v>352</v>
      </c>
      <c r="E369" s="28" t="str">
        <f>VLOOKUP(B369,Classification!$A:$D,2,FALSE)</f>
        <v>A</v>
      </c>
      <c r="F369" s="49" t="str">
        <f>VLOOKUP(C369,Classification!$A:$D,2,FALSE)</f>
        <v>A</v>
      </c>
      <c r="G369" s="15" t="str">
        <f>VLOOKUP(D369,Classification!$A:$D,2,FALSE)</f>
        <v>A</v>
      </c>
      <c r="H369" s="15" t="b">
        <f t="shared" si="5"/>
        <v>1</v>
      </c>
      <c r="K369" s="3"/>
    </row>
    <row r="370" spans="1:11" x14ac:dyDescent="0.2">
      <c r="A370" s="10" t="str">
        <f>IF(ISERROR(MATCH(B370,'SegEnds_Xtal_Prot#'!B:B, 0)), "NoXtal", "Xtal")</f>
        <v>NoXtal</v>
      </c>
      <c r="B370" t="s">
        <v>364</v>
      </c>
      <c r="C370" s="1" t="s">
        <v>133</v>
      </c>
      <c r="D370" t="s">
        <v>352</v>
      </c>
      <c r="E370" s="28" t="str">
        <f>VLOOKUP(B370,Classification!$A:$D,2,FALSE)</f>
        <v>A</v>
      </c>
      <c r="F370" s="49" t="str">
        <f>VLOOKUP(C370,Classification!$A:$D,2,FALSE)</f>
        <v>A</v>
      </c>
      <c r="G370" s="15" t="str">
        <f>VLOOKUP(D370,Classification!$A:$D,2,FALSE)</f>
        <v>A</v>
      </c>
      <c r="H370" s="15" t="b">
        <f t="shared" si="5"/>
        <v>1</v>
      </c>
      <c r="K370" s="3"/>
    </row>
    <row r="371" spans="1:11" x14ac:dyDescent="0.2">
      <c r="A371" s="10" t="str">
        <f>IF(ISERROR(MATCH(B371,'SegEnds_Xtal_Prot#'!B:B, 0)), "NoXtal", "Xtal")</f>
        <v>NoXtal</v>
      </c>
      <c r="B371" t="s">
        <v>357</v>
      </c>
      <c r="C371" s="1" t="s">
        <v>356</v>
      </c>
      <c r="D371" t="s">
        <v>355</v>
      </c>
      <c r="E371" s="28" t="str">
        <f>VLOOKUP(B371,Classification!$A:$D,2,FALSE)</f>
        <v>A</v>
      </c>
      <c r="F371" s="49" t="str">
        <f>VLOOKUP(C371,Classification!$A:$D,2,FALSE)</f>
        <v>A</v>
      </c>
      <c r="G371" s="15" t="str">
        <f>VLOOKUP(D371,Classification!$A:$D,2,FALSE)</f>
        <v>A</v>
      </c>
      <c r="H371" s="15" t="b">
        <f t="shared" si="5"/>
        <v>1</v>
      </c>
      <c r="K371" s="3"/>
    </row>
    <row r="372" spans="1:11" x14ac:dyDescent="0.2">
      <c r="A372" s="10" t="str">
        <f>IF(ISERROR(MATCH(B372,'SegEnds_Xtal_Prot#'!B:B, 0)), "NoXtal", "Xtal")</f>
        <v>NoXtal</v>
      </c>
      <c r="B372" t="s">
        <v>261</v>
      </c>
      <c r="C372" s="1" t="s">
        <v>336</v>
      </c>
      <c r="D372" t="s">
        <v>355</v>
      </c>
      <c r="E372" s="28" t="str">
        <f>VLOOKUP(B372,Classification!$A:$D,2,FALSE)</f>
        <v>A</v>
      </c>
      <c r="F372" s="49" t="str">
        <f>VLOOKUP(C372,Classification!$A:$D,2,FALSE)</f>
        <v>A</v>
      </c>
      <c r="G372" s="15" t="str">
        <f>VLOOKUP(D372,Classification!$A:$D,2,FALSE)</f>
        <v>A</v>
      </c>
      <c r="H372" s="15" t="b">
        <f t="shared" si="5"/>
        <v>1</v>
      </c>
      <c r="K372" s="3"/>
    </row>
    <row r="373" spans="1:11" x14ac:dyDescent="0.2">
      <c r="A373" s="10" t="str">
        <f>IF(ISERROR(MATCH(B373,'SegEnds_Xtal_Prot#'!B:B, 0)), "NoXtal", "Xtal")</f>
        <v>NoXtal</v>
      </c>
      <c r="B373" t="s">
        <v>254</v>
      </c>
      <c r="C373" s="1" t="s">
        <v>170</v>
      </c>
      <c r="D373" t="s">
        <v>355</v>
      </c>
      <c r="E373" s="28" t="str">
        <f>VLOOKUP(B373,Classification!$A:$D,2,FALSE)</f>
        <v>A</v>
      </c>
      <c r="F373" s="49" t="str">
        <f>VLOOKUP(C373,Classification!$A:$D,2,FALSE)</f>
        <v>A</v>
      </c>
      <c r="G373" s="15" t="str">
        <f>VLOOKUP(D373,Classification!$A:$D,2,FALSE)</f>
        <v>A</v>
      </c>
      <c r="H373" s="15" t="b">
        <f t="shared" si="5"/>
        <v>1</v>
      </c>
      <c r="K373" s="3"/>
    </row>
    <row r="374" spans="1:11" x14ac:dyDescent="0.2">
      <c r="A374" s="10" t="str">
        <f>IF(ISERROR(MATCH(B374,'SegEnds_Xtal_Prot#'!B:B, 0)), "NoXtal", "Xtal")</f>
        <v>NoXtal</v>
      </c>
      <c r="B374" t="s">
        <v>302</v>
      </c>
      <c r="C374" s="1" t="s">
        <v>1172</v>
      </c>
      <c r="D374" t="s">
        <v>355</v>
      </c>
      <c r="E374" s="28" t="str">
        <f>VLOOKUP(B374,Classification!$A:$D,2,FALSE)</f>
        <v>A</v>
      </c>
      <c r="F374" s="49" t="str">
        <f>VLOOKUP(C374,Classification!$A:$D,2,FALSE)</f>
        <v>A</v>
      </c>
      <c r="G374" s="15" t="str">
        <f>VLOOKUP(D374,Classification!$A:$D,2,FALSE)</f>
        <v>A</v>
      </c>
      <c r="H374" s="15" t="b">
        <f t="shared" si="5"/>
        <v>1</v>
      </c>
      <c r="K374" s="3"/>
    </row>
    <row r="375" spans="1:11" x14ac:dyDescent="0.2">
      <c r="A375" s="10" t="str">
        <f>IF(ISERROR(MATCH(B375,'SegEnds_Xtal_Prot#'!B:B, 0)), "NoXtal", "Xtal")</f>
        <v>NoXtal</v>
      </c>
      <c r="B375" t="s">
        <v>358</v>
      </c>
      <c r="C375" s="1" t="s">
        <v>356</v>
      </c>
      <c r="D375" t="s">
        <v>355</v>
      </c>
      <c r="E375" s="28" t="str">
        <f>VLOOKUP(B375,Classification!$A:$D,2,FALSE)</f>
        <v>A</v>
      </c>
      <c r="F375" s="49" t="str">
        <f>VLOOKUP(C375,Classification!$A:$D,2,FALSE)</f>
        <v>A</v>
      </c>
      <c r="G375" s="15" t="str">
        <f>VLOOKUP(D375,Classification!$A:$D,2,FALSE)</f>
        <v>A</v>
      </c>
      <c r="H375" s="15" t="b">
        <f t="shared" si="5"/>
        <v>1</v>
      </c>
      <c r="K375" s="3"/>
    </row>
    <row r="376" spans="1:11" x14ac:dyDescent="0.2">
      <c r="A376" s="10" t="str">
        <f>IF(ISERROR(MATCH(B376,'SegEnds_Xtal_Prot#'!B:B, 0)), "NoXtal", "Xtal")</f>
        <v>Xtal</v>
      </c>
      <c r="B376" t="s">
        <v>356</v>
      </c>
      <c r="C376" s="1" t="s">
        <v>356</v>
      </c>
      <c r="D376" t="s">
        <v>356</v>
      </c>
      <c r="E376" s="28" t="str">
        <f>VLOOKUP(B376,Classification!$A:$D,2,FALSE)</f>
        <v>A</v>
      </c>
      <c r="F376" s="49" t="str">
        <f>VLOOKUP(C376,Classification!$A:$D,2,FALSE)</f>
        <v>A</v>
      </c>
      <c r="G376" s="15" t="str">
        <f>VLOOKUP(D376,Classification!$A:$D,2,FALSE)</f>
        <v>A</v>
      </c>
      <c r="H376" s="15" t="b">
        <f t="shared" si="5"/>
        <v>1</v>
      </c>
      <c r="K376" s="3"/>
    </row>
    <row r="377" spans="1:11" x14ac:dyDescent="0.2">
      <c r="A377" s="10" t="str">
        <f>IF(ISERROR(MATCH(B377,'SegEnds_Xtal_Prot#'!B:B, 0)), "NoXtal", "Xtal")</f>
        <v>Xtal</v>
      </c>
      <c r="B377" t="s">
        <v>355</v>
      </c>
      <c r="C377" s="1" t="s">
        <v>355</v>
      </c>
      <c r="D377" t="s">
        <v>355</v>
      </c>
      <c r="E377" s="28" t="str">
        <f>VLOOKUP(B377,Classification!$A:$D,2,FALSE)</f>
        <v>A</v>
      </c>
      <c r="F377" s="49" t="str">
        <f>VLOOKUP(C377,Classification!$A:$D,2,FALSE)</f>
        <v>A</v>
      </c>
      <c r="G377" s="15" t="str">
        <f>VLOOKUP(D377,Classification!$A:$D,2,FALSE)</f>
        <v>A</v>
      </c>
      <c r="H377" s="15" t="b">
        <f t="shared" si="5"/>
        <v>1</v>
      </c>
      <c r="K377" s="3"/>
    </row>
    <row r="378" spans="1:11" x14ac:dyDescent="0.2">
      <c r="A378" s="10" t="str">
        <f>IF(ISERROR(MATCH(B378,'SegEnds_Xtal_Prot#'!B:B, 0)), "NoXtal", "Xtal")</f>
        <v>NoXtal</v>
      </c>
      <c r="B378" t="s">
        <v>243</v>
      </c>
      <c r="C378" s="1" t="s">
        <v>356</v>
      </c>
      <c r="D378" t="s">
        <v>355</v>
      </c>
      <c r="E378" s="28" t="str">
        <f>VLOOKUP(B378,Classification!$A:$D,2,FALSE)</f>
        <v>A</v>
      </c>
      <c r="F378" s="49" t="str">
        <f>VLOOKUP(C378,Classification!$A:$D,2,FALSE)</f>
        <v>A</v>
      </c>
      <c r="G378" s="15" t="str">
        <f>VLOOKUP(D378,Classification!$A:$D,2,FALSE)</f>
        <v>A</v>
      </c>
      <c r="H378" s="15" t="b">
        <f t="shared" si="5"/>
        <v>1</v>
      </c>
      <c r="K378" s="3"/>
    </row>
    <row r="379" spans="1:11" x14ac:dyDescent="0.2">
      <c r="A379" s="10" t="str">
        <f>IF(ISERROR(MATCH(B379,'SegEnds_Xtal_Prot#'!B:B, 0)), "NoXtal", "Xtal")</f>
        <v>NoXtal</v>
      </c>
      <c r="B379" t="s">
        <v>349</v>
      </c>
      <c r="C379" s="1" t="s">
        <v>355</v>
      </c>
      <c r="D379" t="s">
        <v>355</v>
      </c>
      <c r="E379" s="28" t="str">
        <f>VLOOKUP(B379,Classification!$A:$D,2,FALSE)</f>
        <v>A</v>
      </c>
      <c r="F379" s="49" t="str">
        <f>VLOOKUP(C379,Classification!$A:$D,2,FALSE)</f>
        <v>A</v>
      </c>
      <c r="G379" s="15" t="str">
        <f>VLOOKUP(D379,Classification!$A:$D,2,FALSE)</f>
        <v>A</v>
      </c>
      <c r="H379" s="15" t="b">
        <f t="shared" si="5"/>
        <v>1</v>
      </c>
      <c r="K379" s="3"/>
    </row>
    <row r="380" spans="1:11" x14ac:dyDescent="0.2">
      <c r="A380" s="10" t="str">
        <f>IF(ISERROR(MATCH(B380,'SegEnds_Xtal_Prot#'!B:B, 0)), "NoXtal", "Xtal")</f>
        <v>NoXtal</v>
      </c>
      <c r="B380" t="s">
        <v>199</v>
      </c>
      <c r="C380" s="1" t="s">
        <v>355</v>
      </c>
      <c r="D380" t="s">
        <v>355</v>
      </c>
      <c r="E380" s="28" t="str">
        <f>VLOOKUP(B380,Classification!$A:$D,2,FALSE)</f>
        <v>A</v>
      </c>
      <c r="F380" s="49" t="str">
        <f>VLOOKUP(C380,Classification!$A:$D,2,FALSE)</f>
        <v>A</v>
      </c>
      <c r="G380" s="15" t="str">
        <f>VLOOKUP(D380,Classification!$A:$D,2,FALSE)</f>
        <v>A</v>
      </c>
      <c r="H380" s="15" t="b">
        <f t="shared" si="5"/>
        <v>1</v>
      </c>
      <c r="K380" s="3"/>
    </row>
    <row r="381" spans="1:11" x14ac:dyDescent="0.2">
      <c r="A381" s="10" t="str">
        <f>IF(ISERROR(MATCH(B381,'SegEnds_Xtal_Prot#'!B:B, 0)), "NoXtal", "Xtal")</f>
        <v>NoXtal</v>
      </c>
      <c r="B381" t="s">
        <v>258</v>
      </c>
      <c r="C381" s="1" t="s">
        <v>355</v>
      </c>
      <c r="D381" t="s">
        <v>355</v>
      </c>
      <c r="E381" s="28" t="str">
        <f>VLOOKUP(B381,Classification!$A:$D,2,FALSE)</f>
        <v>A</v>
      </c>
      <c r="F381" s="49" t="str">
        <f>VLOOKUP(C381,Classification!$A:$D,2,FALSE)</f>
        <v>A</v>
      </c>
      <c r="G381" s="15" t="str">
        <f>VLOOKUP(D381,Classification!$A:$D,2,FALSE)</f>
        <v>A</v>
      </c>
      <c r="H381" s="15" t="b">
        <f t="shared" si="5"/>
        <v>1</v>
      </c>
      <c r="K381" s="3"/>
    </row>
    <row r="382" spans="1:11" x14ac:dyDescent="0.2">
      <c r="A382" s="10" t="str">
        <f>IF(ISERROR(MATCH(B382,'SegEnds_Xtal_Prot#'!B:B, 0)), "NoXtal", "Xtal")</f>
        <v>NoXtal</v>
      </c>
      <c r="B382" t="s">
        <v>309</v>
      </c>
      <c r="C382" s="1" t="s">
        <v>104</v>
      </c>
      <c r="D382" t="s">
        <v>104</v>
      </c>
      <c r="E382" s="28" t="str">
        <f>VLOOKUP(B382,Classification!$A:$D,2,FALSE)</f>
        <v>A</v>
      </c>
      <c r="F382" s="49" t="str">
        <f>VLOOKUP(C382,Classification!$A:$D,2,FALSE)</f>
        <v>A</v>
      </c>
      <c r="G382" s="15" t="str">
        <f>VLOOKUP(D382,Classification!$A:$D,2,FALSE)</f>
        <v>A</v>
      </c>
      <c r="H382" s="15" t="b">
        <f t="shared" si="5"/>
        <v>1</v>
      </c>
      <c r="K382" s="3"/>
    </row>
    <row r="383" spans="1:11" x14ac:dyDescent="0.2">
      <c r="A383" s="10" t="str">
        <f>IF(ISERROR(MATCH(B383,'SegEnds_Xtal_Prot#'!B:B, 0)), "NoXtal", "Xtal")</f>
        <v>NoXtal</v>
      </c>
      <c r="B383" t="s">
        <v>151</v>
      </c>
      <c r="C383" s="1" t="s">
        <v>104</v>
      </c>
      <c r="D383" t="s">
        <v>104</v>
      </c>
      <c r="E383" s="28" t="str">
        <f>VLOOKUP(B383,Classification!$A:$D,2,FALSE)</f>
        <v>A</v>
      </c>
      <c r="F383" s="49" t="str">
        <f>VLOOKUP(C383,Classification!$A:$D,2,FALSE)</f>
        <v>A</v>
      </c>
      <c r="G383" s="15" t="str">
        <f>VLOOKUP(D383,Classification!$A:$D,2,FALSE)</f>
        <v>A</v>
      </c>
      <c r="H383" s="15" t="b">
        <f t="shared" si="5"/>
        <v>1</v>
      </c>
      <c r="K383" s="3"/>
    </row>
    <row r="384" spans="1:11" x14ac:dyDescent="0.2">
      <c r="A384" s="10" t="str">
        <f>IF(ISERROR(MATCH(B384,'SegEnds_Xtal_Prot#'!B:B, 0)), "NoXtal", "Xtal")</f>
        <v>NoXtal</v>
      </c>
      <c r="B384" t="s">
        <v>296</v>
      </c>
      <c r="C384" s="1" t="s">
        <v>103</v>
      </c>
      <c r="D384" t="s">
        <v>104</v>
      </c>
      <c r="E384" s="28" t="str">
        <f>VLOOKUP(B384,Classification!$A:$D,2,FALSE)</f>
        <v>A</v>
      </c>
      <c r="F384" s="49" t="str">
        <f>VLOOKUP(C384,Classification!$A:$D,2,FALSE)</f>
        <v>A</v>
      </c>
      <c r="G384" s="15" t="str">
        <f>VLOOKUP(D384,Classification!$A:$D,2,FALSE)</f>
        <v>A</v>
      </c>
      <c r="H384" s="15" t="b">
        <f t="shared" si="5"/>
        <v>1</v>
      </c>
      <c r="K384" s="3"/>
    </row>
    <row r="385" spans="1:11" x14ac:dyDescent="0.2">
      <c r="A385" s="10" t="str">
        <f>IF(ISERROR(MATCH(B385,'SegEnds_Xtal_Prot#'!B:B, 0)), "NoXtal", "Xtal")</f>
        <v>NoXtal</v>
      </c>
      <c r="B385" t="s">
        <v>297</v>
      </c>
      <c r="C385" s="1" t="s">
        <v>104</v>
      </c>
      <c r="D385" t="s">
        <v>104</v>
      </c>
      <c r="E385" s="28" t="str">
        <f>VLOOKUP(B385,Classification!$A:$D,2,FALSE)</f>
        <v>A</v>
      </c>
      <c r="F385" s="49" t="str">
        <f>VLOOKUP(C385,Classification!$A:$D,2,FALSE)</f>
        <v>A</v>
      </c>
      <c r="G385" s="15" t="str">
        <f>VLOOKUP(D385,Classification!$A:$D,2,FALSE)</f>
        <v>A</v>
      </c>
      <c r="H385" s="15" t="b">
        <f t="shared" si="5"/>
        <v>1</v>
      </c>
      <c r="K385" s="3"/>
    </row>
    <row r="386" spans="1:11" x14ac:dyDescent="0.2">
      <c r="A386" s="10" t="str">
        <f>IF(ISERROR(MATCH(B386,'SegEnds_Xtal_Prot#'!B:B, 0)), "NoXtal", "Xtal")</f>
        <v>NoXtal</v>
      </c>
      <c r="B386" t="s">
        <v>238</v>
      </c>
      <c r="C386" s="1" t="s">
        <v>103</v>
      </c>
      <c r="D386" t="s">
        <v>104</v>
      </c>
      <c r="E386" s="28" t="str">
        <f>VLOOKUP(B386,Classification!$A:$D,2,FALSE)</f>
        <v>A</v>
      </c>
      <c r="F386" s="49" t="str">
        <f>VLOOKUP(C386,Classification!$A:$D,2,FALSE)</f>
        <v>A</v>
      </c>
      <c r="G386" s="15" t="str">
        <f>VLOOKUP(D386,Classification!$A:$D,2,FALSE)</f>
        <v>A</v>
      </c>
      <c r="H386" s="15" t="b">
        <f t="shared" si="5"/>
        <v>1</v>
      </c>
      <c r="K386" s="3"/>
    </row>
    <row r="387" spans="1:11" x14ac:dyDescent="0.2">
      <c r="A387" s="10" t="str">
        <f>IF(ISERROR(MATCH(B387,'SegEnds_Xtal_Prot#'!B:B, 0)), "NoXtal", "Xtal")</f>
        <v>NoXtal</v>
      </c>
      <c r="B387" t="s">
        <v>262</v>
      </c>
      <c r="C387" s="1" t="s">
        <v>104</v>
      </c>
      <c r="D387" t="s">
        <v>104</v>
      </c>
      <c r="E387" s="28" t="str">
        <f>VLOOKUP(B387,Classification!$A:$D,2,FALSE)</f>
        <v>A</v>
      </c>
      <c r="F387" s="49" t="str">
        <f>VLOOKUP(C387,Classification!$A:$D,2,FALSE)</f>
        <v>A</v>
      </c>
      <c r="G387" s="15" t="str">
        <f>VLOOKUP(D387,Classification!$A:$D,2,FALSE)</f>
        <v>A</v>
      </c>
      <c r="H387" s="15" t="b">
        <f t="shared" si="5"/>
        <v>1</v>
      </c>
      <c r="K387" s="3"/>
    </row>
    <row r="388" spans="1:11" x14ac:dyDescent="0.2">
      <c r="A388" s="10" t="str">
        <f>IF(ISERROR(MATCH(B388,'SegEnds_Xtal_Prot#'!B:B, 0)), "NoXtal", "Xtal")</f>
        <v>NoXtal</v>
      </c>
      <c r="B388" t="s">
        <v>363</v>
      </c>
      <c r="C388" s="1" t="s">
        <v>139</v>
      </c>
      <c r="D388" t="s">
        <v>104</v>
      </c>
      <c r="E388" s="28" t="str">
        <f>VLOOKUP(B388,Classification!$A:$D,2,FALSE)</f>
        <v>A</v>
      </c>
      <c r="F388" s="49" t="str">
        <f>VLOOKUP(C388,Classification!$A:$D,2,FALSE)</f>
        <v>A</v>
      </c>
      <c r="G388" s="15" t="str">
        <f>VLOOKUP(D388,Classification!$A:$D,2,FALSE)</f>
        <v>A</v>
      </c>
      <c r="H388" s="15" t="b">
        <f t="shared" si="5"/>
        <v>1</v>
      </c>
      <c r="K388" s="3"/>
    </row>
    <row r="389" spans="1:11" x14ac:dyDescent="0.2">
      <c r="A389" s="10" t="str">
        <f>IF(ISERROR(MATCH(B389,'SegEnds_Xtal_Prot#'!B:B, 0)), "NoXtal", "Xtal")</f>
        <v>NoXtal</v>
      </c>
      <c r="B389" t="s">
        <v>473</v>
      </c>
      <c r="C389" s="1" t="s">
        <v>133</v>
      </c>
      <c r="D389" t="s">
        <v>104</v>
      </c>
      <c r="E389" s="28" t="str">
        <f>VLOOKUP(B389,Classification!$A:$D,2,FALSE)</f>
        <v>A</v>
      </c>
      <c r="F389" s="49" t="str">
        <f>VLOOKUP(C389,Classification!$A:$D,2,FALSE)</f>
        <v>A</v>
      </c>
      <c r="G389" s="15" t="str">
        <f>VLOOKUP(D389,Classification!$A:$D,2,FALSE)</f>
        <v>A</v>
      </c>
      <c r="H389" s="15" t="b">
        <f t="shared" ref="H389:H408" si="6">OR(E389=G389,AND(E389="T",G389="A"),AND(E389="B2",G389="B1"),E389="O")</f>
        <v>1</v>
      </c>
      <c r="K389" s="3"/>
    </row>
    <row r="390" spans="1:11" x14ac:dyDescent="0.2">
      <c r="A390" s="10" t="str">
        <f>IF(ISERROR(MATCH(B390,'SegEnds_Xtal_Prot#'!B:B, 0)), "NoXtal", "Xtal")</f>
        <v>NoXtal</v>
      </c>
      <c r="B390" t="s">
        <v>213</v>
      </c>
      <c r="C390" s="1" t="s">
        <v>146</v>
      </c>
      <c r="D390" t="s">
        <v>104</v>
      </c>
      <c r="E390" s="28" t="str">
        <f>VLOOKUP(B390,Classification!$A:$D,2,FALSE)</f>
        <v>A</v>
      </c>
      <c r="F390" s="49" t="str">
        <f>VLOOKUP(C390,Classification!$A:$D,2,FALSE)</f>
        <v>A</v>
      </c>
      <c r="G390" s="15" t="str">
        <f>VLOOKUP(D390,Classification!$A:$D,2,FALSE)</f>
        <v>A</v>
      </c>
      <c r="H390" s="15" t="b">
        <f t="shared" si="6"/>
        <v>1</v>
      </c>
      <c r="K390" s="3"/>
    </row>
    <row r="391" spans="1:11" x14ac:dyDescent="0.2">
      <c r="A391" s="10" t="str">
        <f>IF(ISERROR(MATCH(B391,'SegEnds_Xtal_Prot#'!B:B, 0)), "NoXtal", "Xtal")</f>
        <v>NoXtal</v>
      </c>
      <c r="B391" t="s">
        <v>377</v>
      </c>
      <c r="C391" s="1" t="s">
        <v>104</v>
      </c>
      <c r="D391" t="s">
        <v>104</v>
      </c>
      <c r="E391" s="28" t="str">
        <f>VLOOKUP(B391,Classification!$A:$D,2,FALSE)</f>
        <v>A</v>
      </c>
      <c r="F391" s="49" t="str">
        <f>VLOOKUP(C391,Classification!$A:$D,2,FALSE)</f>
        <v>A</v>
      </c>
      <c r="G391" s="15" t="str">
        <f>VLOOKUP(D391,Classification!$A:$D,2,FALSE)</f>
        <v>A</v>
      </c>
      <c r="H391" s="15" t="b">
        <f t="shared" si="6"/>
        <v>1</v>
      </c>
      <c r="K391" s="3"/>
    </row>
    <row r="392" spans="1:11" x14ac:dyDescent="0.2">
      <c r="A392" s="10" t="str">
        <f>IF(ISERROR(MATCH(B392,'SegEnds_Xtal_Prot#'!B:B, 0)), "NoXtal", "Xtal")</f>
        <v>Xtal</v>
      </c>
      <c r="B392" t="s">
        <v>104</v>
      </c>
      <c r="C392" s="1" t="s">
        <v>104</v>
      </c>
      <c r="D392" t="s">
        <v>104</v>
      </c>
      <c r="E392" s="28" t="str">
        <f>VLOOKUP(B392,Classification!$A:$D,2,FALSE)</f>
        <v>A</v>
      </c>
      <c r="F392" s="49" t="str">
        <f>VLOOKUP(C392,Classification!$A:$D,2,FALSE)</f>
        <v>A</v>
      </c>
      <c r="G392" s="15" t="str">
        <f>VLOOKUP(D392,Classification!$A:$D,2,FALSE)</f>
        <v>A</v>
      </c>
      <c r="H392" s="15" t="b">
        <f t="shared" si="6"/>
        <v>1</v>
      </c>
      <c r="K392" s="3"/>
    </row>
    <row r="393" spans="1:11" x14ac:dyDescent="0.2">
      <c r="A393" s="10" t="str">
        <f>IF(ISERROR(MATCH(B393,'SegEnds_Xtal_Prot#'!B:B, 0)), "NoXtal", "Xtal")</f>
        <v>NoXtal</v>
      </c>
      <c r="B393" t="s">
        <v>379</v>
      </c>
      <c r="C393" s="1" t="s">
        <v>104</v>
      </c>
      <c r="D393" t="s">
        <v>104</v>
      </c>
      <c r="E393" s="28" t="str">
        <f>VLOOKUP(B393,Classification!$A:$D,2,FALSE)</f>
        <v>A</v>
      </c>
      <c r="F393" s="49" t="str">
        <f>VLOOKUP(C393,Classification!$A:$D,2,FALSE)</f>
        <v>A</v>
      </c>
      <c r="G393" s="15" t="str">
        <f>VLOOKUP(D393,Classification!$A:$D,2,FALSE)</f>
        <v>A</v>
      </c>
      <c r="H393" s="15" t="b">
        <f t="shared" si="6"/>
        <v>1</v>
      </c>
      <c r="K393" s="3"/>
    </row>
    <row r="394" spans="1:11" x14ac:dyDescent="0.2">
      <c r="A394" s="10" t="str">
        <f>IF(ISERROR(MATCH(B394,'SegEnds_Xtal_Prot#'!B:B, 0)), "NoXtal", "Xtal")</f>
        <v>NoXtal</v>
      </c>
      <c r="B394" t="s">
        <v>378</v>
      </c>
      <c r="C394" s="1" t="s">
        <v>104</v>
      </c>
      <c r="D394" t="s">
        <v>104</v>
      </c>
      <c r="E394" s="28" t="str">
        <f>VLOOKUP(B394,Classification!$A:$D,2,FALSE)</f>
        <v>A</v>
      </c>
      <c r="F394" s="49" t="str">
        <f>VLOOKUP(C394,Classification!$A:$D,2,FALSE)</f>
        <v>A</v>
      </c>
      <c r="G394" s="15" t="str">
        <f>VLOOKUP(D394,Classification!$A:$D,2,FALSE)</f>
        <v>A</v>
      </c>
      <c r="H394" s="15" t="b">
        <f t="shared" si="6"/>
        <v>1</v>
      </c>
      <c r="K394" s="3"/>
    </row>
    <row r="395" spans="1:11" x14ac:dyDescent="0.2">
      <c r="A395" s="10" t="str">
        <f>IF(ISERROR(MATCH(B395,'SegEnds_Xtal_Prot#'!B:B, 0)), "NoXtal", "Xtal")</f>
        <v>NoXtal</v>
      </c>
      <c r="B395" t="s">
        <v>380</v>
      </c>
      <c r="C395" s="1" t="s">
        <v>104</v>
      </c>
      <c r="D395" t="s">
        <v>104</v>
      </c>
      <c r="E395" s="28" t="str">
        <f>VLOOKUP(B395,Classification!$A:$D,2,FALSE)</f>
        <v>A</v>
      </c>
      <c r="F395" s="49" t="str">
        <f>VLOOKUP(C395,Classification!$A:$D,2,FALSE)</f>
        <v>A</v>
      </c>
      <c r="G395" s="15" t="str">
        <f>VLOOKUP(D395,Classification!$A:$D,2,FALSE)</f>
        <v>A</v>
      </c>
      <c r="H395" s="15" t="b">
        <f t="shared" si="6"/>
        <v>1</v>
      </c>
      <c r="K395" s="3"/>
    </row>
    <row r="396" spans="1:11" x14ac:dyDescent="0.2">
      <c r="A396" s="10" t="str">
        <f>IF(ISERROR(MATCH(B396,'SegEnds_Xtal_Prot#'!B:B, 0)), "NoXtal", "Xtal")</f>
        <v>NoXtal</v>
      </c>
      <c r="B396" t="s">
        <v>448</v>
      </c>
      <c r="C396" s="122" t="s">
        <v>33</v>
      </c>
      <c r="D396" t="s">
        <v>33</v>
      </c>
      <c r="E396" s="28" t="str">
        <f>VLOOKUP(B396,Classification!$A:$D,2,FALSE)</f>
        <v>F</v>
      </c>
      <c r="F396" s="49" t="str">
        <f>VLOOKUP(C396,Classification!$A:$D,2,FALSE)</f>
        <v>F</v>
      </c>
      <c r="G396" s="15" t="str">
        <f>VLOOKUP(D396,Classification!$A:$D,2,FALSE)</f>
        <v>F</v>
      </c>
      <c r="H396" s="15" t="b">
        <f t="shared" si="6"/>
        <v>1</v>
      </c>
      <c r="K396" s="3"/>
    </row>
    <row r="397" spans="1:11" x14ac:dyDescent="0.2">
      <c r="A397" s="10" t="str">
        <f>IF(ISERROR(MATCH(B397,'SegEnds_Xtal_Prot#'!B:B, 0)), "NoXtal", "Xtal")</f>
        <v>NoXtal</v>
      </c>
      <c r="B397" t="s">
        <v>453</v>
      </c>
      <c r="C397" s="1" t="s">
        <v>33</v>
      </c>
      <c r="D397" t="s">
        <v>33</v>
      </c>
      <c r="E397" s="28" t="str">
        <f>VLOOKUP(B397,Classification!$A:$D,2,FALSE)</f>
        <v>F</v>
      </c>
      <c r="F397" s="49" t="str">
        <f>VLOOKUP(C397,Classification!$A:$D,2,FALSE)</f>
        <v>F</v>
      </c>
      <c r="G397" s="15" t="str">
        <f>VLOOKUP(D397,Classification!$A:$D,2,FALSE)</f>
        <v>F</v>
      </c>
      <c r="H397" s="15" t="b">
        <f t="shared" si="6"/>
        <v>1</v>
      </c>
      <c r="K397" s="3"/>
    </row>
    <row r="398" spans="1:11" x14ac:dyDescent="0.2">
      <c r="A398" s="10" t="str">
        <f>IF(ISERROR(MATCH(B398,'SegEnds_Xtal_Prot#'!B:B, 0)), "NoXtal", "Xtal")</f>
        <v>NoXtal</v>
      </c>
      <c r="B398" t="s">
        <v>446</v>
      </c>
      <c r="C398" s="1" t="s">
        <v>33</v>
      </c>
      <c r="D398" t="s">
        <v>33</v>
      </c>
      <c r="E398" s="28" t="str">
        <f>VLOOKUP(B398,Classification!$A:$D,2,FALSE)</f>
        <v>F</v>
      </c>
      <c r="F398" s="49" t="str">
        <f>VLOOKUP(C398,Classification!$A:$D,2,FALSE)</f>
        <v>F</v>
      </c>
      <c r="G398" s="15" t="str">
        <f>VLOOKUP(D398,Classification!$A:$D,2,FALSE)</f>
        <v>F</v>
      </c>
      <c r="H398" s="15" t="b">
        <f t="shared" si="6"/>
        <v>1</v>
      </c>
      <c r="K398" s="3"/>
    </row>
    <row r="399" spans="1:11" x14ac:dyDescent="0.2">
      <c r="A399" s="10" t="str">
        <f>IF(ISERROR(MATCH(B399,'SegEnds_Xtal_Prot#'!B:B, 0)), "NoXtal", "Xtal")</f>
        <v>NoXtal</v>
      </c>
      <c r="B399" t="s">
        <v>450</v>
      </c>
      <c r="C399" s="1" t="s">
        <v>33</v>
      </c>
      <c r="D399" t="s">
        <v>33</v>
      </c>
      <c r="E399" s="28" t="str">
        <f>VLOOKUP(B399,Classification!$A:$D,2,FALSE)</f>
        <v>F</v>
      </c>
      <c r="F399" s="49" t="str">
        <f>VLOOKUP(C399,Classification!$A:$D,2,FALSE)</f>
        <v>F</v>
      </c>
      <c r="G399" s="15" t="str">
        <f>VLOOKUP(D399,Classification!$A:$D,2,FALSE)</f>
        <v>F</v>
      </c>
      <c r="H399" s="15" t="b">
        <f t="shared" si="6"/>
        <v>1</v>
      </c>
      <c r="K399" s="3"/>
    </row>
    <row r="400" spans="1:11" x14ac:dyDescent="0.2">
      <c r="A400" s="10" t="str">
        <f>IF(ISERROR(MATCH(B400,'SegEnds_Xtal_Prot#'!B:B, 0)), "NoXtal", "Xtal")</f>
        <v>NoXtal</v>
      </c>
      <c r="B400" t="s">
        <v>447</v>
      </c>
      <c r="C400" s="1" t="s">
        <v>33</v>
      </c>
      <c r="D400" t="s">
        <v>33</v>
      </c>
      <c r="E400" s="28" t="str">
        <f>VLOOKUP(B400,Classification!$A:$D,2,FALSE)</f>
        <v>F</v>
      </c>
      <c r="F400" s="49" t="str">
        <f>VLOOKUP(C400,Classification!$A:$D,2,FALSE)</f>
        <v>F</v>
      </c>
      <c r="G400" s="15" t="str">
        <f>VLOOKUP(D400,Classification!$A:$D,2,FALSE)</f>
        <v>F</v>
      </c>
      <c r="H400" s="15" t="b">
        <f t="shared" si="6"/>
        <v>1</v>
      </c>
      <c r="K400" s="3"/>
    </row>
    <row r="401" spans="1:11" x14ac:dyDescent="0.2">
      <c r="A401" s="10" t="str">
        <f>IF(ISERROR(MATCH(B401,'SegEnds_Xtal_Prot#'!B:B, 0)), "NoXtal", "Xtal")</f>
        <v>NoXtal</v>
      </c>
      <c r="B401" t="s">
        <v>455</v>
      </c>
      <c r="C401" s="1" t="s">
        <v>33</v>
      </c>
      <c r="D401" t="s">
        <v>33</v>
      </c>
      <c r="E401" s="28" t="str">
        <f>VLOOKUP(B401,Classification!$A:$D,2,FALSE)</f>
        <v>F</v>
      </c>
      <c r="F401" s="49" t="str">
        <f>VLOOKUP(C401,Classification!$A:$D,2,FALSE)</f>
        <v>F</v>
      </c>
      <c r="G401" s="15" t="str">
        <f>VLOOKUP(D401,Classification!$A:$D,2,FALSE)</f>
        <v>F</v>
      </c>
      <c r="H401" s="15" t="b">
        <f t="shared" si="6"/>
        <v>1</v>
      </c>
      <c r="K401" s="3"/>
    </row>
    <row r="402" spans="1:11" x14ac:dyDescent="0.2">
      <c r="A402" s="10" t="str">
        <f>IF(ISERROR(MATCH(B402,'SegEnds_Xtal_Prot#'!B:B, 0)), "NoXtal", "Xtal")</f>
        <v>NoXtal</v>
      </c>
      <c r="B402" t="s">
        <v>451</v>
      </c>
      <c r="C402" s="1" t="s">
        <v>33</v>
      </c>
      <c r="D402" t="s">
        <v>33</v>
      </c>
      <c r="E402" s="28" t="str">
        <f>VLOOKUP(B402,Classification!$A:$D,2,FALSE)</f>
        <v>F</v>
      </c>
      <c r="F402" s="49" t="str">
        <f>VLOOKUP(C402,Classification!$A:$D,2,FALSE)</f>
        <v>F</v>
      </c>
      <c r="G402" s="15" t="str">
        <f>VLOOKUP(D402,Classification!$A:$D,2,FALSE)</f>
        <v>F</v>
      </c>
      <c r="H402" s="15" t="b">
        <f t="shared" si="6"/>
        <v>1</v>
      </c>
      <c r="K402" s="3"/>
    </row>
    <row r="403" spans="1:11" x14ac:dyDescent="0.2">
      <c r="A403" s="10" t="str">
        <f>IF(ISERROR(MATCH(B403,'SegEnds_Xtal_Prot#'!B:B, 0)), "NoXtal", "Xtal")</f>
        <v>NoXtal</v>
      </c>
      <c r="B403" t="s">
        <v>454</v>
      </c>
      <c r="C403" s="1" t="s">
        <v>33</v>
      </c>
      <c r="D403" t="s">
        <v>33</v>
      </c>
      <c r="E403" s="28" t="str">
        <f>VLOOKUP(B403,Classification!$A:$D,2,FALSE)</f>
        <v>F</v>
      </c>
      <c r="F403" s="49" t="str">
        <f>VLOOKUP(C403,Classification!$A:$D,2,FALSE)</f>
        <v>F</v>
      </c>
      <c r="G403" s="15" t="str">
        <f>VLOOKUP(D403,Classification!$A:$D,2,FALSE)</f>
        <v>F</v>
      </c>
      <c r="H403" s="15" t="b">
        <f t="shared" si="6"/>
        <v>1</v>
      </c>
      <c r="K403" s="3"/>
    </row>
    <row r="404" spans="1:11" x14ac:dyDescent="0.2">
      <c r="A404" s="10" t="str">
        <f>IF(ISERROR(MATCH(B404,'SegEnds_Xtal_Prot#'!B:B, 0)), "NoXtal", "Xtal")</f>
        <v>NoXtal</v>
      </c>
      <c r="B404" t="s">
        <v>449</v>
      </c>
      <c r="C404" s="1" t="s">
        <v>33</v>
      </c>
      <c r="D404" t="s">
        <v>33</v>
      </c>
      <c r="E404" s="28" t="str">
        <f>VLOOKUP(B404,Classification!$A:$D,2,FALSE)</f>
        <v>F</v>
      </c>
      <c r="F404" s="49" t="str">
        <f>VLOOKUP(C404,Classification!$A:$D,2,FALSE)</f>
        <v>F</v>
      </c>
      <c r="G404" s="15" t="str">
        <f>VLOOKUP(D404,Classification!$A:$D,2,FALSE)</f>
        <v>F</v>
      </c>
      <c r="H404" s="15" t="b">
        <f t="shared" si="6"/>
        <v>1</v>
      </c>
      <c r="K404" s="3"/>
    </row>
    <row r="405" spans="1:11" x14ac:dyDescent="0.2">
      <c r="A405" s="10" t="str">
        <f>IF(ISERROR(MATCH(B405,'SegEnds_Xtal_Prot#'!B:B, 0)), "NoXtal", "Xtal")</f>
        <v>NoXtal</v>
      </c>
      <c r="B405" t="s">
        <v>452</v>
      </c>
      <c r="C405" s="1" t="s">
        <v>33</v>
      </c>
      <c r="D405" t="s">
        <v>33</v>
      </c>
      <c r="E405" s="28" t="str">
        <f>VLOOKUP(B405,Classification!$A:$D,2,FALSE)</f>
        <v>F</v>
      </c>
      <c r="F405" s="49" t="str">
        <f>VLOOKUP(C405,Classification!$A:$D,2,FALSE)</f>
        <v>F</v>
      </c>
      <c r="G405" s="15" t="str">
        <f>VLOOKUP(D405,Classification!$A:$D,2,FALSE)</f>
        <v>F</v>
      </c>
      <c r="H405" s="15" t="b">
        <f t="shared" si="6"/>
        <v>1</v>
      </c>
      <c r="K405" s="3"/>
    </row>
    <row r="406" spans="1:11" x14ac:dyDescent="0.2">
      <c r="A406" s="10" t="str">
        <f>IF(ISERROR(MATCH(B406,'SegEnds_Xtal_Prot#'!B:B, 0)), "NoXtal", "Xtal")</f>
        <v>Xtal</v>
      </c>
      <c r="B406" t="s">
        <v>33</v>
      </c>
      <c r="C406" s="1" t="s">
        <v>33</v>
      </c>
      <c r="D406" t="s">
        <v>33</v>
      </c>
      <c r="E406" s="28" t="str">
        <f>VLOOKUP(B406,Classification!$A:$D,2,FALSE)</f>
        <v>F</v>
      </c>
      <c r="F406" s="49" t="str">
        <f>VLOOKUP(C406,Classification!$A:$D,2,FALSE)</f>
        <v>F</v>
      </c>
      <c r="G406" s="15" t="str">
        <f>VLOOKUP(D406,Classification!$A:$D,2,FALSE)</f>
        <v>F</v>
      </c>
      <c r="H406" s="15" t="b">
        <f t="shared" si="6"/>
        <v>1</v>
      </c>
      <c r="K406" s="3"/>
    </row>
    <row r="407" spans="1:11" x14ac:dyDescent="0.2">
      <c r="A407" s="10" t="str">
        <f>IF(ISERROR(MATCH(B407,'SegEnds_Xtal_Prot#'!B:B, 0)), "NoXtal", "Xtal")</f>
        <v>Xtal</v>
      </c>
      <c r="B407" t="s">
        <v>924</v>
      </c>
      <c r="C407" s="1" t="s">
        <v>924</v>
      </c>
      <c r="D407" t="s">
        <v>924</v>
      </c>
      <c r="E407" s="28" t="str">
        <f>VLOOKUP(B407,Classification!$A:$D,2,FALSE)</f>
        <v>A</v>
      </c>
      <c r="F407" s="49" t="str">
        <f>VLOOKUP(C407,Classification!$A:$D,2,FALSE)</f>
        <v>A</v>
      </c>
      <c r="G407" s="15" t="str">
        <f>VLOOKUP(D407,Classification!$A:$D,2,FALSE)</f>
        <v>A</v>
      </c>
      <c r="H407" s="15" t="b">
        <f t="shared" si="6"/>
        <v>1</v>
      </c>
      <c r="K407" s="3"/>
    </row>
    <row r="408" spans="1:11" x14ac:dyDescent="0.2">
      <c r="A408" s="10" t="str">
        <f>IF(ISERROR(MATCH(B408,'SegEnds_Xtal_Prot#'!B:B, 0)), "NoXtal", "Xtal")</f>
        <v>NoXtal</v>
      </c>
      <c r="B408" t="s">
        <v>221</v>
      </c>
      <c r="C408" s="1" t="s">
        <v>104</v>
      </c>
      <c r="D408" t="s">
        <v>924</v>
      </c>
      <c r="E408" s="28" t="str">
        <f>VLOOKUP(B408,Classification!$A:$D,2,FALSE)</f>
        <v>A</v>
      </c>
      <c r="F408" s="49" t="str">
        <f>VLOOKUP(C408,Classification!$A:$D,2,FALSE)</f>
        <v>A</v>
      </c>
      <c r="G408" s="15" t="str">
        <f>VLOOKUP(D408,Classification!$A:$D,2,FALSE)</f>
        <v>A</v>
      </c>
      <c r="H408" s="15" t="b">
        <f t="shared" si="6"/>
        <v>1</v>
      </c>
      <c r="K408" s="3"/>
    </row>
    <row r="409" spans="1:11" x14ac:dyDescent="0.2">
      <c r="A409" s="10" t="str">
        <f>IF(ISERROR(MATCH(B409,'SegEnds_Xtal_Prot#'!B:B, 0)), "NoXtal", "Xtal")</f>
        <v>Xtal</v>
      </c>
      <c r="B409" t="s">
        <v>1430</v>
      </c>
      <c r="C409" s="1" t="s">
        <v>1430</v>
      </c>
      <c r="D409" t="s">
        <v>1430</v>
      </c>
      <c r="E409" s="28" t="str">
        <f>VLOOKUP(B409,Classification!$A:$D,2,FALSE)</f>
        <v>B1</v>
      </c>
      <c r="F409" s="49" t="str">
        <f>VLOOKUP(C409,Classification!$A:$D,2,FALSE)</f>
        <v>B1</v>
      </c>
      <c r="G409" s="15" t="str">
        <f>VLOOKUP(D409,Classification!$A:$D,2,FALSE)</f>
        <v>B1</v>
      </c>
      <c r="H409" s="15" t="b">
        <f>OR(E409=G409,AND(E409="T",G409="A"),AND(E409="B2",G409="B1"),E409="O")</f>
        <v>1</v>
      </c>
    </row>
    <row r="410" spans="1:11" x14ac:dyDescent="0.2">
      <c r="A410" s="10" t="str">
        <f>IF(ISERROR(MATCH(B410,'SegEnds_Xtal_Prot#'!B:B, 0)), "NoXtal", "Xtal")</f>
        <v>Xtal</v>
      </c>
      <c r="B410" s="122" t="s">
        <v>1510</v>
      </c>
      <c r="C410" s="1" t="s">
        <v>1510</v>
      </c>
      <c r="D410" s="122" t="s">
        <v>1510</v>
      </c>
      <c r="E410" s="28" t="str">
        <f>VLOOKUP(B410,Classification!$A:$D,2,FALSE)</f>
        <v>F</v>
      </c>
      <c r="F410" s="49" t="str">
        <f>VLOOKUP(C410,Classification!$A:$D,2,FALSE)</f>
        <v>F</v>
      </c>
      <c r="G410" s="15" t="str">
        <f>VLOOKUP(D410,Classification!$A:$D,2,FALSE)</f>
        <v>F</v>
      </c>
      <c r="H410" s="15" t="b">
        <f>OR(E410=G410,AND(E410="T",G410="A"),AND(E410="B2",G410="B1"),E410="O")</f>
        <v>1</v>
      </c>
    </row>
    <row r="411" spans="1:11" x14ac:dyDescent="0.2">
      <c r="A411" s="10" t="str">
        <f>IF(ISERROR(MATCH(B411,'SegEnds_Xtal_Prot#'!B:B, 0)), "NoXtal", "Xtal")</f>
        <v>Xtal</v>
      </c>
      <c r="B411" s="122" t="s">
        <v>1524</v>
      </c>
      <c r="C411" s="1" t="s">
        <v>1524</v>
      </c>
      <c r="D411" s="122" t="s">
        <v>1524</v>
      </c>
      <c r="E411" s="28" t="str">
        <f>VLOOKUP(B411,Classification!$A:$D,2,FALSE)</f>
        <v>A</v>
      </c>
      <c r="F411" s="49" t="str">
        <f>VLOOKUP(C411,Classification!$A:$D,2,FALSE)</f>
        <v>A</v>
      </c>
      <c r="G411" s="15" t="str">
        <f>VLOOKUP(D411,Classification!$A:$D,2,FALSE)</f>
        <v>A</v>
      </c>
      <c r="H411" s="15" t="b">
        <f>OR(E411=G411,AND(E411="T",G411="A"),AND(E411="B2",G411="B1"),E411="O")</f>
        <v>1</v>
      </c>
    </row>
    <row r="434" spans="5:9" ht="17" customHeight="1" x14ac:dyDescent="0.2">
      <c r="E434" s="7"/>
      <c r="F434" s="7"/>
      <c r="G434" s="7"/>
      <c r="H434" s="7"/>
      <c r="I434" s="1"/>
    </row>
  </sheetData>
  <sortState ref="B2:J432">
    <sortCondition ref="H2:H432"/>
    <sortCondition ref="C2:C432"/>
    <sortCondition ref="E2:E432"/>
    <sortCondition ref="G2:G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H1 H412:H1048576">
    <cfRule type="cellIs" dxfId="9" priority="5" operator="equal">
      <formula>FALSE</formula>
    </cfRule>
  </conditionalFormatting>
  <conditionalFormatting sqref="H2:H411">
    <cfRule type="cellIs" dxfId="8" priority="4" operator="equal">
      <formula>FALSE</formula>
    </cfRule>
  </conditionalFormatting>
  <conditionalFormatting sqref="A2:A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1524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1510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1430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1463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1451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2018-11-14T12:44:39Z</dcterms:modified>
  <cp:category/>
  <cp:contentStatus/>
</cp:coreProperties>
</file>