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Personal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'SegEnds_Xtal_Prot#'!$A$1:$CS$210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'SegEnds_Xtal_Prot#'!$A$1:$CS$210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45" i="2" l="1"/>
  <c r="B299" i="4"/>
  <c r="V299" i="4"/>
  <c r="B296" i="4"/>
  <c r="V296" i="4"/>
  <c r="Q26" i="2"/>
  <c r="B185" i="4"/>
  <c r="Q185" i="4"/>
  <c r="F99" i="1"/>
  <c r="A99" i="1"/>
  <c r="D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Z99" i="1"/>
  <c r="BA99" i="1"/>
  <c r="BB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BC99" i="1"/>
  <c r="CS99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A98" i="1"/>
  <c r="BB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BC98" i="1"/>
  <c r="CS98" i="1"/>
  <c r="BC91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Z91" i="1"/>
  <c r="BA91" i="1"/>
  <c r="BB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S91" i="1"/>
  <c r="AH297" i="4"/>
  <c r="AH28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7" i="4"/>
  <c r="T307" i="4"/>
  <c r="AH30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80" i="4" a="1"/>
  <c r="U280" i="4"/>
  <c r="AH284" i="4"/>
  <c r="T284" i="4" a="1"/>
  <c r="T284" i="4"/>
  <c r="U46" i="2"/>
  <c r="B306" i="4"/>
  <c r="U306" i="4"/>
  <c r="U44" i="2"/>
  <c r="B310" i="4"/>
  <c r="U310" i="4"/>
  <c r="T46" i="2"/>
  <c r="T306" i="4"/>
  <c r="T310" i="4"/>
  <c r="A18" i="3"/>
  <c r="B18" i="3"/>
  <c r="C18" i="3"/>
  <c r="AD407" i="5"/>
  <c r="AC407" i="5"/>
  <c r="E18" i="3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Z195" i="1"/>
  <c r="BA195" i="1"/>
  <c r="BB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BC195" i="1"/>
  <c r="CS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BC196" i="1"/>
  <c r="CS196" i="1"/>
  <c r="AM46" i="2"/>
  <c r="M45" i="2"/>
  <c r="B308" i="4"/>
  <c r="M44" i="2"/>
  <c r="M308" i="4"/>
  <c r="R342" i="5"/>
  <c r="L45" i="2"/>
  <c r="L44" i="2"/>
  <c r="L308" i="4"/>
  <c r="Q342" i="5"/>
  <c r="M46" i="2"/>
  <c r="M306" i="4"/>
  <c r="R407" i="5"/>
  <c r="L46" i="2"/>
  <c r="L306" i="4"/>
  <c r="Q407" i="5"/>
  <c r="AL46" i="2"/>
  <c r="O342" i="5"/>
  <c r="J45" i="2"/>
  <c r="J44" i="2"/>
  <c r="J308" i="4"/>
  <c r="N342" i="5"/>
  <c r="O407" i="5"/>
  <c r="J46" i="2"/>
  <c r="J306" i="4"/>
  <c r="N407" i="5"/>
  <c r="AK46" i="2"/>
  <c r="AJ46" i="2"/>
  <c r="K342" i="5"/>
  <c r="K407" i="5"/>
  <c r="AI46" i="2"/>
  <c r="AH46" i="2"/>
  <c r="AG46" i="2"/>
  <c r="I45" i="2"/>
  <c r="I44" i="2"/>
  <c r="I308" i="4"/>
  <c r="L342" i="5"/>
  <c r="I46" i="2"/>
  <c r="I306" i="4"/>
  <c r="L407" i="5"/>
  <c r="AF46" i="2"/>
  <c r="AE46" i="2"/>
  <c r="H407" i="5"/>
  <c r="I407" i="5"/>
  <c r="AD46" i="2"/>
  <c r="D45" i="2"/>
  <c r="D44" i="2"/>
  <c r="D308" i="4"/>
  <c r="E342" i="5"/>
  <c r="D46" i="2"/>
  <c r="D306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06" i="4"/>
  <c r="E44" i="2"/>
  <c r="E306" i="4"/>
  <c r="F44" i="2"/>
  <c r="F306" i="4"/>
  <c r="N44" i="2"/>
  <c r="N306" i="4"/>
  <c r="O44" i="2"/>
  <c r="O306" i="4"/>
  <c r="P44" i="2"/>
  <c r="P306" i="4"/>
  <c r="Q44" i="2"/>
  <c r="Q306" i="4"/>
  <c r="R44" i="2"/>
  <c r="R306" i="4"/>
  <c r="V44" i="2"/>
  <c r="V306" i="4"/>
  <c r="X44" i="2"/>
  <c r="X306" i="4"/>
  <c r="Y44" i="2"/>
  <c r="Y306" i="4"/>
  <c r="Z44" i="2"/>
  <c r="Z306" i="4"/>
  <c r="AA306" i="4"/>
  <c r="AB306" i="4"/>
  <c r="AC306" i="4"/>
  <c r="AD306" i="4"/>
  <c r="AE306" i="4"/>
  <c r="AF306" i="4"/>
  <c r="AG306" i="4"/>
  <c r="AH306" i="4"/>
  <c r="AI306" i="4"/>
  <c r="AJ306" i="4"/>
  <c r="B407" i="5"/>
  <c r="B300" i="4"/>
  <c r="C300" i="4"/>
  <c r="C407" i="5"/>
  <c r="D300" i="4"/>
  <c r="I300" i="4"/>
  <c r="J300" i="4"/>
  <c r="L300" i="4"/>
  <c r="M300" i="4"/>
  <c r="N300" i="4"/>
  <c r="T407" i="5"/>
  <c r="O300" i="4"/>
  <c r="U407" i="5"/>
  <c r="P300" i="4"/>
  <c r="W407" i="5"/>
  <c r="Q300" i="4"/>
  <c r="X407" i="5"/>
  <c r="Z407" i="5"/>
  <c r="AA407" i="5"/>
  <c r="V300" i="4"/>
  <c r="AF407" i="5"/>
  <c r="AG407" i="5"/>
  <c r="X300" i="4"/>
  <c r="AI407" i="5"/>
  <c r="Y300" i="4"/>
  <c r="AJ407" i="5"/>
  <c r="Z30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99" i="5"/>
  <c r="T49" i="2"/>
  <c r="T20" i="2"/>
  <c r="T377" i="4"/>
  <c r="AC399" i="5"/>
  <c r="E28" i="3"/>
  <c r="A17" i="3"/>
  <c r="B17" i="3"/>
  <c r="C17" i="3"/>
  <c r="AD344" i="5"/>
  <c r="AC344" i="5"/>
  <c r="E17" i="3"/>
  <c r="L26" i="5"/>
  <c r="L27" i="5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BC194" i="1"/>
  <c r="CS194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A112" i="1"/>
  <c r="BB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BC112" i="1"/>
  <c r="CS112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Z111" i="1"/>
  <c r="BA111" i="1"/>
  <c r="BB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BC111" i="1"/>
  <c r="CS111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234" i="4"/>
  <c r="E15" i="2"/>
  <c r="E234" i="4"/>
  <c r="F2" i="5"/>
  <c r="D16" i="2"/>
  <c r="D15" i="2"/>
  <c r="D234" i="4"/>
  <c r="E2" i="5"/>
  <c r="B219" i="4"/>
  <c r="E219" i="4"/>
  <c r="F73" i="5"/>
  <c r="D219" i="4"/>
  <c r="E73" i="5"/>
  <c r="AC17" i="2"/>
  <c r="I2" i="5"/>
  <c r="F16" i="2"/>
  <c r="F15" i="2"/>
  <c r="F234" i="4"/>
  <c r="H2" i="5"/>
  <c r="I73" i="5"/>
  <c r="F219" i="4"/>
  <c r="H73" i="5"/>
  <c r="AD17" i="2"/>
  <c r="AE17" i="2"/>
  <c r="H16" i="2"/>
  <c r="H15" i="2"/>
  <c r="H234" i="4"/>
  <c r="K2" i="5"/>
  <c r="H219" i="4"/>
  <c r="K73" i="5"/>
  <c r="AF17" i="2"/>
  <c r="AG17" i="2"/>
  <c r="AH17" i="2"/>
  <c r="AI17" i="2"/>
  <c r="AJ17" i="2"/>
  <c r="AK17" i="2"/>
  <c r="M16" i="2"/>
  <c r="M15" i="2"/>
  <c r="M234" i="4"/>
  <c r="R2" i="5"/>
  <c r="L16" i="2"/>
  <c r="L15" i="2"/>
  <c r="L234" i="4"/>
  <c r="Q2" i="5"/>
  <c r="M219" i="4"/>
  <c r="R73" i="5"/>
  <c r="L219" i="4"/>
  <c r="Q73" i="5"/>
  <c r="AL17" i="2"/>
  <c r="AM17" i="2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BC85" i="1"/>
  <c r="CS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BC86" i="1"/>
  <c r="CS8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BC35" i="1"/>
  <c r="CS3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A34" i="1"/>
  <c r="BB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BC34" i="1"/>
  <c r="CS34" i="1"/>
  <c r="S29" i="2"/>
  <c r="P29" i="2"/>
  <c r="O12" i="2"/>
  <c r="B68" i="4"/>
  <c r="O24" i="2"/>
  <c r="O68" i="4"/>
  <c r="B100" i="4"/>
  <c r="O100" i="4"/>
  <c r="B83" i="4"/>
  <c r="O83" i="4"/>
  <c r="O13" i="2"/>
  <c r="B84" i="4"/>
  <c r="O33" i="2"/>
  <c r="O84" i="4"/>
  <c r="O15" i="2"/>
  <c r="B82" i="4"/>
  <c r="O2" i="2"/>
  <c r="O82" i="4"/>
  <c r="O34" i="2"/>
  <c r="B87" i="4"/>
  <c r="O87" i="4"/>
  <c r="O14" i="2"/>
  <c r="B126" i="4"/>
  <c r="O37" i="2"/>
  <c r="O126" i="4"/>
  <c r="B22" i="4"/>
  <c r="O4" i="2"/>
  <c r="O22" i="4"/>
  <c r="O26" i="2"/>
  <c r="B17" i="4"/>
  <c r="O17" i="4"/>
  <c r="B149" i="4"/>
  <c r="O25" i="2"/>
  <c r="O149" i="4"/>
  <c r="B163" i="4"/>
  <c r="O11" i="2"/>
  <c r="O163" i="4"/>
  <c r="B161" i="4"/>
  <c r="O161" i="4"/>
  <c r="B198" i="4"/>
  <c r="O27" i="2"/>
  <c r="O198" i="4"/>
  <c r="B164" i="4"/>
  <c r="O164" i="4"/>
  <c r="B50" i="4"/>
  <c r="O50" i="4"/>
  <c r="B49" i="4"/>
  <c r="O49" i="4"/>
  <c r="B114" i="4"/>
  <c r="O40" i="2"/>
  <c r="O114" i="4"/>
  <c r="O32" i="2"/>
  <c r="B214" i="4"/>
  <c r="O31" i="2"/>
  <c r="O214" i="4"/>
  <c r="B76" i="4"/>
  <c r="O6" i="2"/>
  <c r="O76" i="4"/>
  <c r="B290" i="4"/>
  <c r="O18" i="2"/>
  <c r="O290" i="4"/>
  <c r="O16" i="2"/>
  <c r="B48" i="4"/>
  <c r="O36" i="2"/>
  <c r="O48" i="4"/>
  <c r="O22" i="2"/>
  <c r="B273" i="4"/>
  <c r="O273" i="4"/>
  <c r="B162" i="4"/>
  <c r="O162" i="4"/>
  <c r="Q25" i="2"/>
  <c r="B3" i="4"/>
  <c r="O3" i="4"/>
  <c r="B72" i="4"/>
  <c r="O72" i="4"/>
  <c r="B18" i="4"/>
  <c r="O18" i="4"/>
  <c r="B283" i="4"/>
  <c r="O283" i="4"/>
  <c r="B19" i="4"/>
  <c r="O5" i="2"/>
  <c r="O19" i="4"/>
  <c r="B12" i="4"/>
  <c r="O12" i="4"/>
  <c r="B225" i="4"/>
  <c r="O225" i="4"/>
  <c r="B226" i="4"/>
  <c r="O226" i="4"/>
  <c r="B227" i="4"/>
  <c r="O227" i="4"/>
  <c r="B224" i="4"/>
  <c r="O224" i="4"/>
  <c r="B200" i="4"/>
  <c r="O200" i="4"/>
  <c r="B78" i="4"/>
  <c r="O78" i="4"/>
  <c r="B201" i="4"/>
  <c r="O201" i="4"/>
  <c r="O39" i="2"/>
  <c r="B42" i="4"/>
  <c r="O42" i="4"/>
  <c r="B206" i="4"/>
  <c r="O206" i="4"/>
  <c r="B205" i="4"/>
  <c r="O205" i="4"/>
  <c r="B71" i="4"/>
  <c r="O71" i="4"/>
  <c r="B94" i="4"/>
  <c r="O94" i="4"/>
  <c r="B79" i="4"/>
  <c r="O79" i="4"/>
  <c r="B182" i="4"/>
  <c r="O182" i="4"/>
  <c r="O19" i="2"/>
  <c r="B157" i="4"/>
  <c r="O157" i="4"/>
  <c r="B146" i="4"/>
  <c r="O146" i="4"/>
  <c r="B147" i="4"/>
  <c r="O147" i="4"/>
  <c r="B23" i="4"/>
  <c r="O38" i="2"/>
  <c r="O23" i="4"/>
  <c r="B66" i="4"/>
  <c r="O66" i="4"/>
  <c r="B67" i="4"/>
  <c r="O67" i="4"/>
  <c r="B155" i="4"/>
  <c r="O155" i="4"/>
  <c r="O20" i="2"/>
  <c r="B236" i="4"/>
  <c r="O236" i="4"/>
  <c r="B31" i="4"/>
  <c r="O31" i="4"/>
  <c r="B148" i="4"/>
  <c r="O148" i="4"/>
  <c r="B109" i="4"/>
  <c r="O109" i="4"/>
  <c r="B119" i="4"/>
  <c r="O119" i="4"/>
  <c r="B156" i="4"/>
  <c r="O30" i="2"/>
  <c r="O156" i="4"/>
  <c r="M20" i="2"/>
  <c r="O41" i="2"/>
  <c r="B178" i="4"/>
  <c r="O178" i="4"/>
  <c r="B179" i="4"/>
  <c r="O29" i="2"/>
  <c r="O179" i="4"/>
  <c r="B251" i="4"/>
  <c r="O251" i="4"/>
  <c r="B293" i="4"/>
  <c r="O293" i="4"/>
  <c r="B10" i="4"/>
  <c r="O10" i="4"/>
  <c r="B141" i="4"/>
  <c r="O141" i="4"/>
  <c r="B197" i="4"/>
  <c r="O197" i="4"/>
  <c r="B223" i="4"/>
  <c r="O223" i="4"/>
  <c r="B8" i="4"/>
  <c r="O8" i="4"/>
  <c r="B131" i="4"/>
  <c r="O131" i="4"/>
  <c r="B180" i="4"/>
  <c r="O180" i="4"/>
  <c r="B247" i="4"/>
  <c r="O247" i="4"/>
  <c r="B253" i="4"/>
  <c r="O253" i="4"/>
  <c r="B258" i="4"/>
  <c r="O258" i="4"/>
  <c r="B260" i="4"/>
  <c r="O260" i="4"/>
  <c r="B259" i="4"/>
  <c r="O259" i="4"/>
  <c r="B9" i="4"/>
  <c r="O9" i="4"/>
  <c r="B169" i="4"/>
  <c r="O169" i="4"/>
  <c r="B175" i="4"/>
  <c r="O175" i="4"/>
  <c r="B174" i="4"/>
  <c r="O174" i="4"/>
  <c r="B209" i="4"/>
  <c r="O209" i="4"/>
  <c r="B208" i="4"/>
  <c r="O208" i="4"/>
  <c r="B217" i="4"/>
  <c r="O217" i="4"/>
  <c r="B295" i="4"/>
  <c r="O295" i="4"/>
  <c r="B194" i="4"/>
  <c r="O194" i="4"/>
  <c r="B189" i="4"/>
  <c r="O189" i="4"/>
  <c r="B228" i="4"/>
  <c r="O228" i="4"/>
  <c r="B230" i="4"/>
  <c r="O230" i="4"/>
  <c r="B229" i="4"/>
  <c r="O229" i="4"/>
  <c r="B250" i="4"/>
  <c r="O250" i="4"/>
  <c r="B256" i="4"/>
  <c r="O256" i="4"/>
  <c r="B289" i="4"/>
  <c r="O289" i="4"/>
  <c r="B291" i="4"/>
  <c r="O291" i="4"/>
  <c r="B294" i="4"/>
  <c r="O294" i="4"/>
  <c r="B122" i="4"/>
  <c r="O122" i="4"/>
  <c r="B170" i="4"/>
  <c r="O170" i="4"/>
  <c r="B173" i="4"/>
  <c r="O173" i="4"/>
  <c r="B172" i="4"/>
  <c r="O172" i="4"/>
  <c r="B150" i="4"/>
  <c r="O150" i="4"/>
  <c r="B207" i="4"/>
  <c r="O207" i="4"/>
  <c r="B216" i="4"/>
  <c r="O216" i="4"/>
  <c r="B45" i="4"/>
  <c r="O45" i="4"/>
  <c r="B74" i="4"/>
  <c r="O74" i="4"/>
  <c r="B166" i="4"/>
  <c r="O166" i="4"/>
  <c r="B168" i="4"/>
  <c r="O168" i="4"/>
  <c r="B167" i="4"/>
  <c r="O167" i="4"/>
  <c r="B171" i="4"/>
  <c r="O171" i="4"/>
  <c r="B154" i="4"/>
  <c r="O154" i="4"/>
  <c r="B184" i="4"/>
  <c r="O184" i="4"/>
  <c r="B81" i="4"/>
  <c r="O8" i="2"/>
  <c r="O81" i="4"/>
  <c r="B75" i="4"/>
  <c r="O75" i="4"/>
  <c r="B101" i="4"/>
  <c r="O101" i="4"/>
  <c r="B165" i="4"/>
  <c r="O165" i="4"/>
  <c r="B191" i="4"/>
  <c r="O191" i="4"/>
  <c r="B211" i="4"/>
  <c r="O211" i="4"/>
  <c r="B112" i="4"/>
  <c r="O112" i="4"/>
  <c r="O28" i="2"/>
  <c r="B212" i="4"/>
  <c r="O212" i="4"/>
  <c r="B123" i="4"/>
  <c r="O123" i="4"/>
  <c r="B124" i="4"/>
  <c r="O124" i="4"/>
  <c r="B218" i="4"/>
  <c r="O218" i="4"/>
  <c r="B215" i="4"/>
  <c r="O215" i="4"/>
  <c r="B277" i="4"/>
  <c r="O277" i="4"/>
  <c r="B278" i="4"/>
  <c r="O278" i="4"/>
  <c r="B286" i="4"/>
  <c r="O286" i="4"/>
  <c r="B99" i="4"/>
  <c r="O99" i="4"/>
  <c r="B88" i="4"/>
  <c r="O35" i="2"/>
  <c r="O88" i="4"/>
  <c r="B92" i="4"/>
  <c r="O92" i="4"/>
  <c r="B91" i="4"/>
  <c r="O91" i="4"/>
  <c r="B96" i="4"/>
  <c r="O96" i="4"/>
  <c r="B95" i="4"/>
  <c r="O95" i="4"/>
  <c r="B93" i="4"/>
  <c r="O93" i="4"/>
  <c r="B89" i="4"/>
  <c r="O89" i="4"/>
  <c r="B90" i="4"/>
  <c r="O90" i="4"/>
  <c r="H27" i="2"/>
  <c r="B245" i="4"/>
  <c r="O245" i="4"/>
  <c r="B276" i="4"/>
  <c r="O276" i="4"/>
  <c r="B281" i="4"/>
  <c r="O281" i="4"/>
  <c r="B262" i="4"/>
  <c r="O262" i="4"/>
  <c r="B280" i="4"/>
  <c r="O280" i="4"/>
  <c r="B127" i="4"/>
  <c r="O127" i="4"/>
  <c r="B196" i="4"/>
  <c r="O196" i="4"/>
  <c r="B199" i="4"/>
  <c r="O199" i="4"/>
  <c r="O234" i="4"/>
  <c r="E36" i="2"/>
  <c r="E127" i="4"/>
  <c r="O185" i="4"/>
  <c r="B53" i="4"/>
  <c r="O53" i="4"/>
  <c r="B52" i="4"/>
  <c r="O52" i="4"/>
  <c r="H14" i="2"/>
  <c r="H26" i="2"/>
  <c r="H29" i="2"/>
  <c r="H185" i="4"/>
  <c r="H6" i="2"/>
  <c r="H11" i="2"/>
  <c r="B98" i="4"/>
  <c r="O98" i="4"/>
  <c r="B116" i="4"/>
  <c r="O116" i="4"/>
  <c r="B117" i="4"/>
  <c r="O117" i="4"/>
  <c r="B115" i="4"/>
  <c r="O115" i="4"/>
  <c r="B118" i="4"/>
  <c r="O49" i="2"/>
  <c r="O118" i="4"/>
  <c r="Q18" i="2"/>
  <c r="B153" i="4"/>
  <c r="O153" i="4"/>
  <c r="B248" i="4"/>
  <c r="O248" i="4"/>
  <c r="B282" i="4"/>
  <c r="O282" i="4"/>
  <c r="B257" i="4"/>
  <c r="O257" i="4"/>
  <c r="B85" i="4"/>
  <c r="O85" i="4"/>
  <c r="B86" i="4"/>
  <c r="O86" i="4"/>
  <c r="B65" i="4"/>
  <c r="O65" i="4"/>
  <c r="O21" i="2"/>
  <c r="B239" i="4"/>
  <c r="O239" i="4"/>
  <c r="B237" i="4"/>
  <c r="O237" i="4"/>
  <c r="B255" i="4"/>
  <c r="O255" i="4"/>
  <c r="B183" i="4"/>
  <c r="O183" i="4"/>
  <c r="M41" i="2"/>
  <c r="B279" i="4"/>
  <c r="M279" i="4"/>
  <c r="B292" i="4"/>
  <c r="O292" i="4"/>
  <c r="O3" i="2"/>
  <c r="B267" i="4"/>
  <c r="O267" i="4"/>
  <c r="N3" i="2"/>
  <c r="X12" i="2"/>
  <c r="B120" i="4"/>
  <c r="X18" i="2"/>
  <c r="X12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BC190" i="1"/>
  <c r="CS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BC189" i="1"/>
  <c r="CS189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BC192" i="1"/>
  <c r="CS192" i="1"/>
  <c r="S15" i="2"/>
  <c r="P15" i="2"/>
  <c r="B378" i="4"/>
  <c r="P378" i="4"/>
  <c r="H25" i="2"/>
  <c r="H18" i="2"/>
  <c r="H86" i="4"/>
  <c r="H85" i="4"/>
  <c r="S8" i="2"/>
  <c r="D20" i="2"/>
  <c r="D41" i="2"/>
  <c r="D279" i="4"/>
  <c r="U42" i="2"/>
  <c r="B302" i="4"/>
  <c r="U43" i="2"/>
  <c r="U302" i="4"/>
  <c r="A16" i="3"/>
  <c r="B16" i="3"/>
  <c r="C16" i="3"/>
  <c r="AH258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58" i="4" a="1"/>
  <c r="U258" i="4"/>
  <c r="AD215" i="5"/>
  <c r="T258" i="4" a="1"/>
  <c r="T258" i="4"/>
  <c r="AC215" i="5"/>
  <c r="U45" i="2"/>
  <c r="U308" i="4"/>
  <c r="AD342" i="5"/>
  <c r="T45" i="2"/>
  <c r="T308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W45" i="2"/>
  <c r="X45" i="2"/>
  <c r="Y45" i="2"/>
  <c r="Z45" i="2"/>
  <c r="AA45" i="2"/>
  <c r="AB45" i="2"/>
  <c r="D310" i="4"/>
  <c r="E344" i="5"/>
  <c r="F342" i="5"/>
  <c r="AC45" i="2"/>
  <c r="H342" i="5"/>
  <c r="I342" i="5"/>
  <c r="AD45" i="2"/>
  <c r="AE45" i="2"/>
  <c r="I310" i="4"/>
  <c r="L344" i="5"/>
  <c r="K344" i="5"/>
  <c r="AF45" i="2"/>
  <c r="AG45" i="2"/>
  <c r="AH45" i="2"/>
  <c r="AI45" i="2"/>
  <c r="AJ45" i="2"/>
  <c r="O344" i="5"/>
  <c r="J310" i="4"/>
  <c r="N344" i="5"/>
  <c r="AK45" i="2"/>
  <c r="M310" i="4"/>
  <c r="R344" i="5"/>
  <c r="L310" i="4"/>
  <c r="Q344" i="5"/>
  <c r="AL45" i="2"/>
  <c r="AM45" i="2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BC191" i="1"/>
  <c r="CS191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BC193" i="1"/>
  <c r="CS193" i="1"/>
  <c r="E213" i="1"/>
  <c r="I19" i="5"/>
  <c r="F41" i="2"/>
  <c r="F40" i="2"/>
  <c r="F178" i="4"/>
  <c r="H19" i="5"/>
  <c r="E41" i="2"/>
  <c r="E40" i="2"/>
  <c r="E178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178" i="4"/>
  <c r="E19" i="5"/>
  <c r="B301" i="4"/>
  <c r="D301" i="4"/>
  <c r="E317" i="5"/>
  <c r="F317" i="5"/>
  <c r="AC42" i="2"/>
  <c r="H317" i="5"/>
  <c r="I317" i="5"/>
  <c r="AD42" i="2"/>
  <c r="AE42" i="2"/>
  <c r="H41" i="2"/>
  <c r="H40" i="2"/>
  <c r="H178" i="4"/>
  <c r="K19" i="5"/>
  <c r="I15" i="2"/>
  <c r="I301" i="4"/>
  <c r="L317" i="5"/>
  <c r="K317" i="5"/>
  <c r="AF42" i="2"/>
  <c r="AG42" i="2"/>
  <c r="AH42" i="2"/>
  <c r="AI42" i="2"/>
  <c r="AJ42" i="2"/>
  <c r="O317" i="5"/>
  <c r="J15" i="2"/>
  <c r="J301" i="4"/>
  <c r="N317" i="5"/>
  <c r="AK42" i="2"/>
  <c r="M40" i="2"/>
  <c r="M178" i="4"/>
  <c r="R19" i="5"/>
  <c r="L41" i="2"/>
  <c r="L40" i="2"/>
  <c r="L178" i="4"/>
  <c r="Q19" i="5"/>
  <c r="M301" i="4"/>
  <c r="R317" i="5"/>
  <c r="L301" i="4"/>
  <c r="Q317" i="5"/>
  <c r="AL42" i="2"/>
  <c r="AM42" i="2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Z178" i="1"/>
  <c r="BA178" i="1"/>
  <c r="BB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BC178" i="1"/>
  <c r="CS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BC179" i="1"/>
  <c r="CS17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Z150" i="1"/>
  <c r="BA150" i="1"/>
  <c r="BB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BC150" i="1"/>
  <c r="CS150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Z149" i="1"/>
  <c r="BA149" i="1"/>
  <c r="BB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BC149" i="1"/>
  <c r="CS149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A172" i="1"/>
  <c r="BB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BC172" i="1"/>
  <c r="CS172" i="1"/>
  <c r="N41" i="2"/>
  <c r="N40" i="2"/>
  <c r="N178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197" i="4"/>
  <c r="E218" i="5"/>
  <c r="AC41" i="2"/>
  <c r="AD41" i="2"/>
  <c r="AE41" i="2"/>
  <c r="H197" i="4"/>
  <c r="K218" i="5"/>
  <c r="L19" i="5"/>
  <c r="AF41" i="2"/>
  <c r="AG41" i="2"/>
  <c r="AH41" i="2"/>
  <c r="AI41" i="2"/>
  <c r="AJ41" i="2"/>
  <c r="N19" i="5"/>
  <c r="O19" i="5"/>
  <c r="AK41" i="2"/>
  <c r="M29" i="2"/>
  <c r="M197" i="4"/>
  <c r="R218" i="5"/>
  <c r="L29" i="2"/>
  <c r="L197" i="4"/>
  <c r="Q218" i="5"/>
  <c r="AL41" i="2"/>
  <c r="AM41" i="2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A171" i="1"/>
  <c r="BB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BC171" i="1"/>
  <c r="CS171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BC170" i="1"/>
  <c r="CS170" i="1"/>
  <c r="AH163" i="4"/>
  <c r="AH149" i="4"/>
  <c r="U149" i="4" a="1"/>
  <c r="U149" i="4"/>
  <c r="AH162" i="4"/>
  <c r="AH164" i="4"/>
  <c r="AH161" i="4"/>
  <c r="T163" i="4" a="1"/>
  <c r="T163" i="4"/>
  <c r="T149" i="4" a="1"/>
  <c r="T149" i="4"/>
  <c r="T162" i="4" a="1"/>
  <c r="T162" i="4"/>
  <c r="T164" i="4" a="1"/>
  <c r="T164" i="4"/>
  <c r="T161" i="4" a="1"/>
  <c r="T161" i="4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BC83" i="1"/>
  <c r="CS83" i="1"/>
  <c r="B13" i="3"/>
  <c r="C13" i="3"/>
  <c r="AD210" i="5"/>
  <c r="AC210" i="5"/>
  <c r="AH234" i="4"/>
  <c r="U234" i="4" a="1"/>
  <c r="U234" i="4"/>
  <c r="AD2" i="5"/>
  <c r="T234" i="4" a="1"/>
  <c r="T234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233" i="4"/>
  <c r="D233" i="4"/>
  <c r="E72" i="5"/>
  <c r="AC16" i="2"/>
  <c r="AD16" i="2"/>
  <c r="AE16" i="2"/>
  <c r="H233" i="4"/>
  <c r="K72" i="5"/>
  <c r="L2" i="5"/>
  <c r="AF16" i="2"/>
  <c r="AG16" i="2"/>
  <c r="AH16" i="2"/>
  <c r="AI16" i="2"/>
  <c r="AJ16" i="2"/>
  <c r="N2" i="5"/>
  <c r="O2" i="5"/>
  <c r="AK16" i="2"/>
  <c r="M233" i="4"/>
  <c r="R72" i="5"/>
  <c r="L233" i="4"/>
  <c r="Q72" i="5"/>
  <c r="AL16" i="2"/>
  <c r="AM16" i="2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J93" i="1"/>
  <c r="C15" i="2"/>
  <c r="C234" i="4"/>
  <c r="C2" i="5"/>
  <c r="T2" i="5"/>
  <c r="U2" i="5"/>
  <c r="P234" i="4"/>
  <c r="W2" i="5"/>
  <c r="Q15" i="2"/>
  <c r="Q234" i="4"/>
  <c r="X2" i="5"/>
  <c r="S234" i="4"/>
  <c r="AA2" i="5"/>
  <c r="AF2" i="5"/>
  <c r="AG2" i="5"/>
  <c r="X15" i="2"/>
  <c r="X234" i="4"/>
  <c r="AI2" i="5"/>
  <c r="Y15" i="2"/>
  <c r="Y234" i="4"/>
  <c r="AJ2" i="5"/>
  <c r="Z15" i="2"/>
  <c r="Z234" i="4"/>
  <c r="AL2" i="5"/>
  <c r="Z2" i="5"/>
  <c r="AN2" i="5"/>
  <c r="C21" i="2"/>
  <c r="C3" i="2"/>
  <c r="C267" i="4"/>
  <c r="C3" i="5"/>
  <c r="D21" i="2"/>
  <c r="D3" i="2"/>
  <c r="D267" i="4"/>
  <c r="E3" i="5"/>
  <c r="K3" i="5"/>
  <c r="L21" i="2"/>
  <c r="L3" i="2"/>
  <c r="L267" i="4"/>
  <c r="Q3" i="5"/>
  <c r="M21" i="2"/>
  <c r="M3" i="2"/>
  <c r="M267" i="4"/>
  <c r="R3" i="5"/>
  <c r="T3" i="5"/>
  <c r="U3" i="5"/>
  <c r="P21" i="2"/>
  <c r="P3" i="2"/>
  <c r="P267" i="4"/>
  <c r="W3" i="5"/>
  <c r="Q21" i="2"/>
  <c r="Q3" i="2"/>
  <c r="Q267" i="4"/>
  <c r="X3" i="5"/>
  <c r="S21" i="2"/>
  <c r="S3" i="2"/>
  <c r="S267" i="4"/>
  <c r="AA3" i="5"/>
  <c r="AH267" i="4"/>
  <c r="T267" i="4" a="1"/>
  <c r="T267" i="4"/>
  <c r="AC3" i="5"/>
  <c r="U267" i="4" a="1"/>
  <c r="U267" i="4"/>
  <c r="AD3" i="5"/>
  <c r="AF3" i="5"/>
  <c r="AG3" i="5"/>
  <c r="X21" i="2"/>
  <c r="X3" i="2"/>
  <c r="X267" i="4"/>
  <c r="AI3" i="5"/>
  <c r="Y21" i="2"/>
  <c r="Y3" i="2"/>
  <c r="Y267" i="4"/>
  <c r="AJ3" i="5"/>
  <c r="Z21" i="2"/>
  <c r="Z3" i="2"/>
  <c r="Z267" i="4"/>
  <c r="AL3" i="5"/>
  <c r="F3" i="5"/>
  <c r="H3" i="5"/>
  <c r="I3" i="5"/>
  <c r="L3" i="5"/>
  <c r="N3" i="5"/>
  <c r="O3" i="5"/>
  <c r="Z3" i="5"/>
  <c r="AN3" i="5"/>
  <c r="B268" i="4"/>
  <c r="C2" i="2"/>
  <c r="C268" i="4"/>
  <c r="C4" i="5"/>
  <c r="D2" i="2"/>
  <c r="D268" i="4"/>
  <c r="E4" i="5"/>
  <c r="K4" i="5"/>
  <c r="L2" i="2"/>
  <c r="L268" i="4"/>
  <c r="Q4" i="5"/>
  <c r="M2" i="2"/>
  <c r="M268" i="4"/>
  <c r="R4" i="5"/>
  <c r="T4" i="5"/>
  <c r="U4" i="5"/>
  <c r="P2" i="2"/>
  <c r="P268" i="4"/>
  <c r="W4" i="5"/>
  <c r="Q2" i="2"/>
  <c r="Q268" i="4"/>
  <c r="X4" i="5"/>
  <c r="S2" i="2"/>
  <c r="S268" i="4"/>
  <c r="AA4" i="5"/>
  <c r="AH268" i="4"/>
  <c r="T268" i="4" a="1"/>
  <c r="T268" i="4"/>
  <c r="AC4" i="5"/>
  <c r="U268" i="4" a="1"/>
  <c r="U268" i="4"/>
  <c r="AD4" i="5"/>
  <c r="AF4" i="5"/>
  <c r="AG4" i="5"/>
  <c r="X2" i="2"/>
  <c r="X268" i="4"/>
  <c r="AI4" i="5"/>
  <c r="Y2" i="2"/>
  <c r="Y268" i="4"/>
  <c r="AJ4" i="5"/>
  <c r="Z2" i="2"/>
  <c r="Z268" i="4"/>
  <c r="AL4" i="5"/>
  <c r="F4" i="5"/>
  <c r="H4" i="5"/>
  <c r="I4" i="5"/>
  <c r="L4" i="5"/>
  <c r="N4" i="5"/>
  <c r="O4" i="5"/>
  <c r="Z4" i="5"/>
  <c r="AN4" i="5"/>
  <c r="S27" i="2"/>
  <c r="S155" i="4"/>
  <c r="AA5" i="5"/>
  <c r="P27" i="2"/>
  <c r="P155" i="4"/>
  <c r="W5" i="5"/>
  <c r="O5" i="5"/>
  <c r="K5" i="5"/>
  <c r="C27" i="2"/>
  <c r="C155" i="4"/>
  <c r="C5" i="5"/>
  <c r="D27" i="2"/>
  <c r="D155" i="4"/>
  <c r="E5" i="5"/>
  <c r="E27" i="2"/>
  <c r="E155" i="4"/>
  <c r="F5" i="5"/>
  <c r="F27" i="2"/>
  <c r="F155" i="4"/>
  <c r="H5" i="5"/>
  <c r="I5" i="5"/>
  <c r="L27" i="2"/>
  <c r="L155" i="4"/>
  <c r="Q5" i="5"/>
  <c r="M27" i="2"/>
  <c r="M155" i="4"/>
  <c r="R5" i="5"/>
  <c r="T5" i="5"/>
  <c r="U5" i="5"/>
  <c r="Q27" i="2"/>
  <c r="Q155" i="4"/>
  <c r="X5" i="5"/>
  <c r="R27" i="2"/>
  <c r="R155" i="4"/>
  <c r="Z5" i="5"/>
  <c r="AH155" i="4"/>
  <c r="T155" i="4" a="1"/>
  <c r="T155" i="4"/>
  <c r="AC5" i="5"/>
  <c r="U155" i="4" a="1"/>
  <c r="U155" i="4"/>
  <c r="AD5" i="5"/>
  <c r="AF5" i="5"/>
  <c r="AG5" i="5"/>
  <c r="X27" i="2"/>
  <c r="X155" i="4"/>
  <c r="AI5" i="5"/>
  <c r="Y27" i="2"/>
  <c r="Y155" i="4"/>
  <c r="AJ5" i="5"/>
  <c r="Z27" i="2"/>
  <c r="Z155" i="4"/>
  <c r="AL5" i="5"/>
  <c r="AN5" i="5"/>
  <c r="S30" i="2"/>
  <c r="S6" i="2"/>
  <c r="S156" i="4"/>
  <c r="AA6" i="5"/>
  <c r="P30" i="2"/>
  <c r="P6" i="2"/>
  <c r="P156" i="4"/>
  <c r="W6" i="5"/>
  <c r="O6" i="5"/>
  <c r="K6" i="5"/>
  <c r="C30" i="2"/>
  <c r="C6" i="2"/>
  <c r="C156" i="4"/>
  <c r="C6" i="5"/>
  <c r="D30" i="2"/>
  <c r="D6" i="2"/>
  <c r="D156" i="4"/>
  <c r="E6" i="5"/>
  <c r="E30" i="2"/>
  <c r="E6" i="2"/>
  <c r="E156" i="4"/>
  <c r="F6" i="5"/>
  <c r="F30" i="2"/>
  <c r="F6" i="2"/>
  <c r="F156" i="4"/>
  <c r="H6" i="5"/>
  <c r="I6" i="5"/>
  <c r="I30" i="2"/>
  <c r="I6" i="2"/>
  <c r="I27" i="2"/>
  <c r="I156" i="4"/>
  <c r="L6" i="5"/>
  <c r="J30" i="2"/>
  <c r="J6" i="2"/>
  <c r="J27" i="2"/>
  <c r="J156" i="4"/>
  <c r="N6" i="5"/>
  <c r="L30" i="2"/>
  <c r="L6" i="2"/>
  <c r="L156" i="4"/>
  <c r="Q6" i="5"/>
  <c r="M30" i="2"/>
  <c r="M6" i="2"/>
  <c r="M156" i="4"/>
  <c r="R6" i="5"/>
  <c r="T6" i="5"/>
  <c r="U6" i="5"/>
  <c r="Q30" i="2"/>
  <c r="Q6" i="2"/>
  <c r="Q156" i="4"/>
  <c r="X6" i="5"/>
  <c r="R30" i="2"/>
  <c r="R6" i="2"/>
  <c r="R156" i="4"/>
  <c r="Z6" i="5"/>
  <c r="AH156" i="4"/>
  <c r="T156" i="4" a="1"/>
  <c r="T156" i="4"/>
  <c r="AC6" i="5"/>
  <c r="U156" i="4" a="1"/>
  <c r="U156" i="4"/>
  <c r="AD6" i="5"/>
  <c r="AF6" i="5"/>
  <c r="AG6" i="5"/>
  <c r="X30" i="2"/>
  <c r="X6" i="2"/>
  <c r="X156" i="4"/>
  <c r="AI6" i="5"/>
  <c r="Y30" i="2"/>
  <c r="Y6" i="2"/>
  <c r="Y156" i="4"/>
  <c r="AJ6" i="5"/>
  <c r="Z30" i="2"/>
  <c r="Z6" i="2"/>
  <c r="Z156" i="4"/>
  <c r="AL6" i="5"/>
  <c r="AN6" i="5"/>
  <c r="C36" i="2"/>
  <c r="C127" i="4"/>
  <c r="C7" i="5"/>
  <c r="D36" i="2"/>
  <c r="D127" i="4"/>
  <c r="E7" i="5"/>
  <c r="F7" i="5"/>
  <c r="F36" i="2"/>
  <c r="F127" i="4"/>
  <c r="H7" i="5"/>
  <c r="I7" i="5"/>
  <c r="H36" i="2"/>
  <c r="H127" i="4"/>
  <c r="K7" i="5"/>
  <c r="L36" i="2"/>
  <c r="L127" i="4"/>
  <c r="Q7" i="5"/>
  <c r="M36" i="2"/>
  <c r="M127" i="4"/>
  <c r="R7" i="5"/>
  <c r="T7" i="5"/>
  <c r="U7" i="5"/>
  <c r="P36" i="2"/>
  <c r="P127" i="4"/>
  <c r="W7" i="5"/>
  <c r="Q36" i="2"/>
  <c r="Q127" i="4"/>
  <c r="X7" i="5"/>
  <c r="S36" i="2"/>
  <c r="S127" i="4"/>
  <c r="AA7" i="5"/>
  <c r="AH127" i="4"/>
  <c r="T127" i="4" a="1"/>
  <c r="T127" i="4"/>
  <c r="AC7" i="5"/>
  <c r="U127" i="4" a="1"/>
  <c r="U127" i="4"/>
  <c r="AD7" i="5"/>
  <c r="AF7" i="5"/>
  <c r="AG7" i="5"/>
  <c r="X36" i="2"/>
  <c r="X127" i="4"/>
  <c r="AI7" i="5"/>
  <c r="Y36" i="2"/>
  <c r="Y127" i="4"/>
  <c r="AJ7" i="5"/>
  <c r="Z36" i="2"/>
  <c r="Z127" i="4"/>
  <c r="AL7" i="5"/>
  <c r="L7" i="5"/>
  <c r="N7" i="5"/>
  <c r="O7" i="5"/>
  <c r="Z7" i="5"/>
  <c r="AN7" i="5"/>
  <c r="C38" i="2"/>
  <c r="C248" i="4"/>
  <c r="C8" i="5"/>
  <c r="D38" i="2"/>
  <c r="D248" i="4"/>
  <c r="E8" i="5"/>
  <c r="E38" i="2"/>
  <c r="E248" i="4"/>
  <c r="F8" i="5"/>
  <c r="F38" i="2"/>
  <c r="F248" i="4"/>
  <c r="H8" i="5"/>
  <c r="I8" i="5"/>
  <c r="K8" i="5"/>
  <c r="L38" i="2"/>
  <c r="L248" i="4"/>
  <c r="Q8" i="5"/>
  <c r="M38" i="2"/>
  <c r="M248" i="4"/>
  <c r="R8" i="5"/>
  <c r="T8" i="5"/>
  <c r="U8" i="5"/>
  <c r="P38" i="2"/>
  <c r="P248" i="4"/>
  <c r="W8" i="5"/>
  <c r="Q38" i="2"/>
  <c r="Q248" i="4"/>
  <c r="X8" i="5"/>
  <c r="S38" i="2"/>
  <c r="S248" i="4"/>
  <c r="AA8" i="5"/>
  <c r="AH248" i="4"/>
  <c r="T248" i="4" a="1"/>
  <c r="T248" i="4"/>
  <c r="AC8" i="5"/>
  <c r="U248" i="4" a="1"/>
  <c r="U248" i="4"/>
  <c r="AD8" i="5"/>
  <c r="AF8" i="5"/>
  <c r="AG8" i="5"/>
  <c r="X38" i="2"/>
  <c r="X248" i="4"/>
  <c r="AI8" i="5"/>
  <c r="Y38" i="2"/>
  <c r="Y248" i="4"/>
  <c r="AJ8" i="5"/>
  <c r="Z38" i="2"/>
  <c r="Z248" i="4"/>
  <c r="AL8" i="5"/>
  <c r="L8" i="5"/>
  <c r="N8" i="5"/>
  <c r="O8" i="5"/>
  <c r="Z8" i="5"/>
  <c r="AN8" i="5"/>
  <c r="S25" i="2"/>
  <c r="B47" i="4"/>
  <c r="S47" i="4"/>
  <c r="AA9" i="5"/>
  <c r="P25" i="2"/>
  <c r="P47" i="4"/>
  <c r="W9" i="5"/>
  <c r="C25" i="2"/>
  <c r="C47" i="4"/>
  <c r="C9" i="5"/>
  <c r="D25" i="2"/>
  <c r="D47" i="4"/>
  <c r="E9" i="5"/>
  <c r="K9" i="5"/>
  <c r="L25" i="2"/>
  <c r="L47" i="4"/>
  <c r="Q9" i="5"/>
  <c r="M25" i="2"/>
  <c r="M47" i="4"/>
  <c r="R9" i="5"/>
  <c r="N25" i="2"/>
  <c r="N47" i="4"/>
  <c r="T9" i="5"/>
  <c r="O47" i="4"/>
  <c r="U9" i="5"/>
  <c r="Q47" i="4"/>
  <c r="X9" i="5"/>
  <c r="R25" i="2"/>
  <c r="R47" i="4"/>
  <c r="Z9" i="5"/>
  <c r="AH47" i="4"/>
  <c r="T47" i="4" a="1"/>
  <c r="T47" i="4"/>
  <c r="AC9" i="5"/>
  <c r="U47" i="4" a="1"/>
  <c r="U47" i="4"/>
  <c r="AD9" i="5"/>
  <c r="AF9" i="5"/>
  <c r="AG9" i="5"/>
  <c r="X25" i="2"/>
  <c r="X47" i="4"/>
  <c r="AI9" i="5"/>
  <c r="Y25" i="2"/>
  <c r="Y47" i="4"/>
  <c r="AJ9" i="5"/>
  <c r="Z25" i="2"/>
  <c r="Z47" i="4"/>
  <c r="AL9" i="5"/>
  <c r="L9" i="5"/>
  <c r="N9" i="5"/>
  <c r="O9" i="5"/>
  <c r="AN9" i="5"/>
  <c r="S85" i="4"/>
  <c r="AA10" i="5"/>
  <c r="P85" i="4"/>
  <c r="W10" i="5"/>
  <c r="C85" i="4"/>
  <c r="C10" i="5"/>
  <c r="D85" i="4"/>
  <c r="E10" i="5"/>
  <c r="K10" i="5"/>
  <c r="L85" i="4"/>
  <c r="Q10" i="5"/>
  <c r="M85" i="4"/>
  <c r="R10" i="5"/>
  <c r="T10" i="5"/>
  <c r="U10" i="5"/>
  <c r="Q85" i="4"/>
  <c r="X10" i="5"/>
  <c r="R85" i="4"/>
  <c r="Z10" i="5"/>
  <c r="AH85" i="4"/>
  <c r="T85" i="4" a="1"/>
  <c r="T85" i="4"/>
  <c r="AC10" i="5"/>
  <c r="U85" i="4" a="1"/>
  <c r="U85" i="4"/>
  <c r="AD10" i="5"/>
  <c r="AF10" i="5"/>
  <c r="AG10" i="5"/>
  <c r="X85" i="4"/>
  <c r="AI10" i="5"/>
  <c r="Y85" i="4"/>
  <c r="AJ10" i="5"/>
  <c r="Z85" i="4"/>
  <c r="AL10" i="5"/>
  <c r="L10" i="5"/>
  <c r="N10" i="5"/>
  <c r="O10" i="5"/>
  <c r="AN10" i="5"/>
  <c r="S18" i="2"/>
  <c r="S86" i="4"/>
  <c r="AA11" i="5"/>
  <c r="P18" i="2"/>
  <c r="P86" i="4"/>
  <c r="W11" i="5"/>
  <c r="C18" i="2"/>
  <c r="C86" i="4"/>
  <c r="C11" i="5"/>
  <c r="D18" i="2"/>
  <c r="D86" i="4"/>
  <c r="E11" i="5"/>
  <c r="K11" i="5"/>
  <c r="L18" i="2"/>
  <c r="L86" i="4"/>
  <c r="Q11" i="5"/>
  <c r="M18" i="2"/>
  <c r="M86" i="4"/>
  <c r="R11" i="5"/>
  <c r="T11" i="5"/>
  <c r="U11" i="5"/>
  <c r="Q86" i="4"/>
  <c r="X11" i="5"/>
  <c r="R18" i="2"/>
  <c r="R86" i="4"/>
  <c r="Z11" i="5"/>
  <c r="AH86" i="4"/>
  <c r="T86" i="4" a="1"/>
  <c r="T86" i="4"/>
  <c r="AC11" i="5"/>
  <c r="U86" i="4" a="1"/>
  <c r="U86" i="4"/>
  <c r="AD11" i="5"/>
  <c r="AF11" i="5"/>
  <c r="AG11" i="5"/>
  <c r="X86" i="4"/>
  <c r="AI11" i="5"/>
  <c r="Y18" i="2"/>
  <c r="Y86" i="4"/>
  <c r="AJ11" i="5"/>
  <c r="Z18" i="2"/>
  <c r="Z86" i="4"/>
  <c r="AL11" i="5"/>
  <c r="L11" i="5"/>
  <c r="N11" i="5"/>
  <c r="O11" i="5"/>
  <c r="AN11" i="5"/>
  <c r="C34" i="2"/>
  <c r="C14" i="2"/>
  <c r="C33" i="2"/>
  <c r="C35" i="2"/>
  <c r="C90" i="4"/>
  <c r="C12" i="5"/>
  <c r="D34" i="2"/>
  <c r="D14" i="2"/>
  <c r="D33" i="2"/>
  <c r="D35" i="2"/>
  <c r="D90" i="4"/>
  <c r="E12" i="5"/>
  <c r="L34" i="2"/>
  <c r="L14" i="2"/>
  <c r="L33" i="2"/>
  <c r="L35" i="2"/>
  <c r="L90" i="4"/>
  <c r="Q12" i="5"/>
  <c r="M34" i="2"/>
  <c r="M14" i="2"/>
  <c r="M33" i="2"/>
  <c r="M35" i="2"/>
  <c r="M90" i="4"/>
  <c r="R12" i="5"/>
  <c r="T12" i="5"/>
  <c r="U12" i="5"/>
  <c r="P34" i="2"/>
  <c r="P14" i="2"/>
  <c r="P33" i="2"/>
  <c r="P35" i="2"/>
  <c r="P90" i="4"/>
  <c r="W12" i="5"/>
  <c r="Q34" i="2"/>
  <c r="Q14" i="2"/>
  <c r="Q33" i="2"/>
  <c r="Q35" i="2"/>
  <c r="Q90" i="4"/>
  <c r="X12" i="5"/>
  <c r="S34" i="2"/>
  <c r="S14" i="2"/>
  <c r="S33" i="2"/>
  <c r="S35" i="2"/>
  <c r="S90" i="4"/>
  <c r="AA12" i="5"/>
  <c r="AH90" i="4"/>
  <c r="T90" i="4" a="1"/>
  <c r="T90" i="4"/>
  <c r="AC12" i="5"/>
  <c r="U90" i="4" a="1"/>
  <c r="U90" i="4"/>
  <c r="AD12" i="5"/>
  <c r="AF12" i="5"/>
  <c r="AG12" i="5"/>
  <c r="X34" i="2"/>
  <c r="X14" i="2"/>
  <c r="X33" i="2"/>
  <c r="X35" i="2"/>
  <c r="X90" i="4"/>
  <c r="AI12" i="5"/>
  <c r="Y34" i="2"/>
  <c r="Y14" i="2"/>
  <c r="Y33" i="2"/>
  <c r="Y35" i="2"/>
  <c r="Y90" i="4"/>
  <c r="AJ12" i="5"/>
  <c r="Z34" i="2"/>
  <c r="Z14" i="2"/>
  <c r="Z33" i="2"/>
  <c r="Z35" i="2"/>
  <c r="Z90" i="4"/>
  <c r="AL12" i="5"/>
  <c r="L12" i="5"/>
  <c r="N12" i="5"/>
  <c r="O12" i="5"/>
  <c r="AN12" i="5"/>
  <c r="C13" i="2"/>
  <c r="C91" i="4"/>
  <c r="C13" i="5"/>
  <c r="D13" i="2"/>
  <c r="D91" i="4"/>
  <c r="E13" i="5"/>
  <c r="H35" i="2"/>
  <c r="H33" i="2"/>
  <c r="H13" i="2"/>
  <c r="H91" i="4"/>
  <c r="K13" i="5"/>
  <c r="L13" i="2"/>
  <c r="L91" i="4"/>
  <c r="Q13" i="5"/>
  <c r="M13" i="2"/>
  <c r="M91" i="4"/>
  <c r="R13" i="5"/>
  <c r="T13" i="5"/>
  <c r="U13" i="5"/>
  <c r="P13" i="2"/>
  <c r="P91" i="4"/>
  <c r="W13" i="5"/>
  <c r="Q13" i="2"/>
  <c r="Q91" i="4"/>
  <c r="X13" i="5"/>
  <c r="S13" i="2"/>
  <c r="S91" i="4"/>
  <c r="AA13" i="5"/>
  <c r="AH91" i="4"/>
  <c r="T91" i="4" a="1"/>
  <c r="T91" i="4"/>
  <c r="AC13" i="5"/>
  <c r="U91" i="4" a="1"/>
  <c r="U91" i="4"/>
  <c r="AD13" i="5"/>
  <c r="AF13" i="5"/>
  <c r="AG13" i="5"/>
  <c r="X13" i="2"/>
  <c r="X91" i="4"/>
  <c r="AI13" i="5"/>
  <c r="Y13" i="2"/>
  <c r="Y91" i="4"/>
  <c r="AJ13" i="5"/>
  <c r="Z13" i="2"/>
  <c r="Z91" i="4"/>
  <c r="AL13" i="5"/>
  <c r="L13" i="5"/>
  <c r="N13" i="5"/>
  <c r="O13" i="5"/>
  <c r="AN13" i="5"/>
  <c r="C29" i="2"/>
  <c r="C92" i="4"/>
  <c r="C14" i="5"/>
  <c r="D92" i="4"/>
  <c r="E14" i="5"/>
  <c r="H92" i="4"/>
  <c r="K14" i="5"/>
  <c r="I33" i="2"/>
  <c r="I29" i="2"/>
  <c r="I92" i="4"/>
  <c r="L14" i="5"/>
  <c r="J33" i="2"/>
  <c r="J29" i="2"/>
  <c r="J92" i="4"/>
  <c r="N14" i="5"/>
  <c r="O14" i="5"/>
  <c r="L92" i="4"/>
  <c r="Q14" i="5"/>
  <c r="M92" i="4"/>
  <c r="R14" i="5"/>
  <c r="N33" i="2"/>
  <c r="N29" i="2"/>
  <c r="N92" i="4"/>
  <c r="T14" i="5"/>
  <c r="U14" i="5"/>
  <c r="P92" i="4"/>
  <c r="W14" i="5"/>
  <c r="Q29" i="2"/>
  <c r="Q92" i="4"/>
  <c r="X14" i="5"/>
  <c r="S92" i="4"/>
  <c r="AA14" i="5"/>
  <c r="AH92" i="4"/>
  <c r="T92" i="4" a="1"/>
  <c r="T92" i="4"/>
  <c r="AC14" i="5"/>
  <c r="U92" i="4" a="1"/>
  <c r="U92" i="4"/>
  <c r="AD14" i="5"/>
  <c r="AF14" i="5"/>
  <c r="AG14" i="5"/>
  <c r="X29" i="2"/>
  <c r="X92" i="4"/>
  <c r="AI14" i="5"/>
  <c r="Y29" i="2"/>
  <c r="Y92" i="4"/>
  <c r="AJ14" i="5"/>
  <c r="Z29" i="2"/>
  <c r="Z92" i="4"/>
  <c r="AL14" i="5"/>
  <c r="AN14" i="5"/>
  <c r="C93" i="4"/>
  <c r="C15" i="5"/>
  <c r="D93" i="4"/>
  <c r="E15" i="5"/>
  <c r="H93" i="4"/>
  <c r="K15" i="5"/>
  <c r="L93" i="4"/>
  <c r="Q15" i="5"/>
  <c r="M93" i="4"/>
  <c r="R15" i="5"/>
  <c r="N35" i="2"/>
  <c r="N93" i="4"/>
  <c r="T15" i="5"/>
  <c r="U15" i="5"/>
  <c r="P93" i="4"/>
  <c r="W15" i="5"/>
  <c r="Q93" i="4"/>
  <c r="X15" i="5"/>
  <c r="S93" i="4"/>
  <c r="AA15" i="5"/>
  <c r="AH93" i="4"/>
  <c r="T93" i="4" a="1"/>
  <c r="T93" i="4"/>
  <c r="AC15" i="5"/>
  <c r="U93" i="4" a="1"/>
  <c r="U93" i="4"/>
  <c r="AD15" i="5"/>
  <c r="AF15" i="5"/>
  <c r="AG15" i="5"/>
  <c r="X93" i="4"/>
  <c r="AI15" i="5"/>
  <c r="Y93" i="4"/>
  <c r="AJ15" i="5"/>
  <c r="Z93" i="4"/>
  <c r="AL15" i="5"/>
  <c r="L15" i="5"/>
  <c r="N15" i="5"/>
  <c r="O15" i="5"/>
  <c r="AN15" i="5"/>
  <c r="C95" i="4"/>
  <c r="C16" i="5"/>
  <c r="D95" i="4"/>
  <c r="E16" i="5"/>
  <c r="H95" i="4"/>
  <c r="K16" i="5"/>
  <c r="L95" i="4"/>
  <c r="Q16" i="5"/>
  <c r="M95" i="4"/>
  <c r="R16" i="5"/>
  <c r="T16" i="5"/>
  <c r="U16" i="5"/>
  <c r="P95" i="4"/>
  <c r="W16" i="5"/>
  <c r="Q95" i="4"/>
  <c r="X16" i="5"/>
  <c r="S95" i="4"/>
  <c r="AA16" i="5"/>
  <c r="AH95" i="4"/>
  <c r="T95" i="4" a="1"/>
  <c r="T95" i="4"/>
  <c r="AC16" i="5"/>
  <c r="U95" i="4" a="1"/>
  <c r="U95" i="4"/>
  <c r="AD16" i="5"/>
  <c r="AF16" i="5"/>
  <c r="AG16" i="5"/>
  <c r="X95" i="4"/>
  <c r="AI16" i="5"/>
  <c r="Y95" i="4"/>
  <c r="AJ16" i="5"/>
  <c r="Z95" i="4"/>
  <c r="AL16" i="5"/>
  <c r="L16" i="5"/>
  <c r="N16" i="5"/>
  <c r="O16" i="5"/>
  <c r="AN16" i="5"/>
  <c r="C96" i="4"/>
  <c r="C17" i="5"/>
  <c r="D96" i="4"/>
  <c r="E17" i="5"/>
  <c r="H96" i="4"/>
  <c r="K17" i="5"/>
  <c r="L96" i="4"/>
  <c r="Q17" i="5"/>
  <c r="M96" i="4"/>
  <c r="R17" i="5"/>
  <c r="T17" i="5"/>
  <c r="U17" i="5"/>
  <c r="P96" i="4"/>
  <c r="W17" i="5"/>
  <c r="Q96" i="4"/>
  <c r="X17" i="5"/>
  <c r="S96" i="4"/>
  <c r="AA17" i="5"/>
  <c r="AH96" i="4"/>
  <c r="T96" i="4" a="1"/>
  <c r="T96" i="4"/>
  <c r="AC17" i="5"/>
  <c r="U96" i="4" a="1"/>
  <c r="U96" i="4"/>
  <c r="AD17" i="5"/>
  <c r="AF17" i="5"/>
  <c r="AG17" i="5"/>
  <c r="X96" i="4"/>
  <c r="AI17" i="5"/>
  <c r="Y96" i="4"/>
  <c r="AJ17" i="5"/>
  <c r="Z96" i="4"/>
  <c r="AL17" i="5"/>
  <c r="L17" i="5"/>
  <c r="N17" i="5"/>
  <c r="O17" i="5"/>
  <c r="AN17" i="5"/>
  <c r="C257" i="4"/>
  <c r="C18" i="5"/>
  <c r="D257" i="4"/>
  <c r="E18" i="5"/>
  <c r="E257" i="4"/>
  <c r="F18" i="5"/>
  <c r="F257" i="4"/>
  <c r="H18" i="5"/>
  <c r="I18" i="5"/>
  <c r="K18" i="5"/>
  <c r="L257" i="4"/>
  <c r="Q18" i="5"/>
  <c r="M257" i="4"/>
  <c r="R18" i="5"/>
  <c r="T18" i="5"/>
  <c r="U18" i="5"/>
  <c r="P257" i="4"/>
  <c r="W18" i="5"/>
  <c r="Q257" i="4"/>
  <c r="X18" i="5"/>
  <c r="S257" i="4"/>
  <c r="AA18" i="5"/>
  <c r="AH257" i="4"/>
  <c r="T257" i="4" a="1"/>
  <c r="T257" i="4"/>
  <c r="AC18" i="5"/>
  <c r="U257" i="4" a="1"/>
  <c r="U257" i="4"/>
  <c r="AD18" i="5"/>
  <c r="AF18" i="5"/>
  <c r="AG18" i="5"/>
  <c r="X257" i="4"/>
  <c r="AI18" i="5"/>
  <c r="Y257" i="4"/>
  <c r="AJ18" i="5"/>
  <c r="Z257" i="4"/>
  <c r="AL18" i="5"/>
  <c r="L18" i="5"/>
  <c r="N18" i="5"/>
  <c r="O18" i="5"/>
  <c r="AN18" i="5"/>
  <c r="C40" i="2"/>
  <c r="C178" i="4"/>
  <c r="C19" i="5"/>
  <c r="T19" i="5"/>
  <c r="U19" i="5"/>
  <c r="P40" i="2"/>
  <c r="P178" i="4"/>
  <c r="W19" i="5"/>
  <c r="Q40" i="2"/>
  <c r="Q178" i="4"/>
  <c r="X19" i="5"/>
  <c r="S40" i="2"/>
  <c r="S178" i="4"/>
  <c r="AA19" i="5"/>
  <c r="AH178" i="4"/>
  <c r="T178" i="4" a="1"/>
  <c r="T178" i="4"/>
  <c r="AC19" i="5"/>
  <c r="U178" i="4" a="1"/>
  <c r="U178" i="4"/>
  <c r="AD19" i="5"/>
  <c r="AF19" i="5"/>
  <c r="AG19" i="5"/>
  <c r="X40" i="2"/>
  <c r="X178" i="4"/>
  <c r="AI19" i="5"/>
  <c r="Y40" i="2"/>
  <c r="Y178" i="4"/>
  <c r="AJ19" i="5"/>
  <c r="Z40" i="2"/>
  <c r="Z178" i="4"/>
  <c r="AL19" i="5"/>
  <c r="AN19" i="5"/>
  <c r="O20" i="5"/>
  <c r="H49" i="4"/>
  <c r="K20" i="5"/>
  <c r="C11" i="2"/>
  <c r="C49" i="4"/>
  <c r="C20" i="5"/>
  <c r="D11" i="2"/>
  <c r="D49" i="4"/>
  <c r="E20" i="5"/>
  <c r="I13" i="2"/>
  <c r="I11" i="2"/>
  <c r="I49" i="4"/>
  <c r="L20" i="5"/>
  <c r="J13" i="2"/>
  <c r="J11" i="2"/>
  <c r="J49" i="4"/>
  <c r="N20" i="5"/>
  <c r="L11" i="2"/>
  <c r="L49" i="4"/>
  <c r="Q20" i="5"/>
  <c r="M11" i="2"/>
  <c r="M49" i="4"/>
  <c r="R20" i="5"/>
  <c r="T20" i="5"/>
  <c r="U20" i="5"/>
  <c r="P11" i="2"/>
  <c r="P49" i="4"/>
  <c r="W20" i="5"/>
  <c r="Q11" i="2"/>
  <c r="Q49" i="4"/>
  <c r="X20" i="5"/>
  <c r="AA20" i="5"/>
  <c r="AH49" i="4"/>
  <c r="T49" i="4" a="1"/>
  <c r="T49" i="4"/>
  <c r="AC20" i="5"/>
  <c r="U49" i="4" a="1"/>
  <c r="U49" i="4"/>
  <c r="AD20" i="5"/>
  <c r="AF20" i="5"/>
  <c r="AG20" i="5"/>
  <c r="Y11" i="2"/>
  <c r="Y49" i="4"/>
  <c r="AJ20" i="5"/>
  <c r="Z11" i="2"/>
  <c r="Z49" i="4"/>
  <c r="AL20" i="5"/>
  <c r="AN20" i="5"/>
  <c r="C50" i="4"/>
  <c r="C21" i="5"/>
  <c r="D50" i="4"/>
  <c r="E21" i="5"/>
  <c r="H50" i="4"/>
  <c r="K21" i="5"/>
  <c r="L50" i="4"/>
  <c r="Q21" i="5"/>
  <c r="M50" i="4"/>
  <c r="R21" i="5"/>
  <c r="T21" i="5"/>
  <c r="U21" i="5"/>
  <c r="P50" i="4"/>
  <c r="W21" i="5"/>
  <c r="Q50" i="4"/>
  <c r="X21" i="5"/>
  <c r="AA21" i="5"/>
  <c r="AH50" i="4"/>
  <c r="T50" i="4" a="1"/>
  <c r="T50" i="4"/>
  <c r="AC21" i="5"/>
  <c r="U50" i="4" a="1"/>
  <c r="U50" i="4"/>
  <c r="AD21" i="5"/>
  <c r="AF21" i="5"/>
  <c r="AG21" i="5"/>
  <c r="Y50" i="4"/>
  <c r="AJ21" i="5"/>
  <c r="Z50" i="4"/>
  <c r="AL21" i="5"/>
  <c r="L21" i="5"/>
  <c r="N21" i="5"/>
  <c r="O21" i="5"/>
  <c r="AN21" i="5"/>
  <c r="S26" i="2"/>
  <c r="S115" i="4"/>
  <c r="AA22" i="5"/>
  <c r="P26" i="2"/>
  <c r="P115" i="4"/>
  <c r="W22" i="5"/>
  <c r="C26" i="2"/>
  <c r="C115" i="4"/>
  <c r="C22" i="5"/>
  <c r="D26" i="2"/>
  <c r="D115" i="4"/>
  <c r="E22" i="5"/>
  <c r="K22" i="5"/>
  <c r="L26" i="2"/>
  <c r="L115" i="4"/>
  <c r="Q22" i="5"/>
  <c r="M26" i="2"/>
  <c r="M115" i="4"/>
  <c r="R22" i="5"/>
  <c r="N26" i="2"/>
  <c r="N115" i="4"/>
  <c r="T22" i="5"/>
  <c r="U22" i="5"/>
  <c r="Q115" i="4"/>
  <c r="X22" i="5"/>
  <c r="R26" i="2"/>
  <c r="R115" i="4"/>
  <c r="Z22" i="5"/>
  <c r="AH115" i="4"/>
  <c r="T115" i="4" a="1"/>
  <c r="T115" i="4"/>
  <c r="AC22" i="5"/>
  <c r="U115" i="4" a="1"/>
  <c r="U115" i="4"/>
  <c r="AD22" i="5"/>
  <c r="AF22" i="5"/>
  <c r="AG22" i="5"/>
  <c r="X26" i="2"/>
  <c r="X115" i="4"/>
  <c r="AI22" i="5"/>
  <c r="Y26" i="2"/>
  <c r="Y115" i="4"/>
  <c r="AJ22" i="5"/>
  <c r="Z26" i="2"/>
  <c r="Z115" i="4"/>
  <c r="AL22" i="5"/>
  <c r="L22" i="5"/>
  <c r="N22" i="5"/>
  <c r="O22" i="5"/>
  <c r="AN22" i="5"/>
  <c r="S11" i="2"/>
  <c r="S116" i="4"/>
  <c r="AA23" i="5"/>
  <c r="P116" i="4"/>
  <c r="W23" i="5"/>
  <c r="C116" i="4"/>
  <c r="C23" i="5"/>
  <c r="D116" i="4"/>
  <c r="E23" i="5"/>
  <c r="K23" i="5"/>
  <c r="L116" i="4"/>
  <c r="Q23" i="5"/>
  <c r="M116" i="4"/>
  <c r="R23" i="5"/>
  <c r="T23" i="5"/>
  <c r="U23" i="5"/>
  <c r="Q116" i="4"/>
  <c r="X23" i="5"/>
  <c r="R11" i="2"/>
  <c r="R116" i="4"/>
  <c r="Z23" i="5"/>
  <c r="AH116" i="4"/>
  <c r="T116" i="4" a="1"/>
  <c r="T116" i="4"/>
  <c r="AC23" i="5"/>
  <c r="U116" i="4" a="1"/>
  <c r="U116" i="4"/>
  <c r="AD23" i="5"/>
  <c r="AF23" i="5"/>
  <c r="AG23" i="5"/>
  <c r="X11" i="2"/>
  <c r="X116" i="4"/>
  <c r="AI23" i="5"/>
  <c r="Y116" i="4"/>
  <c r="AJ23" i="5"/>
  <c r="Z116" i="4"/>
  <c r="AL23" i="5"/>
  <c r="L23" i="5"/>
  <c r="N23" i="5"/>
  <c r="O23" i="5"/>
  <c r="AN23" i="5"/>
  <c r="S117" i="4"/>
  <c r="AA24" i="5"/>
  <c r="P117" i="4"/>
  <c r="W24" i="5"/>
  <c r="C117" i="4"/>
  <c r="C24" i="5"/>
  <c r="D117" i="4"/>
  <c r="E24" i="5"/>
  <c r="K24" i="5"/>
  <c r="L117" i="4"/>
  <c r="Q24" i="5"/>
  <c r="M117" i="4"/>
  <c r="R24" i="5"/>
  <c r="T24" i="5"/>
  <c r="U24" i="5"/>
  <c r="Q117" i="4"/>
  <c r="X24" i="5"/>
  <c r="R117" i="4"/>
  <c r="Z24" i="5"/>
  <c r="AH117" i="4"/>
  <c r="T117" i="4" a="1"/>
  <c r="T117" i="4"/>
  <c r="AC24" i="5"/>
  <c r="U117" i="4" a="1"/>
  <c r="U117" i="4"/>
  <c r="AD24" i="5"/>
  <c r="AF24" i="5"/>
  <c r="AG24" i="5"/>
  <c r="X117" i="4"/>
  <c r="AI24" i="5"/>
  <c r="Y117" i="4"/>
  <c r="AJ24" i="5"/>
  <c r="Z117" i="4"/>
  <c r="AL24" i="5"/>
  <c r="L24" i="5"/>
  <c r="N24" i="5"/>
  <c r="O24" i="5"/>
  <c r="AN24" i="5"/>
  <c r="C183" i="4"/>
  <c r="C25" i="5"/>
  <c r="D183" i="4"/>
  <c r="E25" i="5"/>
  <c r="K25" i="5"/>
  <c r="L183" i="4"/>
  <c r="Q25" i="5"/>
  <c r="M183" i="4"/>
  <c r="R25" i="5"/>
  <c r="T25" i="5"/>
  <c r="U25" i="5"/>
  <c r="P183" i="4"/>
  <c r="W25" i="5"/>
  <c r="Q183" i="4"/>
  <c r="X25" i="5"/>
  <c r="S183" i="4"/>
  <c r="AA25" i="5"/>
  <c r="AH183" i="4"/>
  <c r="T183" i="4" a="1"/>
  <c r="T183" i="4"/>
  <c r="AC25" i="5"/>
  <c r="U183" i="4" a="1"/>
  <c r="U183" i="4"/>
  <c r="AD25" i="5"/>
  <c r="AF25" i="5"/>
  <c r="AG25" i="5"/>
  <c r="AI25" i="5"/>
  <c r="Y183" i="4"/>
  <c r="AJ25" i="5"/>
  <c r="Z183" i="4"/>
  <c r="AL25" i="5"/>
  <c r="Z25" i="5"/>
  <c r="AN25" i="5"/>
  <c r="C31" i="2"/>
  <c r="C184" i="4"/>
  <c r="C26" i="5"/>
  <c r="D31" i="2"/>
  <c r="D184" i="4"/>
  <c r="E26" i="5"/>
  <c r="H31" i="2"/>
  <c r="H184" i="4"/>
  <c r="K26" i="5"/>
  <c r="L31" i="2"/>
  <c r="L184" i="4"/>
  <c r="Q26" i="5"/>
  <c r="M31" i="2"/>
  <c r="M184" i="4"/>
  <c r="R26" i="5"/>
  <c r="T26" i="5"/>
  <c r="U26" i="5"/>
  <c r="P31" i="2"/>
  <c r="P184" i="4"/>
  <c r="W26" i="5"/>
  <c r="Q31" i="2"/>
  <c r="Q184" i="4"/>
  <c r="X26" i="5"/>
  <c r="S31" i="2"/>
  <c r="S184" i="4"/>
  <c r="AA26" i="5"/>
  <c r="AH184" i="4"/>
  <c r="T184" i="4" a="1"/>
  <c r="T184" i="4"/>
  <c r="AC26" i="5"/>
  <c r="U184" i="4" a="1"/>
  <c r="U184" i="4"/>
  <c r="AD26" i="5"/>
  <c r="AF26" i="5"/>
  <c r="AG26" i="5"/>
  <c r="X31" i="2"/>
  <c r="X184" i="4"/>
  <c r="AI26" i="5"/>
  <c r="Y31" i="2"/>
  <c r="Y184" i="4"/>
  <c r="AJ26" i="5"/>
  <c r="Z31" i="2"/>
  <c r="Z184" i="4"/>
  <c r="AL26" i="5"/>
  <c r="Z26" i="5"/>
  <c r="AN26" i="5"/>
  <c r="C185" i="4"/>
  <c r="C27" i="5"/>
  <c r="D185" i="4"/>
  <c r="E27" i="5"/>
  <c r="H30" i="2"/>
  <c r="K27" i="5"/>
  <c r="L185" i="4"/>
  <c r="Q27" i="5"/>
  <c r="M185" i="4"/>
  <c r="R27" i="5"/>
  <c r="T27" i="5"/>
  <c r="U27" i="5"/>
  <c r="P185" i="4"/>
  <c r="W27" i="5"/>
  <c r="S185" i="4"/>
  <c r="AA27" i="5"/>
  <c r="AH185" i="4"/>
  <c r="T185" i="4" a="1"/>
  <c r="T185" i="4"/>
  <c r="AC27" i="5"/>
  <c r="U185" i="4" a="1"/>
  <c r="U185" i="4"/>
  <c r="AD27" i="5"/>
  <c r="AF27" i="5"/>
  <c r="AG27" i="5"/>
  <c r="X185" i="4"/>
  <c r="AI27" i="5"/>
  <c r="Y185" i="4"/>
  <c r="AJ27" i="5"/>
  <c r="Z185" i="4"/>
  <c r="AL27" i="5"/>
  <c r="Z27" i="5"/>
  <c r="AN27" i="5"/>
  <c r="B266" i="4"/>
  <c r="C266" i="4"/>
  <c r="C28" i="5"/>
  <c r="D266" i="4"/>
  <c r="E28" i="5"/>
  <c r="K28" i="5"/>
  <c r="L266" i="4"/>
  <c r="Q28" i="5"/>
  <c r="M266" i="4"/>
  <c r="R28" i="5"/>
  <c r="N2" i="2"/>
  <c r="N266" i="4"/>
  <c r="T28" i="5"/>
  <c r="O266" i="4"/>
  <c r="U28" i="5"/>
  <c r="P266" i="4"/>
  <c r="W28" i="5"/>
  <c r="Q266" i="4"/>
  <c r="X28" i="5"/>
  <c r="S266" i="4"/>
  <c r="AA28" i="5"/>
  <c r="AH266" i="4"/>
  <c r="T266" i="4" a="1"/>
  <c r="T266" i="4"/>
  <c r="AC28" i="5"/>
  <c r="U266" i="4" a="1"/>
  <c r="U266" i="4"/>
  <c r="AD28" i="5"/>
  <c r="AF28" i="5"/>
  <c r="AG28" i="5"/>
  <c r="X266" i="4"/>
  <c r="AI28" i="5"/>
  <c r="Y266" i="4"/>
  <c r="AJ28" i="5"/>
  <c r="Z266" i="4"/>
  <c r="AL28" i="5"/>
  <c r="Z28" i="5"/>
  <c r="AN28" i="5"/>
  <c r="S295" i="4"/>
  <c r="AA29" i="5"/>
  <c r="P295" i="4"/>
  <c r="W29" i="5"/>
  <c r="C295" i="4"/>
  <c r="C29" i="5"/>
  <c r="D295" i="4"/>
  <c r="E29" i="5"/>
  <c r="H38" i="2"/>
  <c r="H295" i="4"/>
  <c r="K29" i="5"/>
  <c r="L295" i="4"/>
  <c r="Q29" i="5"/>
  <c r="M295" i="4"/>
  <c r="R29" i="5"/>
  <c r="N36" i="2"/>
  <c r="N38" i="2"/>
  <c r="N295" i="4"/>
  <c r="T29" i="5"/>
  <c r="U29" i="5"/>
  <c r="Q295" i="4"/>
  <c r="X29" i="5"/>
  <c r="R36" i="2"/>
  <c r="R38" i="2"/>
  <c r="R295" i="4"/>
  <c r="Z29" i="5"/>
  <c r="AH295" i="4"/>
  <c r="T295" i="4" a="1"/>
  <c r="T295" i="4"/>
  <c r="AC29" i="5"/>
  <c r="U295" i="4" a="1"/>
  <c r="U295" i="4"/>
  <c r="AD29" i="5"/>
  <c r="AF29" i="5"/>
  <c r="AG29" i="5"/>
  <c r="X295" i="4"/>
  <c r="AI29" i="5"/>
  <c r="Y295" i="4"/>
  <c r="AJ29" i="5"/>
  <c r="Z295" i="4"/>
  <c r="AL29" i="5"/>
  <c r="AN29" i="5"/>
  <c r="B125" i="4"/>
  <c r="C24" i="2"/>
  <c r="C125" i="4"/>
  <c r="C30" i="5"/>
  <c r="D24" i="2"/>
  <c r="D125" i="4"/>
  <c r="E30" i="5"/>
  <c r="K30" i="5"/>
  <c r="L24" i="2"/>
  <c r="L125" i="4"/>
  <c r="Q30" i="5"/>
  <c r="M24" i="2"/>
  <c r="M125" i="4"/>
  <c r="R30" i="5"/>
  <c r="T30" i="5"/>
  <c r="U30" i="5"/>
  <c r="P24" i="2"/>
  <c r="P125" i="4"/>
  <c r="W30" i="5"/>
  <c r="Q24" i="2"/>
  <c r="Q125" i="4"/>
  <c r="X30" i="5"/>
  <c r="S24" i="2"/>
  <c r="S125" i="4"/>
  <c r="AA30" i="5"/>
  <c r="AH125" i="4"/>
  <c r="T125" i="4" a="1"/>
  <c r="T125" i="4"/>
  <c r="AC30" i="5"/>
  <c r="U125" i="4" a="1"/>
  <c r="U125" i="4"/>
  <c r="AD30" i="5"/>
  <c r="AF30" i="5"/>
  <c r="AG30" i="5"/>
  <c r="X24" i="2"/>
  <c r="X125" i="4"/>
  <c r="AI30" i="5"/>
  <c r="Y24" i="2"/>
  <c r="Y125" i="4"/>
  <c r="AJ30" i="5"/>
  <c r="Z24" i="2"/>
  <c r="Z125" i="4"/>
  <c r="AL30" i="5"/>
  <c r="AN30" i="5"/>
  <c r="C74" i="4"/>
  <c r="C31" i="5"/>
  <c r="D74" i="4"/>
  <c r="E31" i="5"/>
  <c r="H74" i="4"/>
  <c r="K31" i="5"/>
  <c r="L74" i="4"/>
  <c r="Q31" i="5"/>
  <c r="M74" i="4"/>
  <c r="R31" i="5"/>
  <c r="T31" i="5"/>
  <c r="U31" i="5"/>
  <c r="P74" i="4"/>
  <c r="W31" i="5"/>
  <c r="Q74" i="4"/>
  <c r="X31" i="5"/>
  <c r="S74" i="4"/>
  <c r="AA31" i="5"/>
  <c r="AH74" i="4"/>
  <c r="T74" i="4" a="1"/>
  <c r="T74" i="4"/>
  <c r="AC31" i="5"/>
  <c r="U74" i="4" a="1"/>
  <c r="U74" i="4"/>
  <c r="AD31" i="5"/>
  <c r="AF31" i="5"/>
  <c r="AG31" i="5"/>
  <c r="X74" i="4"/>
  <c r="AI31" i="5"/>
  <c r="Y74" i="4"/>
  <c r="AJ31" i="5"/>
  <c r="Z74" i="4"/>
  <c r="AL31" i="5"/>
  <c r="AN31" i="5"/>
  <c r="O32" i="5"/>
  <c r="H24" i="2"/>
  <c r="H39" i="2"/>
  <c r="H75" i="4"/>
  <c r="K32" i="5"/>
  <c r="C39" i="2"/>
  <c r="C75" i="4"/>
  <c r="C32" i="5"/>
  <c r="D39" i="2"/>
  <c r="D75" i="4"/>
  <c r="E32" i="5"/>
  <c r="I24" i="2"/>
  <c r="I39" i="2"/>
  <c r="I26" i="2"/>
  <c r="I75" i="4"/>
  <c r="L32" i="5"/>
  <c r="J24" i="2"/>
  <c r="J39" i="2"/>
  <c r="J26" i="2"/>
  <c r="J75" i="4"/>
  <c r="N32" i="5"/>
  <c r="L39" i="2"/>
  <c r="L75" i="4"/>
  <c r="Q32" i="5"/>
  <c r="M39" i="2"/>
  <c r="M75" i="4"/>
  <c r="R32" i="5"/>
  <c r="T32" i="5"/>
  <c r="U32" i="5"/>
  <c r="W32" i="5"/>
  <c r="Q39" i="2"/>
  <c r="Q75" i="4"/>
  <c r="X32" i="5"/>
  <c r="AA32" i="5"/>
  <c r="AH75" i="4"/>
  <c r="T75" i="4" a="1"/>
  <c r="T75" i="4"/>
  <c r="AC32" i="5"/>
  <c r="U75" i="4" a="1"/>
  <c r="U75" i="4"/>
  <c r="AD32" i="5"/>
  <c r="AF32" i="5"/>
  <c r="AG32" i="5"/>
  <c r="X39" i="2"/>
  <c r="X75" i="4"/>
  <c r="AI32" i="5"/>
  <c r="Y39" i="2"/>
  <c r="Y75" i="4"/>
  <c r="AJ32" i="5"/>
  <c r="Z39" i="2"/>
  <c r="Z75" i="4"/>
  <c r="AL32" i="5"/>
  <c r="AN32" i="5"/>
  <c r="B136" i="4"/>
  <c r="C136" i="4"/>
  <c r="C33" i="5"/>
  <c r="D136" i="4"/>
  <c r="E33" i="5"/>
  <c r="E14" i="2"/>
  <c r="E24" i="2"/>
  <c r="E136" i="4"/>
  <c r="F33" i="5"/>
  <c r="F14" i="2"/>
  <c r="F24" i="2"/>
  <c r="F136" i="4"/>
  <c r="H33" i="5"/>
  <c r="I33" i="5"/>
  <c r="H136" i="4"/>
  <c r="K33" i="5"/>
  <c r="L136" i="4"/>
  <c r="Q33" i="5"/>
  <c r="M136" i="4"/>
  <c r="R33" i="5"/>
  <c r="T33" i="5"/>
  <c r="U33" i="5"/>
  <c r="P136" i="4"/>
  <c r="W33" i="5"/>
  <c r="Q136" i="4"/>
  <c r="X33" i="5"/>
  <c r="S136" i="4"/>
  <c r="AA33" i="5"/>
  <c r="AH136" i="4"/>
  <c r="T136" i="4" a="1"/>
  <c r="T136" i="4"/>
  <c r="AC33" i="5"/>
  <c r="U136" i="4" a="1"/>
  <c r="U136" i="4"/>
  <c r="AD33" i="5"/>
  <c r="AF33" i="5"/>
  <c r="AG33" i="5"/>
  <c r="X136" i="4"/>
  <c r="AI33" i="5"/>
  <c r="Y136" i="4"/>
  <c r="AJ33" i="5"/>
  <c r="Z136" i="4"/>
  <c r="AL33" i="5"/>
  <c r="L33" i="5"/>
  <c r="N33" i="5"/>
  <c r="O33" i="5"/>
  <c r="AN33" i="5"/>
  <c r="C37" i="2"/>
  <c r="C216" i="4"/>
  <c r="C34" i="5"/>
  <c r="D37" i="2"/>
  <c r="D216" i="4"/>
  <c r="E34" i="5"/>
  <c r="H37" i="2"/>
  <c r="H216" i="4"/>
  <c r="K34" i="5"/>
  <c r="L37" i="2"/>
  <c r="L216" i="4"/>
  <c r="Q34" i="5"/>
  <c r="M37" i="2"/>
  <c r="M216" i="4"/>
  <c r="R34" i="5"/>
  <c r="N37" i="2"/>
  <c r="N14" i="2"/>
  <c r="N216" i="4"/>
  <c r="T34" i="5"/>
  <c r="U34" i="5"/>
  <c r="P37" i="2"/>
  <c r="P216" i="4"/>
  <c r="W34" i="5"/>
  <c r="Q37" i="2"/>
  <c r="Q216" i="4"/>
  <c r="X34" i="5"/>
  <c r="S37" i="2"/>
  <c r="S216" i="4"/>
  <c r="AA34" i="5"/>
  <c r="AD34" i="5"/>
  <c r="AF34" i="5"/>
  <c r="AG34" i="5"/>
  <c r="X37" i="2"/>
  <c r="X216" i="4"/>
  <c r="AI34" i="5"/>
  <c r="Y37" i="2"/>
  <c r="Y216" i="4"/>
  <c r="AJ34" i="5"/>
  <c r="Z37" i="2"/>
  <c r="Z216" i="4"/>
  <c r="AL34" i="5"/>
  <c r="L34" i="5"/>
  <c r="N34" i="5"/>
  <c r="O34" i="5"/>
  <c r="AN34" i="5"/>
  <c r="C217" i="4"/>
  <c r="C35" i="5"/>
  <c r="D217" i="4"/>
  <c r="E35" i="5"/>
  <c r="H217" i="4"/>
  <c r="K35" i="5"/>
  <c r="L217" i="4"/>
  <c r="Q35" i="5"/>
  <c r="M217" i="4"/>
  <c r="R35" i="5"/>
  <c r="N217" i="4"/>
  <c r="T35" i="5"/>
  <c r="U35" i="5"/>
  <c r="P217" i="4"/>
  <c r="W35" i="5"/>
  <c r="Q217" i="4"/>
  <c r="X35" i="5"/>
  <c r="S217" i="4"/>
  <c r="AA35" i="5"/>
  <c r="AD35" i="5"/>
  <c r="AF35" i="5"/>
  <c r="AG35" i="5"/>
  <c r="X217" i="4"/>
  <c r="AI35" i="5"/>
  <c r="Y217" i="4"/>
  <c r="AJ35" i="5"/>
  <c r="Z217" i="4"/>
  <c r="AL35" i="5"/>
  <c r="L35" i="5"/>
  <c r="N35" i="5"/>
  <c r="O35" i="5"/>
  <c r="AN35" i="5"/>
  <c r="C182" i="4"/>
  <c r="C36" i="5"/>
  <c r="D182" i="4"/>
  <c r="E36" i="5"/>
  <c r="H182" i="4"/>
  <c r="K36" i="5"/>
  <c r="L182" i="4"/>
  <c r="Q36" i="5"/>
  <c r="M182" i="4"/>
  <c r="R36" i="5"/>
  <c r="T36" i="5"/>
  <c r="U36" i="5"/>
  <c r="P182" i="4"/>
  <c r="W36" i="5"/>
  <c r="Q182" i="4"/>
  <c r="X36" i="5"/>
  <c r="S182" i="4"/>
  <c r="AA36" i="5"/>
  <c r="AH182" i="4"/>
  <c r="T182" i="4" a="1"/>
  <c r="T182" i="4"/>
  <c r="AC36" i="5"/>
  <c r="U182" i="4" a="1"/>
  <c r="U182" i="4"/>
  <c r="AD36" i="5"/>
  <c r="AF36" i="5"/>
  <c r="AG36" i="5"/>
  <c r="X182" i="4"/>
  <c r="AI36" i="5"/>
  <c r="Y182" i="4"/>
  <c r="AJ36" i="5"/>
  <c r="Z182" i="4"/>
  <c r="AL36" i="5"/>
  <c r="L36" i="5"/>
  <c r="N36" i="5"/>
  <c r="O36" i="5"/>
  <c r="AN36" i="5"/>
  <c r="S49" i="2"/>
  <c r="S118" i="4"/>
  <c r="AA37" i="5"/>
  <c r="P49" i="2"/>
  <c r="P118" i="4"/>
  <c r="W37" i="5"/>
  <c r="C49" i="2"/>
  <c r="C118" i="4"/>
  <c r="C37" i="5"/>
  <c r="D49" i="2"/>
  <c r="D118" i="4"/>
  <c r="E37" i="5"/>
  <c r="K37" i="5"/>
  <c r="L49" i="2"/>
  <c r="L118" i="4"/>
  <c r="Q37" i="5"/>
  <c r="M49" i="2"/>
  <c r="M118" i="4"/>
  <c r="R37" i="5"/>
  <c r="T37" i="5"/>
  <c r="U37" i="5"/>
  <c r="Q49" i="2"/>
  <c r="Q118" i="4"/>
  <c r="X37" i="5"/>
  <c r="R49" i="2"/>
  <c r="R118" i="4"/>
  <c r="Z37" i="5"/>
  <c r="AH118" i="4"/>
  <c r="T118" i="4" a="1"/>
  <c r="T118" i="4"/>
  <c r="AC37" i="5"/>
  <c r="U118" i="4" a="1"/>
  <c r="U118" i="4"/>
  <c r="AD37" i="5"/>
  <c r="AF37" i="5"/>
  <c r="AG37" i="5"/>
  <c r="X49" i="2"/>
  <c r="X118" i="4"/>
  <c r="AI37" i="5"/>
  <c r="Y49" i="2"/>
  <c r="Y118" i="4"/>
  <c r="AJ37" i="5"/>
  <c r="Z49" i="2"/>
  <c r="Z118" i="4"/>
  <c r="AL37" i="5"/>
  <c r="L37" i="5"/>
  <c r="N37" i="5"/>
  <c r="O37" i="5"/>
  <c r="AN37" i="5"/>
  <c r="C5" i="2"/>
  <c r="B102" i="4"/>
  <c r="C4" i="2"/>
  <c r="C102" i="4"/>
  <c r="C38" i="5"/>
  <c r="D5" i="2"/>
  <c r="D4" i="2"/>
  <c r="D102" i="4"/>
  <c r="E38" i="5"/>
  <c r="H5" i="2"/>
  <c r="H4" i="2"/>
  <c r="H102" i="4"/>
  <c r="K38" i="5"/>
  <c r="L5" i="2"/>
  <c r="L4" i="2"/>
  <c r="L102" i="4"/>
  <c r="Q38" i="5"/>
  <c r="M5" i="2"/>
  <c r="M4" i="2"/>
  <c r="M102" i="4"/>
  <c r="R38" i="5"/>
  <c r="T38" i="5"/>
  <c r="U38" i="5"/>
  <c r="P5" i="2"/>
  <c r="P4" i="2"/>
  <c r="P102" i="4"/>
  <c r="W38" i="5"/>
  <c r="Q5" i="2"/>
  <c r="Q4" i="2"/>
  <c r="Q102" i="4"/>
  <c r="X38" i="5"/>
  <c r="AA38" i="5"/>
  <c r="AH102" i="4"/>
  <c r="T102" i="4" a="1"/>
  <c r="T102" i="4"/>
  <c r="AC38" i="5"/>
  <c r="U102" i="4" a="1"/>
  <c r="U102" i="4"/>
  <c r="AD38" i="5"/>
  <c r="AF38" i="5"/>
  <c r="AG38" i="5"/>
  <c r="X5" i="2"/>
  <c r="X4" i="2"/>
  <c r="X102" i="4"/>
  <c r="AI38" i="5"/>
  <c r="Y5" i="2"/>
  <c r="Y4" i="2"/>
  <c r="Y102" i="4"/>
  <c r="AJ38" i="5"/>
  <c r="Z5" i="2"/>
  <c r="Z4" i="2"/>
  <c r="Z102" i="4"/>
  <c r="AL38" i="5"/>
  <c r="AN38" i="5"/>
  <c r="B103" i="4"/>
  <c r="C103" i="4"/>
  <c r="C39" i="5"/>
  <c r="D103" i="4"/>
  <c r="E39" i="5"/>
  <c r="H103" i="4"/>
  <c r="K39" i="5"/>
  <c r="L103" i="4"/>
  <c r="Q39" i="5"/>
  <c r="M103" i="4"/>
  <c r="R39" i="5"/>
  <c r="N5" i="2"/>
  <c r="N103" i="4"/>
  <c r="T39" i="5"/>
  <c r="O103" i="4"/>
  <c r="U39" i="5"/>
  <c r="P103" i="4"/>
  <c r="W39" i="5"/>
  <c r="Q103" i="4"/>
  <c r="X39" i="5"/>
  <c r="AA39" i="5"/>
  <c r="AH103" i="4"/>
  <c r="T103" i="4" a="1"/>
  <c r="T103" i="4"/>
  <c r="AC39" i="5"/>
  <c r="U103" i="4" a="1"/>
  <c r="U103" i="4"/>
  <c r="AD39" i="5"/>
  <c r="AF39" i="5"/>
  <c r="AG39" i="5"/>
  <c r="X103" i="4"/>
  <c r="AI39" i="5"/>
  <c r="Y103" i="4"/>
  <c r="AJ39" i="5"/>
  <c r="Z103" i="4"/>
  <c r="AL39" i="5"/>
  <c r="AN39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H104" i="4"/>
  <c r="T104" i="4" a="1"/>
  <c r="T104" i="4"/>
  <c r="AC40" i="5"/>
  <c r="U104" i="4" a="1"/>
  <c r="U104" i="4"/>
  <c r="AD40" i="5"/>
  <c r="AF40" i="5"/>
  <c r="AG40" i="5"/>
  <c r="X104" i="4"/>
  <c r="AI40" i="5"/>
  <c r="Y104" i="4"/>
  <c r="AJ40" i="5"/>
  <c r="Z104" i="4"/>
  <c r="AL40" i="5"/>
  <c r="AN40" i="5"/>
  <c r="B29" i="4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H29" i="4"/>
  <c r="T29" i="4" a="1"/>
  <c r="T29" i="4"/>
  <c r="AC41" i="5"/>
  <c r="U29" i="4" a="1"/>
  <c r="U29" i="4"/>
  <c r="AD41" i="5"/>
  <c r="AF41" i="5"/>
  <c r="AG41" i="5"/>
  <c r="X29" i="4"/>
  <c r="AI41" i="5"/>
  <c r="Y29" i="4"/>
  <c r="AJ41" i="5"/>
  <c r="Z29" i="4"/>
  <c r="AL41" i="5"/>
  <c r="AN41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H58" i="4"/>
  <c r="T58" i="4" a="1"/>
  <c r="T58" i="4"/>
  <c r="AC42" i="5"/>
  <c r="U58" i="4" a="1"/>
  <c r="U58" i="4"/>
  <c r="AD42" i="5"/>
  <c r="AF42" i="5"/>
  <c r="AG42" i="5"/>
  <c r="X58" i="4"/>
  <c r="AI42" i="5"/>
  <c r="Y58" i="4"/>
  <c r="AJ42" i="5"/>
  <c r="Z58" i="4"/>
  <c r="AL42" i="5"/>
  <c r="AN42" i="5"/>
  <c r="C146" i="4"/>
  <c r="C43" i="5"/>
  <c r="D146" i="4"/>
  <c r="E43" i="5"/>
  <c r="H146" i="4"/>
  <c r="K43" i="5"/>
  <c r="L146" i="4"/>
  <c r="Q43" i="5"/>
  <c r="M146" i="4"/>
  <c r="R43" i="5"/>
  <c r="T43" i="5"/>
  <c r="U43" i="5"/>
  <c r="P146" i="4"/>
  <c r="W43" i="5"/>
  <c r="Q146" i="4"/>
  <c r="X43" i="5"/>
  <c r="AA43" i="5"/>
  <c r="AH146" i="4"/>
  <c r="T146" i="4" a="1"/>
  <c r="T146" i="4"/>
  <c r="AC43" i="5"/>
  <c r="U146" i="4" a="1"/>
  <c r="U146" i="4"/>
  <c r="AD43" i="5"/>
  <c r="AF43" i="5"/>
  <c r="AG43" i="5"/>
  <c r="X146" i="4"/>
  <c r="AI43" i="5"/>
  <c r="Y146" i="4"/>
  <c r="AJ43" i="5"/>
  <c r="Z146" i="4"/>
  <c r="AL43" i="5"/>
  <c r="AN43" i="5"/>
  <c r="C119" i="4"/>
  <c r="C44" i="5"/>
  <c r="D119" i="4"/>
  <c r="E44" i="5"/>
  <c r="H119" i="4"/>
  <c r="K44" i="5"/>
  <c r="L119" i="4"/>
  <c r="Q44" i="5"/>
  <c r="M119" i="4"/>
  <c r="R44" i="5"/>
  <c r="N6" i="2"/>
  <c r="N119" i="4"/>
  <c r="T44" i="5"/>
  <c r="U44" i="5"/>
  <c r="P119" i="4"/>
  <c r="W44" i="5"/>
  <c r="Q119" i="4"/>
  <c r="X44" i="5"/>
  <c r="AA44" i="5"/>
  <c r="AH119" i="4"/>
  <c r="T119" i="4" a="1"/>
  <c r="T119" i="4"/>
  <c r="AC44" i="5"/>
  <c r="U119" i="4" a="1"/>
  <c r="U119" i="4"/>
  <c r="AD44" i="5"/>
  <c r="AF44" i="5"/>
  <c r="AG44" i="5"/>
  <c r="X119" i="4"/>
  <c r="AI44" i="5"/>
  <c r="Y119" i="4"/>
  <c r="AJ44" i="5"/>
  <c r="Z119" i="4"/>
  <c r="AL44" i="5"/>
  <c r="AN44" i="5"/>
  <c r="C147" i="4"/>
  <c r="C45" i="5"/>
  <c r="D147" i="4"/>
  <c r="E45" i="5"/>
  <c r="H147" i="4"/>
  <c r="K45" i="5"/>
  <c r="L147" i="4"/>
  <c r="Q45" i="5"/>
  <c r="M147" i="4"/>
  <c r="R45" i="5"/>
  <c r="T45" i="5"/>
  <c r="U45" i="5"/>
  <c r="P147" i="4"/>
  <c r="W45" i="5"/>
  <c r="Q147" i="4"/>
  <c r="X45" i="5"/>
  <c r="AA45" i="5"/>
  <c r="AH147" i="4"/>
  <c r="T147" i="4" a="1"/>
  <c r="T147" i="4"/>
  <c r="AC45" i="5"/>
  <c r="U147" i="4" a="1"/>
  <c r="U147" i="4"/>
  <c r="AD45" i="5"/>
  <c r="AF45" i="5"/>
  <c r="AG45" i="5"/>
  <c r="X147" i="4"/>
  <c r="AI45" i="5"/>
  <c r="Y147" i="4"/>
  <c r="AJ45" i="5"/>
  <c r="Z147" i="4"/>
  <c r="AL45" i="5"/>
  <c r="AN45" i="5"/>
  <c r="B30" i="4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H30" i="4"/>
  <c r="T30" i="4" a="1"/>
  <c r="T30" i="4"/>
  <c r="AC46" i="5"/>
  <c r="U30" i="4" a="1"/>
  <c r="U30" i="4"/>
  <c r="AD46" i="5"/>
  <c r="AF46" i="5"/>
  <c r="AG46" i="5"/>
  <c r="Y30" i="4"/>
  <c r="AJ46" i="5"/>
  <c r="Z30" i="4"/>
  <c r="AL46" i="5"/>
  <c r="AN46" i="5"/>
  <c r="C31" i="4"/>
  <c r="C47" i="5"/>
  <c r="D31" i="4"/>
  <c r="E47" i="5"/>
  <c r="H31" i="4"/>
  <c r="K47" i="5"/>
  <c r="L31" i="4"/>
  <c r="Q47" i="5"/>
  <c r="M31" i="4"/>
  <c r="R47" i="5"/>
  <c r="T47" i="5"/>
  <c r="U47" i="5"/>
  <c r="P31" i="4"/>
  <c r="W47" i="5"/>
  <c r="Q31" i="4"/>
  <c r="X47" i="5"/>
  <c r="AA47" i="5"/>
  <c r="AH31" i="4"/>
  <c r="T31" i="4" a="1"/>
  <c r="T31" i="4"/>
  <c r="AC47" i="5"/>
  <c r="U31" i="4" a="1"/>
  <c r="U31" i="4"/>
  <c r="AD47" i="5"/>
  <c r="AF47" i="5"/>
  <c r="AG47" i="5"/>
  <c r="X31" i="4"/>
  <c r="AI47" i="5"/>
  <c r="Y31" i="4"/>
  <c r="AJ47" i="5"/>
  <c r="Z31" i="4"/>
  <c r="AL47" i="5"/>
  <c r="AN47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H13" i="4"/>
  <c r="T13" i="4" a="1"/>
  <c r="T13" i="4"/>
  <c r="AC48" i="5"/>
  <c r="U13" i="4" a="1"/>
  <c r="U13" i="4"/>
  <c r="AD48" i="5"/>
  <c r="AF48" i="5"/>
  <c r="AG48" i="5"/>
  <c r="X13" i="4"/>
  <c r="AI48" i="5"/>
  <c r="Y13" i="4"/>
  <c r="AJ48" i="5"/>
  <c r="Z13" i="4"/>
  <c r="AL48" i="5"/>
  <c r="AN48" i="5"/>
  <c r="C148" i="4"/>
  <c r="C49" i="5"/>
  <c r="D148" i="4"/>
  <c r="E49" i="5"/>
  <c r="H148" i="4"/>
  <c r="K49" i="5"/>
  <c r="L148" i="4"/>
  <c r="Q49" i="5"/>
  <c r="M148" i="4"/>
  <c r="R49" i="5"/>
  <c r="T49" i="5"/>
  <c r="U49" i="5"/>
  <c r="P148" i="4"/>
  <c r="W49" i="5"/>
  <c r="Q148" i="4"/>
  <c r="X49" i="5"/>
  <c r="AA49" i="5"/>
  <c r="AH148" i="4"/>
  <c r="T148" i="4" a="1"/>
  <c r="T148" i="4"/>
  <c r="AC49" i="5"/>
  <c r="U148" i="4" a="1"/>
  <c r="U148" i="4"/>
  <c r="AD49" i="5"/>
  <c r="AF49" i="5"/>
  <c r="AG49" i="5"/>
  <c r="X148" i="4"/>
  <c r="AI49" i="5"/>
  <c r="Y148" i="4"/>
  <c r="AJ49" i="5"/>
  <c r="Z148" i="4"/>
  <c r="AL49" i="5"/>
  <c r="AN49" i="5"/>
  <c r="B59" i="4"/>
  <c r="C12" i="2"/>
  <c r="C59" i="4"/>
  <c r="C50" i="5"/>
  <c r="D12" i="2"/>
  <c r="D59" i="4"/>
  <c r="E50" i="5"/>
  <c r="L12" i="2"/>
  <c r="L59" i="4"/>
  <c r="Q50" i="5"/>
  <c r="M12" i="2"/>
  <c r="M59" i="4"/>
  <c r="R50" i="5"/>
  <c r="T50" i="5"/>
  <c r="U50" i="5"/>
  <c r="P12" i="2"/>
  <c r="P59" i="4"/>
  <c r="W50" i="5"/>
  <c r="Q12" i="2"/>
  <c r="Q59" i="4"/>
  <c r="X50" i="5"/>
  <c r="S12" i="2"/>
  <c r="S59" i="4"/>
  <c r="AA50" i="5"/>
  <c r="AH59" i="4"/>
  <c r="T59" i="4" a="1"/>
  <c r="T59" i="4"/>
  <c r="AC50" i="5"/>
  <c r="U59" i="4" a="1"/>
  <c r="U59" i="4"/>
  <c r="AD50" i="5"/>
  <c r="AF50" i="5"/>
  <c r="AG50" i="5"/>
  <c r="X59" i="4"/>
  <c r="AI50" i="5"/>
  <c r="Y12" i="2"/>
  <c r="Y59" i="4"/>
  <c r="AJ50" i="5"/>
  <c r="Z12" i="2"/>
  <c r="Z59" i="4"/>
  <c r="AL50" i="5"/>
  <c r="L50" i="5"/>
  <c r="AN50" i="5"/>
  <c r="B105" i="4"/>
  <c r="C105" i="4"/>
  <c r="C51" i="5"/>
  <c r="D105" i="4"/>
  <c r="E51" i="5"/>
  <c r="L105" i="4"/>
  <c r="Q51" i="5"/>
  <c r="M105" i="4"/>
  <c r="R51" i="5"/>
  <c r="N12" i="2"/>
  <c r="N24" i="2"/>
  <c r="N105" i="4"/>
  <c r="T51" i="5"/>
  <c r="O105" i="4"/>
  <c r="U51" i="5"/>
  <c r="P105" i="4"/>
  <c r="W51" i="5"/>
  <c r="Q105" i="4"/>
  <c r="X51" i="5"/>
  <c r="S105" i="4"/>
  <c r="AA51" i="5"/>
  <c r="AH105" i="4"/>
  <c r="T105" i="4" a="1"/>
  <c r="T105" i="4"/>
  <c r="AC51" i="5"/>
  <c r="U105" i="4" a="1"/>
  <c r="U105" i="4"/>
  <c r="AD51" i="5"/>
  <c r="AF51" i="5"/>
  <c r="AG51" i="5"/>
  <c r="X105" i="4"/>
  <c r="AI51" i="5"/>
  <c r="Y105" i="4"/>
  <c r="AJ51" i="5"/>
  <c r="Z105" i="4"/>
  <c r="AL51" i="5"/>
  <c r="L51" i="5"/>
  <c r="AN51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H120" i="4"/>
  <c r="T120" i="4" a="1"/>
  <c r="T120" i="4"/>
  <c r="AC52" i="5"/>
  <c r="U120" i="4" a="1"/>
  <c r="U120" i="4"/>
  <c r="AD52" i="5"/>
  <c r="AF52" i="5"/>
  <c r="AG52" i="5"/>
  <c r="AI52" i="5"/>
  <c r="Y120" i="4"/>
  <c r="AJ52" i="5"/>
  <c r="Z120" i="4"/>
  <c r="AL52" i="5"/>
  <c r="L52" i="5"/>
  <c r="AN52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H14" i="4"/>
  <c r="T14" i="4" a="1"/>
  <c r="T14" i="4"/>
  <c r="AC53" i="5"/>
  <c r="U14" i="4" a="1"/>
  <c r="U14" i="4"/>
  <c r="AD53" i="5"/>
  <c r="AF53" i="5"/>
  <c r="AG53" i="5"/>
  <c r="X14" i="4"/>
  <c r="AI53" i="5"/>
  <c r="Y14" i="4"/>
  <c r="AJ53" i="5"/>
  <c r="Z14" i="4"/>
  <c r="AL53" i="5"/>
  <c r="L53" i="5"/>
  <c r="AN53" i="5"/>
  <c r="O54" i="5"/>
  <c r="K54" i="5"/>
  <c r="B232" i="4"/>
  <c r="C43" i="2"/>
  <c r="C232" i="4"/>
  <c r="C54" i="5"/>
  <c r="D43" i="2"/>
  <c r="D232" i="4"/>
  <c r="E54" i="5"/>
  <c r="I21" i="2"/>
  <c r="I3" i="2"/>
  <c r="I43" i="2"/>
  <c r="I232" i="4"/>
  <c r="L54" i="5"/>
  <c r="J21" i="2"/>
  <c r="J3" i="2"/>
  <c r="J43" i="2"/>
  <c r="J232" i="4"/>
  <c r="N54" i="5"/>
  <c r="L43" i="2"/>
  <c r="L232" i="4"/>
  <c r="Q54" i="5"/>
  <c r="M43" i="2"/>
  <c r="M232" i="4"/>
  <c r="R54" i="5"/>
  <c r="T54" i="5"/>
  <c r="U54" i="5"/>
  <c r="P43" i="2"/>
  <c r="P232" i="4"/>
  <c r="W54" i="5"/>
  <c r="Q43" i="2"/>
  <c r="Q232" i="4"/>
  <c r="X54" i="5"/>
  <c r="S43" i="2"/>
  <c r="S232" i="4"/>
  <c r="AA54" i="5"/>
  <c r="AH232" i="4"/>
  <c r="T232" i="4" a="1"/>
  <c r="T232" i="4"/>
  <c r="AC54" i="5"/>
  <c r="U232" i="4" a="1"/>
  <c r="U232" i="4"/>
  <c r="AD54" i="5"/>
  <c r="AF54" i="5"/>
  <c r="AG54" i="5"/>
  <c r="X43" i="2"/>
  <c r="X232" i="4"/>
  <c r="AI54" i="5"/>
  <c r="Y43" i="2"/>
  <c r="Y232" i="4"/>
  <c r="AJ54" i="5"/>
  <c r="Z43" i="2"/>
  <c r="Z232" i="4"/>
  <c r="AL54" i="5"/>
  <c r="AN54" i="5"/>
  <c r="C8" i="2"/>
  <c r="B32" i="4"/>
  <c r="C32" i="4"/>
  <c r="C55" i="5"/>
  <c r="D8" i="2"/>
  <c r="D32" i="4"/>
  <c r="E55" i="5"/>
  <c r="H8" i="2"/>
  <c r="H32" i="4"/>
  <c r="K55" i="5"/>
  <c r="L8" i="2"/>
  <c r="L32" i="4"/>
  <c r="Q55" i="5"/>
  <c r="M8" i="2"/>
  <c r="M32" i="4"/>
  <c r="R55" i="5"/>
  <c r="N8" i="2"/>
  <c r="N32" i="4"/>
  <c r="T55" i="5"/>
  <c r="O32" i="4"/>
  <c r="U55" i="5"/>
  <c r="P8" i="2"/>
  <c r="P32" i="4"/>
  <c r="W55" i="5"/>
  <c r="Q8" i="2"/>
  <c r="Q32" i="4"/>
  <c r="X55" i="5"/>
  <c r="AA55" i="5"/>
  <c r="AH32" i="4"/>
  <c r="T32" i="4" a="1"/>
  <c r="T32" i="4"/>
  <c r="AC55" i="5"/>
  <c r="U32" i="4" a="1"/>
  <c r="U32" i="4"/>
  <c r="AD55" i="5"/>
  <c r="AF55" i="5"/>
  <c r="AG55" i="5"/>
  <c r="X8" i="2"/>
  <c r="X32" i="4"/>
  <c r="AI55" i="5"/>
  <c r="Y8" i="2"/>
  <c r="Y32" i="4"/>
  <c r="AJ55" i="5"/>
  <c r="Z8" i="2"/>
  <c r="Z32" i="4"/>
  <c r="AL55" i="5"/>
  <c r="L55" i="5"/>
  <c r="N55" i="5"/>
  <c r="O55" i="5"/>
  <c r="AN55" i="5"/>
  <c r="C10" i="2"/>
  <c r="B33" i="4"/>
  <c r="C9" i="2"/>
  <c r="C33" i="4"/>
  <c r="C56" i="5"/>
  <c r="D10" i="2"/>
  <c r="D9" i="2"/>
  <c r="D33" i="4"/>
  <c r="E56" i="5"/>
  <c r="H10" i="2"/>
  <c r="H9" i="2"/>
  <c r="H33" i="4"/>
  <c r="K56" i="5"/>
  <c r="L10" i="2"/>
  <c r="L9" i="2"/>
  <c r="L33" i="4"/>
  <c r="Q56" i="5"/>
  <c r="M10" i="2"/>
  <c r="M9" i="2"/>
  <c r="M33" i="4"/>
  <c r="R56" i="5"/>
  <c r="N10" i="2"/>
  <c r="N9" i="2"/>
  <c r="N33" i="4"/>
  <c r="T56" i="5"/>
  <c r="O10" i="2"/>
  <c r="O9" i="2"/>
  <c r="O33" i="4"/>
  <c r="U56" i="5"/>
  <c r="P10" i="2"/>
  <c r="P9" i="2"/>
  <c r="P33" i="4"/>
  <c r="W56" i="5"/>
  <c r="Q10" i="2"/>
  <c r="Q9" i="2"/>
  <c r="Q33" i="4"/>
  <c r="X56" i="5"/>
  <c r="AA56" i="5"/>
  <c r="AH33" i="4"/>
  <c r="T33" i="4" a="1"/>
  <c r="T33" i="4"/>
  <c r="AC56" i="5"/>
  <c r="U33" i="4" a="1"/>
  <c r="U33" i="4"/>
  <c r="AD56" i="5"/>
  <c r="AF56" i="5"/>
  <c r="AG56" i="5"/>
  <c r="X10" i="2"/>
  <c r="X9" i="2"/>
  <c r="X33" i="4"/>
  <c r="AI56" i="5"/>
  <c r="Y10" i="2"/>
  <c r="Y9" i="2"/>
  <c r="Y33" i="4"/>
  <c r="AJ56" i="5"/>
  <c r="Z10" i="2"/>
  <c r="Z9" i="2"/>
  <c r="Z33" i="4"/>
  <c r="AL56" i="5"/>
  <c r="L56" i="5"/>
  <c r="N56" i="5"/>
  <c r="O56" i="5"/>
  <c r="AN56" i="5"/>
  <c r="B34" i="4"/>
  <c r="C7" i="2"/>
  <c r="C34" i="4"/>
  <c r="C57" i="5"/>
  <c r="D7" i="2"/>
  <c r="D34" i="4"/>
  <c r="E57" i="5"/>
  <c r="H7" i="2"/>
  <c r="H34" i="4"/>
  <c r="K57" i="5"/>
  <c r="L7" i="2"/>
  <c r="L34" i="4"/>
  <c r="Q57" i="5"/>
  <c r="M7" i="2"/>
  <c r="M34" i="4"/>
  <c r="R57" i="5"/>
  <c r="T57" i="5"/>
  <c r="U57" i="5"/>
  <c r="P7" i="2"/>
  <c r="P34" i="4"/>
  <c r="W57" i="5"/>
  <c r="Q7" i="2"/>
  <c r="Q34" i="4"/>
  <c r="X57" i="5"/>
  <c r="AA57" i="5"/>
  <c r="AH34" i="4"/>
  <c r="T34" i="4" a="1"/>
  <c r="T34" i="4"/>
  <c r="AC57" i="5"/>
  <c r="U34" i="4" a="1"/>
  <c r="U34" i="4"/>
  <c r="AD57" i="5"/>
  <c r="AF57" i="5"/>
  <c r="AG57" i="5"/>
  <c r="X7" i="2"/>
  <c r="X34" i="4"/>
  <c r="AI57" i="5"/>
  <c r="Y7" i="2"/>
  <c r="Y34" i="4"/>
  <c r="AJ57" i="5"/>
  <c r="Z7" i="2"/>
  <c r="Z34" i="4"/>
  <c r="AL57" i="5"/>
  <c r="L57" i="5"/>
  <c r="N57" i="5"/>
  <c r="O57" i="5"/>
  <c r="AN57" i="5"/>
  <c r="B35" i="4"/>
  <c r="C35" i="4"/>
  <c r="C58" i="5"/>
  <c r="D35" i="4"/>
  <c r="E58" i="5"/>
  <c r="H35" i="4"/>
  <c r="K58" i="5"/>
  <c r="I9" i="2"/>
  <c r="I35" i="4"/>
  <c r="L58" i="5"/>
  <c r="J9" i="2"/>
  <c r="J35" i="4"/>
  <c r="N58" i="5"/>
  <c r="O58" i="5"/>
  <c r="L35" i="4"/>
  <c r="Q58" i="5"/>
  <c r="M35" i="4"/>
  <c r="R58" i="5"/>
  <c r="N35" i="4"/>
  <c r="T58" i="5"/>
  <c r="O35" i="4"/>
  <c r="U58" i="5"/>
  <c r="P35" i="4"/>
  <c r="W58" i="5"/>
  <c r="Q35" i="4"/>
  <c r="X58" i="5"/>
  <c r="AA58" i="5"/>
  <c r="AH35" i="4"/>
  <c r="T35" i="4" a="1"/>
  <c r="T35" i="4"/>
  <c r="AC58" i="5"/>
  <c r="U35" i="4" a="1"/>
  <c r="U35" i="4"/>
  <c r="AD58" i="5"/>
  <c r="AF58" i="5"/>
  <c r="AG58" i="5"/>
  <c r="X35" i="4"/>
  <c r="AI58" i="5"/>
  <c r="Y35" i="4"/>
  <c r="AJ58" i="5"/>
  <c r="Z35" i="4"/>
  <c r="AL58" i="5"/>
  <c r="AN58" i="5"/>
  <c r="B36" i="4"/>
  <c r="C36" i="4"/>
  <c r="C59" i="5"/>
  <c r="D36" i="4"/>
  <c r="E59" i="5"/>
  <c r="H36" i="4"/>
  <c r="K59" i="5"/>
  <c r="L36" i="4"/>
  <c r="Q59" i="5"/>
  <c r="M36" i="4"/>
  <c r="R59" i="5"/>
  <c r="N7" i="2"/>
  <c r="N36" i="4"/>
  <c r="T59" i="5"/>
  <c r="O7" i="2"/>
  <c r="O36" i="4"/>
  <c r="U59" i="5"/>
  <c r="P36" i="4"/>
  <c r="W59" i="5"/>
  <c r="Q36" i="4"/>
  <c r="X59" i="5"/>
  <c r="AA59" i="5"/>
  <c r="AH36" i="4"/>
  <c r="T36" i="4" a="1"/>
  <c r="T36" i="4"/>
  <c r="AC59" i="5"/>
  <c r="U36" i="4" a="1"/>
  <c r="U36" i="4"/>
  <c r="AD59" i="5"/>
  <c r="AF59" i="5"/>
  <c r="AG59" i="5"/>
  <c r="X36" i="4"/>
  <c r="AI59" i="5"/>
  <c r="Y36" i="4"/>
  <c r="AJ59" i="5"/>
  <c r="Z36" i="4"/>
  <c r="AL59" i="5"/>
  <c r="L59" i="5"/>
  <c r="N59" i="5"/>
  <c r="O59" i="5"/>
  <c r="AN59" i="5"/>
  <c r="B37" i="4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H37" i="4"/>
  <c r="T37" i="4" a="1"/>
  <c r="T37" i="4"/>
  <c r="AC60" i="5"/>
  <c r="U37" i="4" a="1"/>
  <c r="U37" i="4"/>
  <c r="AD60" i="5"/>
  <c r="AF60" i="5"/>
  <c r="AG60" i="5"/>
  <c r="X37" i="4"/>
  <c r="AI60" i="5"/>
  <c r="Y37" i="4"/>
  <c r="AJ60" i="5"/>
  <c r="Z37" i="4"/>
  <c r="AL60" i="5"/>
  <c r="L60" i="5"/>
  <c r="N60" i="5"/>
  <c r="O60" i="5"/>
  <c r="AN60" i="5"/>
  <c r="AA61" i="5"/>
  <c r="P149" i="4"/>
  <c r="W61" i="5"/>
  <c r="O61" i="5"/>
  <c r="K61" i="5"/>
  <c r="C149" i="4"/>
  <c r="C61" i="5"/>
  <c r="D149" i="4"/>
  <c r="E61" i="5"/>
  <c r="L61" i="5"/>
  <c r="N61" i="5"/>
  <c r="L149" i="4"/>
  <c r="Q61" i="5"/>
  <c r="U61" i="5"/>
  <c r="Q149" i="4"/>
  <c r="X61" i="5"/>
  <c r="R9" i="2"/>
  <c r="R8" i="2"/>
  <c r="R149" i="4"/>
  <c r="Z61" i="5"/>
  <c r="AC61" i="5"/>
  <c r="AD61" i="5"/>
  <c r="AF61" i="5"/>
  <c r="AG61" i="5"/>
  <c r="X149" i="4"/>
  <c r="AI61" i="5"/>
  <c r="Y149" i="4"/>
  <c r="AJ61" i="5"/>
  <c r="Z14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61" i="4"/>
  <c r="AJ63" i="5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H15" i="4"/>
  <c r="T15" i="4" a="1"/>
  <c r="T15" i="4"/>
  <c r="AC65" i="5"/>
  <c r="U15" i="4" a="1"/>
  <c r="U15" i="4"/>
  <c r="AD65" i="5"/>
  <c r="AF65" i="5"/>
  <c r="AG65" i="5"/>
  <c r="X15" i="4"/>
  <c r="AI65" i="5"/>
  <c r="Y15" i="4"/>
  <c r="AJ65" i="5"/>
  <c r="Z15" i="4"/>
  <c r="AL65" i="5"/>
  <c r="AN65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H106" i="4"/>
  <c r="T106" i="4" a="1"/>
  <c r="T106" i="4"/>
  <c r="AC66" i="5"/>
  <c r="U106" i="4" a="1"/>
  <c r="U106" i="4"/>
  <c r="AD66" i="5"/>
  <c r="AF66" i="5"/>
  <c r="AG66" i="5"/>
  <c r="X106" i="4"/>
  <c r="AI66" i="5"/>
  <c r="Y106" i="4"/>
  <c r="AJ66" i="5"/>
  <c r="Z106" i="4"/>
  <c r="AL66" i="5"/>
  <c r="AN66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H107" i="4"/>
  <c r="T107" i="4" a="1"/>
  <c r="T107" i="4"/>
  <c r="AC67" i="5"/>
  <c r="U107" i="4" a="1"/>
  <c r="U107" i="4"/>
  <c r="AD67" i="5"/>
  <c r="AF67" i="5"/>
  <c r="AG67" i="5"/>
  <c r="X107" i="4"/>
  <c r="AI67" i="5"/>
  <c r="Y107" i="4"/>
  <c r="AJ67" i="5"/>
  <c r="Z107" i="4"/>
  <c r="AL67" i="5"/>
  <c r="AN67" i="5"/>
  <c r="B38" i="4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H38" i="4"/>
  <c r="T38" i="4" a="1"/>
  <c r="T38" i="4"/>
  <c r="AC68" i="5"/>
  <c r="U38" i="4" a="1"/>
  <c r="U38" i="4"/>
  <c r="AD68" i="5"/>
  <c r="AF68" i="5"/>
  <c r="AG68" i="5"/>
  <c r="Y38" i="4"/>
  <c r="AJ68" i="5"/>
  <c r="Z38" i="4"/>
  <c r="AL68" i="5"/>
  <c r="AN68" i="5"/>
  <c r="B39" i="4"/>
  <c r="C39" i="4"/>
  <c r="C69" i="5"/>
  <c r="D39" i="4"/>
  <c r="E69" i="5"/>
  <c r="H39" i="4"/>
  <c r="K69" i="5"/>
  <c r="I14" i="2"/>
  <c r="I39" i="4"/>
  <c r="L69" i="5"/>
  <c r="J14" i="2"/>
  <c r="J39" i="4"/>
  <c r="N69" i="5"/>
  <c r="O69" i="5"/>
  <c r="L39" i="4"/>
  <c r="Q69" i="5"/>
  <c r="M39" i="4"/>
  <c r="R69" i="5"/>
  <c r="N13" i="2"/>
  <c r="N39" i="4"/>
  <c r="T69" i="5"/>
  <c r="O39" i="4"/>
  <c r="U69" i="5"/>
  <c r="P39" i="4"/>
  <c r="W69" i="5"/>
  <c r="Q39" i="4"/>
  <c r="X69" i="5"/>
  <c r="AA69" i="5"/>
  <c r="AH39" i="4"/>
  <c r="T39" i="4" a="1"/>
  <c r="T39" i="4"/>
  <c r="AC69" i="5"/>
  <c r="AD69" i="5"/>
  <c r="AF69" i="5"/>
  <c r="AG69" i="5"/>
  <c r="X39" i="4"/>
  <c r="AI69" i="5"/>
  <c r="Y39" i="4"/>
  <c r="AJ69" i="5"/>
  <c r="Z39" i="4"/>
  <c r="AL69" i="5"/>
  <c r="AN69" i="5"/>
  <c r="B40" i="4"/>
  <c r="C40" i="4"/>
  <c r="C70" i="5"/>
  <c r="D40" i="4"/>
  <c r="E70" i="5"/>
  <c r="H40" i="4"/>
  <c r="K70" i="5"/>
  <c r="L40" i="4"/>
  <c r="Q70" i="5"/>
  <c r="M40" i="4"/>
  <c r="R70" i="5"/>
  <c r="N11" i="2"/>
  <c r="N15" i="2"/>
  <c r="N40" i="4"/>
  <c r="T70" i="5"/>
  <c r="O40" i="4"/>
  <c r="U70" i="5"/>
  <c r="P40" i="4"/>
  <c r="W70" i="5"/>
  <c r="Q40" i="4"/>
  <c r="X70" i="5"/>
  <c r="AA70" i="5"/>
  <c r="AH40" i="4"/>
  <c r="T40" i="4" a="1"/>
  <c r="T40" i="4"/>
  <c r="AC70" i="5"/>
  <c r="U40" i="4" a="1"/>
  <c r="U40" i="4"/>
  <c r="AD70" i="5"/>
  <c r="AF70" i="5"/>
  <c r="AG70" i="5"/>
  <c r="Y40" i="4"/>
  <c r="AJ70" i="5"/>
  <c r="Z40" i="4"/>
  <c r="AL70" i="5"/>
  <c r="AN70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H63" i="4"/>
  <c r="T63" i="4" a="1"/>
  <c r="T63" i="4"/>
  <c r="AC71" i="5"/>
  <c r="U63" i="4" a="1"/>
  <c r="U63" i="4"/>
  <c r="AD71" i="5"/>
  <c r="AF71" i="5"/>
  <c r="AG71" i="5"/>
  <c r="Y63" i="4"/>
  <c r="AJ71" i="5"/>
  <c r="Z63" i="4"/>
  <c r="AL71" i="5"/>
  <c r="AN71" i="5"/>
  <c r="C233" i="4"/>
  <c r="C72" i="5"/>
  <c r="N233" i="4"/>
  <c r="T72" i="5"/>
  <c r="O233" i="4"/>
  <c r="U72" i="5"/>
  <c r="P233" i="4"/>
  <c r="W72" i="5"/>
  <c r="Q233" i="4"/>
  <c r="X72" i="5"/>
  <c r="S233" i="4"/>
  <c r="AA72" i="5"/>
  <c r="AH233" i="4"/>
  <c r="T233" i="4" a="1"/>
  <c r="T233" i="4"/>
  <c r="AC72" i="5"/>
  <c r="U233" i="4" a="1"/>
  <c r="U233" i="4"/>
  <c r="AD72" i="5"/>
  <c r="AF72" i="5"/>
  <c r="AG72" i="5"/>
  <c r="X233" i="4"/>
  <c r="AI72" i="5"/>
  <c r="Y233" i="4"/>
  <c r="AJ72" i="5"/>
  <c r="Z233" i="4"/>
  <c r="AL72" i="5"/>
  <c r="AN72" i="5"/>
  <c r="C219" i="4"/>
  <c r="C73" i="5"/>
  <c r="T73" i="5"/>
  <c r="U73" i="5"/>
  <c r="P219" i="4"/>
  <c r="W73" i="5"/>
  <c r="Q219" i="4"/>
  <c r="X73" i="5"/>
  <c r="S219" i="4"/>
  <c r="AA73" i="5"/>
  <c r="AH219" i="4"/>
  <c r="T219" i="4" a="1"/>
  <c r="T219" i="4"/>
  <c r="AC73" i="5"/>
  <c r="U219" i="4" a="1"/>
  <c r="U219" i="4"/>
  <c r="AD73" i="5"/>
  <c r="AF73" i="5"/>
  <c r="AG73" i="5"/>
  <c r="X219" i="4"/>
  <c r="AI73" i="5"/>
  <c r="Y219" i="4"/>
  <c r="AJ73" i="5"/>
  <c r="Z219" i="4"/>
  <c r="AL73" i="5"/>
  <c r="AN73" i="5"/>
  <c r="B235" i="4"/>
  <c r="C235" i="4"/>
  <c r="C74" i="5"/>
  <c r="D235" i="4"/>
  <c r="E74" i="5"/>
  <c r="H235" i="4"/>
  <c r="K74" i="5"/>
  <c r="L235" i="4"/>
  <c r="Q74" i="5"/>
  <c r="M235" i="4"/>
  <c r="R74" i="5"/>
  <c r="T74" i="5"/>
  <c r="U74" i="5"/>
  <c r="P235" i="4"/>
  <c r="W74" i="5"/>
  <c r="Q235" i="4"/>
  <c r="X74" i="5"/>
  <c r="S235" i="4"/>
  <c r="AA74" i="5"/>
  <c r="AH235" i="4"/>
  <c r="T235" i="4" a="1"/>
  <c r="T235" i="4"/>
  <c r="AC74" i="5"/>
  <c r="U235" i="4" a="1"/>
  <c r="U235" i="4"/>
  <c r="AD74" i="5"/>
  <c r="AF74" i="5"/>
  <c r="AG74" i="5"/>
  <c r="X235" i="4"/>
  <c r="AI74" i="5"/>
  <c r="Y235" i="4"/>
  <c r="AJ74" i="5"/>
  <c r="Z235" i="4"/>
  <c r="AL74" i="5"/>
  <c r="F74" i="5"/>
  <c r="AN74" i="5"/>
  <c r="C20" i="2"/>
  <c r="C236" i="4"/>
  <c r="C75" i="5"/>
  <c r="D236" i="4"/>
  <c r="E75" i="5"/>
  <c r="H20" i="2"/>
  <c r="H236" i="4"/>
  <c r="K75" i="5"/>
  <c r="L20" i="2"/>
  <c r="L236" i="4"/>
  <c r="Q75" i="5"/>
  <c r="R75" i="5"/>
  <c r="T75" i="5"/>
  <c r="U75" i="5"/>
  <c r="P20" i="2"/>
  <c r="P236" i="4"/>
  <c r="W75" i="5"/>
  <c r="Q20" i="2"/>
  <c r="Q236" i="4"/>
  <c r="X75" i="5"/>
  <c r="S20" i="2"/>
  <c r="S236" i="4"/>
  <c r="AA75" i="5"/>
  <c r="AH236" i="4"/>
  <c r="T236" i="4" a="1"/>
  <c r="T236" i="4"/>
  <c r="AC75" i="5"/>
  <c r="U236" i="4" a="1"/>
  <c r="U236" i="4"/>
  <c r="AD75" i="5"/>
  <c r="AF75" i="5"/>
  <c r="AG75" i="5"/>
  <c r="X20" i="2"/>
  <c r="X236" i="4"/>
  <c r="AI75" i="5"/>
  <c r="Y20" i="2"/>
  <c r="Y236" i="4"/>
  <c r="AJ75" i="5"/>
  <c r="Z20" i="2"/>
  <c r="Z236" i="4"/>
  <c r="AL75" i="5"/>
  <c r="F75" i="5"/>
  <c r="AN75" i="5"/>
  <c r="B202" i="4"/>
  <c r="C22" i="2"/>
  <c r="C202" i="4"/>
  <c r="C76" i="5"/>
  <c r="D22" i="2"/>
  <c r="D202" i="4"/>
  <c r="E76" i="5"/>
  <c r="H22" i="2"/>
  <c r="H202" i="4"/>
  <c r="K76" i="5"/>
  <c r="L22" i="2"/>
  <c r="L202" i="4"/>
  <c r="Q76" i="5"/>
  <c r="M22" i="2"/>
  <c r="M202" i="4"/>
  <c r="R76" i="5"/>
  <c r="T76" i="5"/>
  <c r="U76" i="5"/>
  <c r="P22" i="2"/>
  <c r="P202" i="4"/>
  <c r="W76" i="5"/>
  <c r="Q22" i="2"/>
  <c r="Q202" i="4"/>
  <c r="X76" i="5"/>
  <c r="S22" i="2"/>
  <c r="S202" i="4"/>
  <c r="AA76" i="5"/>
  <c r="AH202" i="4"/>
  <c r="T202" i="4" a="1"/>
  <c r="T202" i="4"/>
  <c r="AC76" i="5"/>
  <c r="U202" i="4" a="1"/>
  <c r="U202" i="4"/>
  <c r="AD76" i="5"/>
  <c r="AF76" i="5"/>
  <c r="AG76" i="5"/>
  <c r="X22" i="2"/>
  <c r="X202" i="4"/>
  <c r="AI76" i="5"/>
  <c r="Y22" i="2"/>
  <c r="Y202" i="4"/>
  <c r="AJ76" i="5"/>
  <c r="Z22" i="2"/>
  <c r="Z202" i="4"/>
  <c r="AL76" i="5"/>
  <c r="F76" i="5"/>
  <c r="AN76" i="5"/>
  <c r="B186" i="4"/>
  <c r="C186" i="4"/>
  <c r="C77" i="5"/>
  <c r="D186" i="4"/>
  <c r="E77" i="5"/>
  <c r="E29" i="2"/>
  <c r="E31" i="2"/>
  <c r="E186" i="4"/>
  <c r="F77" i="5"/>
  <c r="F29" i="2"/>
  <c r="F31" i="2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S186" i="4"/>
  <c r="AA77" i="5"/>
  <c r="AH186" i="4"/>
  <c r="T186" i="4" a="1"/>
  <c r="T186" i="4"/>
  <c r="AC77" i="5"/>
  <c r="U186" i="4" a="1"/>
  <c r="U186" i="4"/>
  <c r="AD77" i="5"/>
  <c r="AF77" i="5"/>
  <c r="AG77" i="5"/>
  <c r="X186" i="4"/>
  <c r="AI77" i="5"/>
  <c r="Y186" i="4"/>
  <c r="AJ77" i="5"/>
  <c r="Z186" i="4"/>
  <c r="AL77" i="5"/>
  <c r="AN77" i="5"/>
  <c r="B187" i="4"/>
  <c r="C187" i="4"/>
  <c r="C78" i="5"/>
  <c r="D187" i="4"/>
  <c r="E78" i="5"/>
  <c r="E187" i="4"/>
  <c r="F78" i="5"/>
  <c r="F187" i="4"/>
  <c r="H78" i="5"/>
  <c r="I78" i="5"/>
  <c r="H187" i="4"/>
  <c r="K78" i="5"/>
  <c r="L187" i="4"/>
  <c r="Q78" i="5"/>
  <c r="M187" i="4"/>
  <c r="R78" i="5"/>
  <c r="T78" i="5"/>
  <c r="U78" i="5"/>
  <c r="P187" i="4"/>
  <c r="W78" i="5"/>
  <c r="Q187" i="4"/>
  <c r="X78" i="5"/>
  <c r="S187" i="4"/>
  <c r="AA78" i="5"/>
  <c r="AH187" i="4"/>
  <c r="T187" i="4" a="1"/>
  <c r="T187" i="4"/>
  <c r="AC78" i="5"/>
  <c r="U187" i="4" a="1"/>
  <c r="U187" i="4"/>
  <c r="AD78" i="5"/>
  <c r="AF78" i="5"/>
  <c r="AG78" i="5"/>
  <c r="X187" i="4"/>
  <c r="AI78" i="5"/>
  <c r="Y187" i="4"/>
  <c r="AJ78" i="5"/>
  <c r="Z187" i="4"/>
  <c r="AL78" i="5"/>
  <c r="AN78" i="5"/>
  <c r="C19" i="2"/>
  <c r="B188" i="4"/>
  <c r="C188" i="4"/>
  <c r="C79" i="5"/>
  <c r="D19" i="2"/>
  <c r="D188" i="4"/>
  <c r="E79" i="5"/>
  <c r="E19" i="2"/>
  <c r="E188" i="4"/>
  <c r="F79" i="5"/>
  <c r="F19" i="2"/>
  <c r="F188" i="4"/>
  <c r="H79" i="5"/>
  <c r="I79" i="5"/>
  <c r="H19" i="2"/>
  <c r="H188" i="4"/>
  <c r="K79" i="5"/>
  <c r="L19" i="2"/>
  <c r="L188" i="4"/>
  <c r="Q79" i="5"/>
  <c r="M19" i="2"/>
  <c r="M188" i="4"/>
  <c r="R79" i="5"/>
  <c r="T79" i="5"/>
  <c r="U79" i="5"/>
  <c r="P19" i="2"/>
  <c r="P188" i="4"/>
  <c r="W79" i="5"/>
  <c r="Q19" i="2"/>
  <c r="Q188" i="4"/>
  <c r="X79" i="5"/>
  <c r="S19" i="2"/>
  <c r="S188" i="4"/>
  <c r="AA79" i="5"/>
  <c r="AH188" i="4"/>
  <c r="T188" i="4" a="1"/>
  <c r="T188" i="4"/>
  <c r="AC79" i="5"/>
  <c r="U188" i="4" a="1"/>
  <c r="U188" i="4"/>
  <c r="AD79" i="5"/>
  <c r="AF79" i="5"/>
  <c r="AG79" i="5"/>
  <c r="X19" i="2"/>
  <c r="X188" i="4"/>
  <c r="AI79" i="5"/>
  <c r="Y19" i="2"/>
  <c r="Y188" i="4"/>
  <c r="AJ79" i="5"/>
  <c r="Z19" i="2"/>
  <c r="Z188" i="4"/>
  <c r="AL79" i="5"/>
  <c r="AN79" i="5"/>
  <c r="C150" i="4"/>
  <c r="C80" i="5"/>
  <c r="D150" i="4"/>
  <c r="E80" i="5"/>
  <c r="H150" i="4"/>
  <c r="K80" i="5"/>
  <c r="L150" i="4"/>
  <c r="Q80" i="5"/>
  <c r="M150" i="4"/>
  <c r="R80" i="5"/>
  <c r="T80" i="5"/>
  <c r="U80" i="5"/>
  <c r="P150" i="4"/>
  <c r="W80" i="5"/>
  <c r="Q150" i="4"/>
  <c r="X80" i="5"/>
  <c r="S150" i="4"/>
  <c r="AA80" i="5"/>
  <c r="AH150" i="4"/>
  <c r="T150" i="4" a="1"/>
  <c r="T150" i="4"/>
  <c r="AC80" i="5"/>
  <c r="U150" i="4" a="1"/>
  <c r="U150" i="4"/>
  <c r="AD80" i="5"/>
  <c r="AF80" i="5"/>
  <c r="AG80" i="5"/>
  <c r="X150" i="4"/>
  <c r="AI80" i="5"/>
  <c r="Y150" i="4"/>
  <c r="AJ80" i="5"/>
  <c r="Z150" i="4"/>
  <c r="AL80" i="5"/>
  <c r="AN80" i="5"/>
  <c r="C237" i="4"/>
  <c r="C81" i="5"/>
  <c r="D237" i="4"/>
  <c r="E81" i="5"/>
  <c r="K81" i="5"/>
  <c r="L237" i="4"/>
  <c r="Q81" i="5"/>
  <c r="M237" i="4"/>
  <c r="R81" i="5"/>
  <c r="T81" i="5"/>
  <c r="U81" i="5"/>
  <c r="P237" i="4"/>
  <c r="W81" i="5"/>
  <c r="Q237" i="4"/>
  <c r="X81" i="5"/>
  <c r="S237" i="4"/>
  <c r="AA81" i="5"/>
  <c r="AH237" i="4"/>
  <c r="T237" i="4" a="1"/>
  <c r="T237" i="4"/>
  <c r="AC81" i="5"/>
  <c r="U237" i="4" a="1"/>
  <c r="U237" i="4"/>
  <c r="AD81" i="5"/>
  <c r="AF81" i="5"/>
  <c r="AG81" i="5"/>
  <c r="X237" i="4"/>
  <c r="AI81" i="5"/>
  <c r="Y237" i="4"/>
  <c r="AJ81" i="5"/>
  <c r="Z237" i="4"/>
  <c r="AL81" i="5"/>
  <c r="AN81" i="5"/>
  <c r="B238" i="4"/>
  <c r="C238" i="4"/>
  <c r="C82" i="5"/>
  <c r="D238" i="4"/>
  <c r="E82" i="5"/>
  <c r="K82" i="5"/>
  <c r="L238" i="4"/>
  <c r="Q82" i="5"/>
  <c r="M238" i="4"/>
  <c r="R82" i="5"/>
  <c r="N21" i="2"/>
  <c r="N238" i="4"/>
  <c r="T82" i="5"/>
  <c r="O238" i="4"/>
  <c r="U82" i="5"/>
  <c r="P238" i="4"/>
  <c r="W82" i="5"/>
  <c r="Q238" i="4"/>
  <c r="X82" i="5"/>
  <c r="S238" i="4"/>
  <c r="AA82" i="5"/>
  <c r="AH238" i="4"/>
  <c r="T238" i="4" a="1"/>
  <c r="T238" i="4"/>
  <c r="AC82" i="5"/>
  <c r="U238" i="4" a="1"/>
  <c r="U238" i="4"/>
  <c r="AD82" i="5"/>
  <c r="AF82" i="5"/>
  <c r="AG82" i="5"/>
  <c r="X238" i="4"/>
  <c r="AI82" i="5"/>
  <c r="Y238" i="4"/>
  <c r="AJ82" i="5"/>
  <c r="Z238" i="4"/>
  <c r="AL82" i="5"/>
  <c r="AN82" i="5"/>
  <c r="C239" i="4"/>
  <c r="C83" i="5"/>
  <c r="D239" i="4"/>
  <c r="E83" i="5"/>
  <c r="K83" i="5"/>
  <c r="L239" i="4"/>
  <c r="Q83" i="5"/>
  <c r="M239" i="4"/>
  <c r="R83" i="5"/>
  <c r="T83" i="5"/>
  <c r="U83" i="5"/>
  <c r="P239" i="4"/>
  <c r="W83" i="5"/>
  <c r="Q239" i="4"/>
  <c r="X83" i="5"/>
  <c r="S239" i="4"/>
  <c r="AA83" i="5"/>
  <c r="AH239" i="4"/>
  <c r="T239" i="4" a="1"/>
  <c r="T239" i="4"/>
  <c r="AC83" i="5"/>
  <c r="U239" i="4" a="1"/>
  <c r="U239" i="4"/>
  <c r="AD83" i="5"/>
  <c r="AF83" i="5"/>
  <c r="AG83" i="5"/>
  <c r="X239" i="4"/>
  <c r="AI83" i="5"/>
  <c r="Y239" i="4"/>
  <c r="AJ83" i="5"/>
  <c r="Z239" i="4"/>
  <c r="AL83" i="5"/>
  <c r="AN83" i="5"/>
  <c r="B240" i="4"/>
  <c r="C240" i="4"/>
  <c r="C84" i="5"/>
  <c r="D240" i="4"/>
  <c r="E84" i="5"/>
  <c r="K84" i="5"/>
  <c r="L240" i="4"/>
  <c r="Q84" i="5"/>
  <c r="M240" i="4"/>
  <c r="R84" i="5"/>
  <c r="T84" i="5"/>
  <c r="U84" i="5"/>
  <c r="P240" i="4"/>
  <c r="W84" i="5"/>
  <c r="Q240" i="4"/>
  <c r="X84" i="5"/>
  <c r="S240" i="4"/>
  <c r="AA84" i="5"/>
  <c r="AH240" i="4"/>
  <c r="T240" i="4" a="1"/>
  <c r="T240" i="4"/>
  <c r="AC84" i="5"/>
  <c r="U240" i="4" a="1"/>
  <c r="U240" i="4"/>
  <c r="AD84" i="5"/>
  <c r="AF84" i="5"/>
  <c r="AG84" i="5"/>
  <c r="X240" i="4"/>
  <c r="AI84" i="5"/>
  <c r="Y240" i="4"/>
  <c r="AJ84" i="5"/>
  <c r="Z240" i="4"/>
  <c r="AL84" i="5"/>
  <c r="AN84" i="5"/>
  <c r="B241" i="4"/>
  <c r="C241" i="4"/>
  <c r="C85" i="5"/>
  <c r="D241" i="4"/>
  <c r="E85" i="5"/>
  <c r="K85" i="5"/>
  <c r="L241" i="4"/>
  <c r="Q85" i="5"/>
  <c r="M241" i="4"/>
  <c r="R85" i="5"/>
  <c r="N241" i="4"/>
  <c r="T85" i="5"/>
  <c r="O241" i="4"/>
  <c r="U85" i="5"/>
  <c r="P241" i="4"/>
  <c r="W85" i="5"/>
  <c r="Q241" i="4"/>
  <c r="X85" i="5"/>
  <c r="S241" i="4"/>
  <c r="AA85" i="5"/>
  <c r="AH241" i="4"/>
  <c r="T241" i="4" a="1"/>
  <c r="T241" i="4"/>
  <c r="AC85" i="5"/>
  <c r="U241" i="4" a="1"/>
  <c r="U241" i="4"/>
  <c r="AD85" i="5"/>
  <c r="AF85" i="5"/>
  <c r="AG85" i="5"/>
  <c r="X241" i="4"/>
  <c r="AI85" i="5"/>
  <c r="Y241" i="4"/>
  <c r="AJ85" i="5"/>
  <c r="Z241" i="4"/>
  <c r="AL85" i="5"/>
  <c r="AN85" i="5"/>
  <c r="B243" i="4"/>
  <c r="C243" i="4"/>
  <c r="C86" i="5"/>
  <c r="D243" i="4"/>
  <c r="E86" i="5"/>
  <c r="K86" i="5"/>
  <c r="L243" i="4"/>
  <c r="Q86" i="5"/>
  <c r="M243" i="4"/>
  <c r="R86" i="5"/>
  <c r="T86" i="5"/>
  <c r="U86" i="5"/>
  <c r="P243" i="4"/>
  <c r="W86" i="5"/>
  <c r="Q243" i="4"/>
  <c r="X86" i="5"/>
  <c r="S243" i="4"/>
  <c r="AA86" i="5"/>
  <c r="AH243" i="4"/>
  <c r="T243" i="4" a="1"/>
  <c r="T243" i="4"/>
  <c r="AC86" i="5"/>
  <c r="U243" i="4" a="1"/>
  <c r="U243" i="4"/>
  <c r="AD86" i="5"/>
  <c r="AF86" i="5"/>
  <c r="AG86" i="5"/>
  <c r="X243" i="4"/>
  <c r="AI86" i="5"/>
  <c r="Y243" i="4"/>
  <c r="AJ86" i="5"/>
  <c r="Z243" i="4"/>
  <c r="AL86" i="5"/>
  <c r="AN86" i="5"/>
  <c r="C245" i="4"/>
  <c r="C87" i="5"/>
  <c r="D245" i="4"/>
  <c r="E87" i="5"/>
  <c r="E245" i="4"/>
  <c r="F87" i="5"/>
  <c r="F245" i="4"/>
  <c r="H87" i="5"/>
  <c r="I87" i="5"/>
  <c r="H245" i="4"/>
  <c r="K87" i="5"/>
  <c r="L245" i="4"/>
  <c r="Q87" i="5"/>
  <c r="M245" i="4"/>
  <c r="R87" i="5"/>
  <c r="T87" i="5"/>
  <c r="U87" i="5"/>
  <c r="P245" i="4"/>
  <c r="W87" i="5"/>
  <c r="Q245" i="4"/>
  <c r="X87" i="5"/>
  <c r="S245" i="4"/>
  <c r="AA87" i="5"/>
  <c r="AH245" i="4"/>
  <c r="T245" i="4" a="1"/>
  <c r="T245" i="4"/>
  <c r="AC87" i="5"/>
  <c r="U245" i="4" a="1"/>
  <c r="U245" i="4"/>
  <c r="AD87" i="5"/>
  <c r="AF87" i="5"/>
  <c r="AG87" i="5"/>
  <c r="X245" i="4"/>
  <c r="AI87" i="5"/>
  <c r="Y245" i="4"/>
  <c r="AJ87" i="5"/>
  <c r="Z245" i="4"/>
  <c r="AL87" i="5"/>
  <c r="AN87" i="5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U88" i="5"/>
  <c r="P189" i="4"/>
  <c r="W88" i="5"/>
  <c r="Q189" i="4"/>
  <c r="X88" i="5"/>
  <c r="S189" i="4"/>
  <c r="AA88" i="5"/>
  <c r="AH189" i="4"/>
  <c r="T189" i="4" a="1"/>
  <c r="T189" i="4"/>
  <c r="AC88" i="5"/>
  <c r="U189" i="4" a="1"/>
  <c r="U189" i="4"/>
  <c r="AD88" i="5"/>
  <c r="AF88" i="5"/>
  <c r="AG88" i="5"/>
  <c r="X189" i="4"/>
  <c r="AI88" i="5"/>
  <c r="Y189" i="4"/>
  <c r="AJ88" i="5"/>
  <c r="Z189" i="4"/>
  <c r="AL88" i="5"/>
  <c r="AN88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H121" i="4"/>
  <c r="T121" i="4" a="1"/>
  <c r="T121" i="4"/>
  <c r="AC89" i="5"/>
  <c r="U121" i="4" a="1"/>
  <c r="U121" i="4"/>
  <c r="AD89" i="5"/>
  <c r="AF89" i="5"/>
  <c r="AG89" i="5"/>
  <c r="X121" i="4"/>
  <c r="AI89" i="5"/>
  <c r="Y121" i="4"/>
  <c r="AJ89" i="5"/>
  <c r="Z121" i="4"/>
  <c r="AL89" i="5"/>
  <c r="AN89" i="5"/>
  <c r="B64" i="4"/>
  <c r="S64" i="4"/>
  <c r="AA90" i="5"/>
  <c r="P64" i="4"/>
  <c r="W90" i="5"/>
  <c r="K18" i="2"/>
  <c r="K27" i="2"/>
  <c r="K64" i="4"/>
  <c r="O90" i="5"/>
  <c r="H64" i="4"/>
  <c r="K90" i="5"/>
  <c r="C64" i="4"/>
  <c r="C90" i="5"/>
  <c r="D64" i="4"/>
  <c r="E90" i="5"/>
  <c r="G18" i="2"/>
  <c r="G27" i="2"/>
  <c r="G64" i="4"/>
  <c r="I90" i="5"/>
  <c r="I18" i="2"/>
  <c r="I64" i="4"/>
  <c r="L90" i="5"/>
  <c r="J18" i="2"/>
  <c r="J64" i="4"/>
  <c r="N90" i="5"/>
  <c r="L64" i="4"/>
  <c r="Q90" i="5"/>
  <c r="O64" i="4"/>
  <c r="U90" i="5"/>
  <c r="Q64" i="4"/>
  <c r="X90" i="5"/>
  <c r="R64" i="4"/>
  <c r="Z90" i="5"/>
  <c r="AH64" i="4"/>
  <c r="T64" i="4" a="1"/>
  <c r="T64" i="4"/>
  <c r="AC90" i="5"/>
  <c r="U64" i="4" a="1"/>
  <c r="U64" i="4"/>
  <c r="AD90" i="5"/>
  <c r="V18" i="2"/>
  <c r="V27" i="2"/>
  <c r="V64" i="4"/>
  <c r="AF90" i="5"/>
  <c r="W18" i="2"/>
  <c r="W27" i="2"/>
  <c r="W64" i="4"/>
  <c r="AG90" i="5"/>
  <c r="X64" i="4"/>
  <c r="AI90" i="5"/>
  <c r="Y64" i="4"/>
  <c r="AJ90" i="5"/>
  <c r="Z64" i="4"/>
  <c r="AL90" i="5"/>
  <c r="R90" i="5"/>
  <c r="T90" i="5"/>
  <c r="AN90" i="5"/>
  <c r="S65" i="4"/>
  <c r="AA91" i="5"/>
  <c r="P65" i="4"/>
  <c r="W91" i="5"/>
  <c r="O91" i="5"/>
  <c r="K91" i="5"/>
  <c r="C65" i="4"/>
  <c r="C91" i="5"/>
  <c r="D65" i="4"/>
  <c r="E91" i="5"/>
  <c r="L91" i="5"/>
  <c r="N91" i="5"/>
  <c r="L65" i="4"/>
  <c r="Q91" i="5"/>
  <c r="U91" i="5"/>
  <c r="Q65" i="4"/>
  <c r="X91" i="5"/>
  <c r="R65" i="4"/>
  <c r="Z91" i="5"/>
  <c r="AH65" i="4"/>
  <c r="T65" i="4" a="1"/>
  <c r="T65" i="4"/>
  <c r="AC91" i="5"/>
  <c r="U65" i="4" a="1"/>
  <c r="U65" i="4"/>
  <c r="AD91" i="5"/>
  <c r="AF91" i="5"/>
  <c r="AG91" i="5"/>
  <c r="X65" i="4"/>
  <c r="AI91" i="5"/>
  <c r="Y65" i="4"/>
  <c r="AJ91" i="5"/>
  <c r="Z65" i="4"/>
  <c r="AL91" i="5"/>
  <c r="R91" i="5"/>
  <c r="T91" i="5"/>
  <c r="AN91" i="5"/>
  <c r="O92" i="5"/>
  <c r="K92" i="5"/>
  <c r="B246" i="4"/>
  <c r="C246" i="4"/>
  <c r="C92" i="5"/>
  <c r="D246" i="4"/>
  <c r="E92" i="5"/>
  <c r="I2" i="2"/>
  <c r="I246" i="4"/>
  <c r="L92" i="5"/>
  <c r="J2" i="2"/>
  <c r="J246" i="4"/>
  <c r="N92" i="5"/>
  <c r="L246" i="4"/>
  <c r="Q92" i="5"/>
  <c r="M246" i="4"/>
  <c r="R92" i="5"/>
  <c r="T92" i="5"/>
  <c r="U92" i="5"/>
  <c r="P246" i="4"/>
  <c r="W92" i="5"/>
  <c r="Q246" i="4"/>
  <c r="X92" i="5"/>
  <c r="S246" i="4"/>
  <c r="AA92" i="5"/>
  <c r="AH246" i="4"/>
  <c r="T246" i="4" a="1"/>
  <c r="T246" i="4"/>
  <c r="AC92" i="5"/>
  <c r="U246" i="4" a="1"/>
  <c r="U246" i="4"/>
  <c r="AD92" i="5"/>
  <c r="AF92" i="5"/>
  <c r="AG92" i="5"/>
  <c r="X246" i="4"/>
  <c r="AI92" i="5"/>
  <c r="Y246" i="4"/>
  <c r="AJ92" i="5"/>
  <c r="Z246" i="4"/>
  <c r="AL92" i="5"/>
  <c r="AN92" i="5"/>
  <c r="B269" i="4"/>
  <c r="C269" i="4"/>
  <c r="C93" i="5"/>
  <c r="D269" i="4"/>
  <c r="E93" i="5"/>
  <c r="K93" i="5"/>
  <c r="L269" i="4"/>
  <c r="Q93" i="5"/>
  <c r="M269" i="4"/>
  <c r="R93" i="5"/>
  <c r="T93" i="5"/>
  <c r="U93" i="5"/>
  <c r="P269" i="4"/>
  <c r="W93" i="5"/>
  <c r="Q269" i="4"/>
  <c r="X93" i="5"/>
  <c r="S269" i="4"/>
  <c r="AA93" i="5"/>
  <c r="AH269" i="4"/>
  <c r="T269" i="4" a="1"/>
  <c r="T269" i="4"/>
  <c r="AC93" i="5"/>
  <c r="U269" i="4" a="1"/>
  <c r="U269" i="4"/>
  <c r="AD93" i="5"/>
  <c r="AF93" i="5"/>
  <c r="AG93" i="5"/>
  <c r="X269" i="4"/>
  <c r="AI93" i="5"/>
  <c r="Y269" i="4"/>
  <c r="AJ93" i="5"/>
  <c r="Z269" i="4"/>
  <c r="AL93" i="5"/>
  <c r="AN93" i="5"/>
  <c r="B270" i="4"/>
  <c r="C270" i="4"/>
  <c r="C94" i="5"/>
  <c r="D270" i="4"/>
  <c r="E94" i="5"/>
  <c r="K94" i="5"/>
  <c r="L270" i="4"/>
  <c r="Q94" i="5"/>
  <c r="M270" i="4"/>
  <c r="R94" i="5"/>
  <c r="N19" i="2"/>
  <c r="N270" i="4"/>
  <c r="T94" i="5"/>
  <c r="O270" i="4"/>
  <c r="U94" i="5"/>
  <c r="P270" i="4"/>
  <c r="W94" i="5"/>
  <c r="Q270" i="4"/>
  <c r="X94" i="5"/>
  <c r="S270" i="4"/>
  <c r="AA94" i="5"/>
  <c r="AH270" i="4"/>
  <c r="T270" i="4" a="1"/>
  <c r="T270" i="4"/>
  <c r="AC94" i="5"/>
  <c r="U270" i="4" a="1"/>
  <c r="U270" i="4"/>
  <c r="AD94" i="5"/>
  <c r="AF94" i="5"/>
  <c r="AG94" i="5"/>
  <c r="X270" i="4"/>
  <c r="AI94" i="5"/>
  <c r="Y270" i="4"/>
  <c r="AJ94" i="5"/>
  <c r="Z270" i="4"/>
  <c r="AL94" i="5"/>
  <c r="AN94" i="5"/>
  <c r="B271" i="4"/>
  <c r="C271" i="4"/>
  <c r="C95" i="5"/>
  <c r="D271" i="4"/>
  <c r="E95" i="5"/>
  <c r="K95" i="5"/>
  <c r="L271" i="4"/>
  <c r="Q95" i="5"/>
  <c r="M271" i="4"/>
  <c r="R95" i="5"/>
  <c r="T95" i="5"/>
  <c r="U95" i="5"/>
  <c r="P271" i="4"/>
  <c r="W95" i="5"/>
  <c r="Q271" i="4"/>
  <c r="X95" i="5"/>
  <c r="S271" i="4"/>
  <c r="AA95" i="5"/>
  <c r="AH271" i="4"/>
  <c r="T271" i="4" a="1"/>
  <c r="T271" i="4"/>
  <c r="AC95" i="5"/>
  <c r="U271" i="4" a="1"/>
  <c r="U271" i="4"/>
  <c r="AD95" i="5"/>
  <c r="AF95" i="5"/>
  <c r="AG95" i="5"/>
  <c r="X271" i="4"/>
  <c r="AI95" i="5"/>
  <c r="Y271" i="4"/>
  <c r="AJ95" i="5"/>
  <c r="Z271" i="4"/>
  <c r="AL95" i="5"/>
  <c r="AN95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H203" i="4"/>
  <c r="T203" i="4" a="1"/>
  <c r="T203" i="4"/>
  <c r="AC96" i="5"/>
  <c r="U203" i="4" a="1"/>
  <c r="U203" i="4"/>
  <c r="AD96" i="5"/>
  <c r="AF96" i="5"/>
  <c r="AG96" i="5"/>
  <c r="Y203" i="4"/>
  <c r="AJ96" i="5"/>
  <c r="Z203" i="4"/>
  <c r="AL96" i="5"/>
  <c r="AN96" i="5"/>
  <c r="C67" i="4"/>
  <c r="C97" i="5"/>
  <c r="D67" i="4"/>
  <c r="E97" i="5"/>
  <c r="H67" i="4"/>
  <c r="K97" i="5"/>
  <c r="L67" i="4"/>
  <c r="Q97" i="5"/>
  <c r="M67" i="4"/>
  <c r="R97" i="5"/>
  <c r="T97" i="5"/>
  <c r="U97" i="5"/>
  <c r="P67" i="4"/>
  <c r="W97" i="5"/>
  <c r="Q67" i="4"/>
  <c r="X97" i="5"/>
  <c r="AA97" i="5"/>
  <c r="AH67" i="4"/>
  <c r="T67" i="4" a="1"/>
  <c r="T67" i="4"/>
  <c r="AC97" i="5"/>
  <c r="U67" i="4" a="1"/>
  <c r="U67" i="4"/>
  <c r="AD97" i="5"/>
  <c r="AF97" i="5"/>
  <c r="AG97" i="5"/>
  <c r="X67" i="4"/>
  <c r="AI97" i="5"/>
  <c r="Y67" i="4"/>
  <c r="AJ97" i="5"/>
  <c r="Z67" i="4"/>
  <c r="AL97" i="5"/>
  <c r="AN97" i="5"/>
  <c r="B272" i="4"/>
  <c r="C272" i="4"/>
  <c r="C98" i="5"/>
  <c r="D272" i="4"/>
  <c r="E98" i="5"/>
  <c r="K98" i="5"/>
  <c r="L272" i="4"/>
  <c r="Q98" i="5"/>
  <c r="M272" i="4"/>
  <c r="R98" i="5"/>
  <c r="T98" i="5"/>
  <c r="U98" i="5"/>
  <c r="P272" i="4"/>
  <c r="W98" i="5"/>
  <c r="Q272" i="4"/>
  <c r="X98" i="5"/>
  <c r="AA98" i="5"/>
  <c r="AH272" i="4"/>
  <c r="T272" i="4" a="1"/>
  <c r="T272" i="4"/>
  <c r="AC98" i="5"/>
  <c r="U272" i="4" a="1"/>
  <c r="U272" i="4"/>
  <c r="AD98" i="5"/>
  <c r="AF98" i="5"/>
  <c r="AG98" i="5"/>
  <c r="Y272" i="4"/>
  <c r="AJ98" i="5"/>
  <c r="Z272" i="4"/>
  <c r="AL98" i="5"/>
  <c r="AN98" i="5"/>
  <c r="C273" i="4"/>
  <c r="C99" i="5"/>
  <c r="D273" i="4"/>
  <c r="E99" i="5"/>
  <c r="K99" i="5"/>
  <c r="L273" i="4"/>
  <c r="Q99" i="5"/>
  <c r="M273" i="4"/>
  <c r="R99" i="5"/>
  <c r="T99" i="5"/>
  <c r="U99" i="5"/>
  <c r="P273" i="4"/>
  <c r="W99" i="5"/>
  <c r="Q273" i="4"/>
  <c r="X99" i="5"/>
  <c r="S273" i="4"/>
  <c r="AA99" i="5"/>
  <c r="AH273" i="4"/>
  <c r="T273" i="4" a="1"/>
  <c r="T273" i="4"/>
  <c r="AC99" i="5"/>
  <c r="U273" i="4" a="1"/>
  <c r="U273" i="4"/>
  <c r="AD99" i="5"/>
  <c r="AF99" i="5"/>
  <c r="AG99" i="5"/>
  <c r="X273" i="4"/>
  <c r="AI99" i="5"/>
  <c r="Y273" i="4"/>
  <c r="AJ99" i="5"/>
  <c r="Z273" i="4"/>
  <c r="AL99" i="5"/>
  <c r="AN99" i="5"/>
  <c r="B274" i="4"/>
  <c r="C274" i="4"/>
  <c r="C100" i="5"/>
  <c r="D274" i="4"/>
  <c r="E100" i="5"/>
  <c r="H274" i="4"/>
  <c r="K100" i="5"/>
  <c r="L274" i="4"/>
  <c r="Q100" i="5"/>
  <c r="M274" i="4"/>
  <c r="R100" i="5"/>
  <c r="N22" i="2"/>
  <c r="N274" i="4"/>
  <c r="T100" i="5"/>
  <c r="O274" i="4"/>
  <c r="U100" i="5"/>
  <c r="P274" i="4"/>
  <c r="W100" i="5"/>
  <c r="Q274" i="4"/>
  <c r="X100" i="5"/>
  <c r="S274" i="4"/>
  <c r="AA100" i="5"/>
  <c r="AH274" i="4"/>
  <c r="T274" i="4" a="1"/>
  <c r="T274" i="4"/>
  <c r="AC100" i="5"/>
  <c r="U274" i="4" a="1"/>
  <c r="U274" i="4"/>
  <c r="AD100" i="5"/>
  <c r="AF100" i="5"/>
  <c r="AG100" i="5"/>
  <c r="X274" i="4"/>
  <c r="AI100" i="5"/>
  <c r="Y274" i="4"/>
  <c r="AJ100" i="5"/>
  <c r="Z274" i="4"/>
  <c r="AL100" i="5"/>
  <c r="AN100" i="5"/>
  <c r="O101" i="5"/>
  <c r="B152" i="4"/>
  <c r="H152" i="4"/>
  <c r="K101" i="5"/>
  <c r="C152" i="4"/>
  <c r="C101" i="5"/>
  <c r="D152" i="4"/>
  <c r="E101" i="5"/>
  <c r="I22" i="2"/>
  <c r="I152" i="4"/>
  <c r="L101" i="5"/>
  <c r="J22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H152" i="4"/>
  <c r="T152" i="4" a="1"/>
  <c r="T152" i="4"/>
  <c r="AC101" i="5"/>
  <c r="U152" i="4" a="1"/>
  <c r="U152" i="4"/>
  <c r="AD101" i="5"/>
  <c r="AF101" i="5"/>
  <c r="AG101" i="5"/>
  <c r="X152" i="4"/>
  <c r="AI101" i="5"/>
  <c r="Y152" i="4"/>
  <c r="AJ101" i="5"/>
  <c r="Z152" i="4"/>
  <c r="AL101" i="5"/>
  <c r="H101" i="5"/>
  <c r="I101" i="5"/>
  <c r="AN101" i="5"/>
  <c r="C23" i="2"/>
  <c r="B16" i="4"/>
  <c r="C16" i="4"/>
  <c r="C102" i="5"/>
  <c r="D23" i="2"/>
  <c r="D16" i="4"/>
  <c r="E102" i="5"/>
  <c r="E23" i="2"/>
  <c r="E22" i="2"/>
  <c r="E16" i="4"/>
  <c r="F102" i="5"/>
  <c r="F23" i="2"/>
  <c r="F22" i="2"/>
  <c r="F16" i="4"/>
  <c r="H102" i="5"/>
  <c r="I102" i="5"/>
  <c r="H23" i="2"/>
  <c r="H16" i="4"/>
  <c r="K102" i="5"/>
  <c r="L23" i="2"/>
  <c r="L16" i="4"/>
  <c r="Q102" i="5"/>
  <c r="M23" i="2"/>
  <c r="M16" i="4"/>
  <c r="R102" i="5"/>
  <c r="N23" i="2"/>
  <c r="N16" i="4"/>
  <c r="T102" i="5"/>
  <c r="O23" i="2"/>
  <c r="O16" i="4"/>
  <c r="U102" i="5"/>
  <c r="P23" i="2"/>
  <c r="P16" i="4"/>
  <c r="W102" i="5"/>
  <c r="Q23" i="2"/>
  <c r="Q16" i="4"/>
  <c r="X102" i="5"/>
  <c r="S23" i="2"/>
  <c r="S16" i="4"/>
  <c r="AA102" i="5"/>
  <c r="AH16" i="4"/>
  <c r="T16" i="4" a="1"/>
  <c r="T16" i="4"/>
  <c r="AC102" i="5"/>
  <c r="U16" i="4" a="1"/>
  <c r="U16" i="4"/>
  <c r="AD102" i="5"/>
  <c r="AF102" i="5"/>
  <c r="AG102" i="5"/>
  <c r="X23" i="2"/>
  <c r="X16" i="4"/>
  <c r="AI102" i="5"/>
  <c r="Y23" i="2"/>
  <c r="Y16" i="4"/>
  <c r="AJ102" i="5"/>
  <c r="Z23" i="2"/>
  <c r="Z16" i="4"/>
  <c r="AL102" i="5"/>
  <c r="AN102" i="5"/>
  <c r="C8" i="4"/>
  <c r="C103" i="5"/>
  <c r="D8" i="4"/>
  <c r="E103" i="5"/>
  <c r="E8" i="4"/>
  <c r="F103" i="5"/>
  <c r="F8" i="4"/>
  <c r="H103" i="5"/>
  <c r="I103" i="5"/>
  <c r="H44" i="2"/>
  <c r="H8" i="4"/>
  <c r="K103" i="5"/>
  <c r="L8" i="4"/>
  <c r="Q103" i="5"/>
  <c r="M8" i="4"/>
  <c r="R103" i="5"/>
  <c r="T103" i="5"/>
  <c r="U103" i="5"/>
  <c r="P8" i="4"/>
  <c r="W103" i="5"/>
  <c r="Q8" i="4"/>
  <c r="X103" i="5"/>
  <c r="S44" i="2"/>
  <c r="S8" i="4"/>
  <c r="AA103" i="5"/>
  <c r="AH8" i="4"/>
  <c r="T8" i="4" a="1"/>
  <c r="T8" i="4"/>
  <c r="AC103" i="5"/>
  <c r="U8" i="4" a="1"/>
  <c r="U8" i="4"/>
  <c r="AD103" i="5"/>
  <c r="AF103" i="5"/>
  <c r="AG103" i="5"/>
  <c r="X8" i="4"/>
  <c r="AI103" i="5"/>
  <c r="Y8" i="4"/>
  <c r="AJ103" i="5"/>
  <c r="Z8" i="4"/>
  <c r="AL103" i="5"/>
  <c r="AN103" i="5"/>
  <c r="C9" i="4"/>
  <c r="C104" i="5"/>
  <c r="D9" i="4"/>
  <c r="E104" i="5"/>
  <c r="E9" i="4"/>
  <c r="F104" i="5"/>
  <c r="F9" i="4"/>
  <c r="H104" i="5"/>
  <c r="I104" i="5"/>
  <c r="H9" i="4"/>
  <c r="K104" i="5"/>
  <c r="L9" i="4"/>
  <c r="Q104" i="5"/>
  <c r="M9" i="4"/>
  <c r="R104" i="5"/>
  <c r="T104" i="5"/>
  <c r="U104" i="5"/>
  <c r="P9" i="4"/>
  <c r="W104" i="5"/>
  <c r="Q9" i="4"/>
  <c r="X104" i="5"/>
  <c r="S9" i="4"/>
  <c r="AA104" i="5"/>
  <c r="AH9" i="4"/>
  <c r="T9" i="4" a="1"/>
  <c r="T9" i="4"/>
  <c r="AC104" i="5"/>
  <c r="U9" i="4" a="1"/>
  <c r="U9" i="4"/>
  <c r="AD104" i="5"/>
  <c r="AF104" i="5"/>
  <c r="AG104" i="5"/>
  <c r="X9" i="4"/>
  <c r="AI104" i="5"/>
  <c r="Y9" i="4"/>
  <c r="AJ104" i="5"/>
  <c r="Z9" i="4"/>
  <c r="AL104" i="5"/>
  <c r="AN104" i="5"/>
  <c r="C153" i="4"/>
  <c r="C105" i="5"/>
  <c r="D153" i="4"/>
  <c r="E105" i="5"/>
  <c r="E153" i="4"/>
  <c r="F105" i="5"/>
  <c r="F153" i="4"/>
  <c r="H105" i="5"/>
  <c r="I105" i="5"/>
  <c r="K105" i="5"/>
  <c r="L153" i="4"/>
  <c r="Q105" i="5"/>
  <c r="M153" i="4"/>
  <c r="R105" i="5"/>
  <c r="T105" i="5"/>
  <c r="U105" i="5"/>
  <c r="P153" i="4"/>
  <c r="W105" i="5"/>
  <c r="Q153" i="4"/>
  <c r="X105" i="5"/>
  <c r="S153" i="4"/>
  <c r="AA105" i="5"/>
  <c r="AH153" i="4"/>
  <c r="T153" i="4" a="1"/>
  <c r="T153" i="4"/>
  <c r="AC105" i="5"/>
  <c r="U153" i="4" a="1"/>
  <c r="U153" i="4"/>
  <c r="AD105" i="5"/>
  <c r="AF105" i="5"/>
  <c r="AG105" i="5"/>
  <c r="X153" i="4"/>
  <c r="AI105" i="5"/>
  <c r="Y153" i="4"/>
  <c r="AJ105" i="5"/>
  <c r="Z153" i="4"/>
  <c r="AL105" i="5"/>
  <c r="AN105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H210" i="4"/>
  <c r="T210" i="4" a="1"/>
  <c r="T210" i="4"/>
  <c r="AC106" i="5"/>
  <c r="U210" i="4" a="1"/>
  <c r="U210" i="4"/>
  <c r="AD106" i="5"/>
  <c r="AF106" i="5"/>
  <c r="AG106" i="5"/>
  <c r="X210" i="4"/>
  <c r="AI106" i="5"/>
  <c r="Y210" i="4"/>
  <c r="AJ106" i="5"/>
  <c r="Z210" i="4"/>
  <c r="AL106" i="5"/>
  <c r="AN106" i="5"/>
  <c r="B220" i="4"/>
  <c r="C220" i="4"/>
  <c r="C107" i="5"/>
  <c r="D220" i="4"/>
  <c r="E107" i="5"/>
  <c r="E220" i="4"/>
  <c r="F107" i="5"/>
  <c r="F220" i="4"/>
  <c r="H107" i="5"/>
  <c r="I107" i="5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H220" i="4"/>
  <c r="T220" i="4" a="1"/>
  <c r="T220" i="4"/>
  <c r="AC107" i="5"/>
  <c r="U220" i="4" a="1"/>
  <c r="U220" i="4"/>
  <c r="AD107" i="5"/>
  <c r="AF107" i="5"/>
  <c r="AG107" i="5"/>
  <c r="X220" i="4"/>
  <c r="AI107" i="5"/>
  <c r="Y220" i="4"/>
  <c r="AJ107" i="5"/>
  <c r="Z220" i="4"/>
  <c r="AL107" i="5"/>
  <c r="AN107" i="5"/>
  <c r="B221" i="4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H221" i="4"/>
  <c r="T221" i="4" a="1"/>
  <c r="T221" i="4"/>
  <c r="AC108" i="5"/>
  <c r="U221" i="4" a="1"/>
  <c r="U221" i="4"/>
  <c r="AD108" i="5"/>
  <c r="AF108" i="5"/>
  <c r="AG108" i="5"/>
  <c r="X221" i="4"/>
  <c r="AI108" i="5"/>
  <c r="Y221" i="4"/>
  <c r="AJ108" i="5"/>
  <c r="Z221" i="4"/>
  <c r="AL108" i="5"/>
  <c r="AN108" i="5"/>
  <c r="C68" i="4"/>
  <c r="C109" i="5"/>
  <c r="D68" i="4"/>
  <c r="E109" i="5"/>
  <c r="H12" i="2"/>
  <c r="H68" i="4"/>
  <c r="K109" i="5"/>
  <c r="L68" i="4"/>
  <c r="Q109" i="5"/>
  <c r="M68" i="4"/>
  <c r="R109" i="5"/>
  <c r="T109" i="5"/>
  <c r="U109" i="5"/>
  <c r="P68" i="4"/>
  <c r="W109" i="5"/>
  <c r="Q68" i="4"/>
  <c r="X109" i="5"/>
  <c r="S68" i="4"/>
  <c r="AA109" i="5"/>
  <c r="AH68" i="4"/>
  <c r="T68" i="4" a="1"/>
  <c r="T68" i="4"/>
  <c r="AC109" i="5"/>
  <c r="U68" i="4" a="1"/>
  <c r="U68" i="4"/>
  <c r="AD109" i="5"/>
  <c r="AF109" i="5"/>
  <c r="AG109" i="5"/>
  <c r="X68" i="4"/>
  <c r="AI109" i="5"/>
  <c r="Y68" i="4"/>
  <c r="AJ109" i="5"/>
  <c r="Z68" i="4"/>
  <c r="AL109" i="5"/>
  <c r="F109" i="5"/>
  <c r="H109" i="5"/>
  <c r="I109" i="5"/>
  <c r="AN109" i="5"/>
  <c r="C122" i="4"/>
  <c r="C110" i="5"/>
  <c r="D122" i="4"/>
  <c r="E110" i="5"/>
  <c r="E37" i="2"/>
  <c r="E122" i="4"/>
  <c r="F110" i="5"/>
  <c r="F37" i="2"/>
  <c r="F122" i="4"/>
  <c r="H110" i="5"/>
  <c r="I110" i="5"/>
  <c r="H122" i="4"/>
  <c r="K110" i="5"/>
  <c r="L122" i="4"/>
  <c r="Q110" i="5"/>
  <c r="M122" i="4"/>
  <c r="R110" i="5"/>
  <c r="T110" i="5"/>
  <c r="U110" i="5"/>
  <c r="P122" i="4"/>
  <c r="W110" i="5"/>
  <c r="Q122" i="4"/>
  <c r="X110" i="5"/>
  <c r="S122" i="4"/>
  <c r="AA110" i="5"/>
  <c r="AH122" i="4"/>
  <c r="T122" i="4" a="1"/>
  <c r="T122" i="4"/>
  <c r="AC110" i="5"/>
  <c r="U122" i="4" a="1"/>
  <c r="U122" i="4"/>
  <c r="AD110" i="5"/>
  <c r="AF110" i="5"/>
  <c r="AG110" i="5"/>
  <c r="X122" i="4"/>
  <c r="AI110" i="5"/>
  <c r="Y122" i="4"/>
  <c r="AJ110" i="5"/>
  <c r="Z122" i="4"/>
  <c r="AL110" i="5"/>
  <c r="AN110" i="5"/>
  <c r="C123" i="4"/>
  <c r="C111" i="5"/>
  <c r="D123" i="4"/>
  <c r="E111" i="5"/>
  <c r="H123" i="4"/>
  <c r="K111" i="5"/>
  <c r="L123" i="4"/>
  <c r="Q111" i="5"/>
  <c r="M123" i="4"/>
  <c r="R111" i="5"/>
  <c r="T111" i="5"/>
  <c r="U111" i="5"/>
  <c r="P123" i="4"/>
  <c r="W111" i="5"/>
  <c r="Q123" i="4"/>
  <c r="X111" i="5"/>
  <c r="S123" i="4"/>
  <c r="AA111" i="5"/>
  <c r="AH123" i="4"/>
  <c r="T123" i="4" a="1"/>
  <c r="T123" i="4"/>
  <c r="AC111" i="5"/>
  <c r="U123" i="4" a="1"/>
  <c r="U123" i="4"/>
  <c r="AD111" i="5"/>
  <c r="AF111" i="5"/>
  <c r="AG111" i="5"/>
  <c r="X123" i="4"/>
  <c r="AI111" i="5"/>
  <c r="Y123" i="4"/>
  <c r="AJ111" i="5"/>
  <c r="Z123" i="4"/>
  <c r="AL111" i="5"/>
  <c r="F111" i="5"/>
  <c r="AN111" i="5"/>
  <c r="C124" i="4"/>
  <c r="C112" i="5"/>
  <c r="D124" i="4"/>
  <c r="E112" i="5"/>
  <c r="H124" i="4"/>
  <c r="K112" i="5"/>
  <c r="L124" i="4"/>
  <c r="Q112" i="5"/>
  <c r="M124" i="4"/>
  <c r="R112" i="5"/>
  <c r="T112" i="5"/>
  <c r="U112" i="5"/>
  <c r="P124" i="4"/>
  <c r="W112" i="5"/>
  <c r="Q124" i="4"/>
  <c r="X112" i="5"/>
  <c r="S124" i="4"/>
  <c r="AA112" i="5"/>
  <c r="AH124" i="4"/>
  <c r="T124" i="4" a="1"/>
  <c r="T124" i="4"/>
  <c r="AC112" i="5"/>
  <c r="U124" i="4" a="1"/>
  <c r="U124" i="4"/>
  <c r="AD112" i="5"/>
  <c r="AF112" i="5"/>
  <c r="AG112" i="5"/>
  <c r="X124" i="4"/>
  <c r="AI112" i="5"/>
  <c r="Y124" i="4"/>
  <c r="AJ112" i="5"/>
  <c r="Z124" i="4"/>
  <c r="AL112" i="5"/>
  <c r="F112" i="5"/>
  <c r="AN112" i="5"/>
  <c r="C154" i="4"/>
  <c r="C113" i="5"/>
  <c r="D154" i="4"/>
  <c r="E113" i="5"/>
  <c r="H154" i="4"/>
  <c r="K113" i="5"/>
  <c r="L154" i="4"/>
  <c r="Q113" i="5"/>
  <c r="M154" i="4"/>
  <c r="R113" i="5"/>
  <c r="T113" i="5"/>
  <c r="U113" i="5"/>
  <c r="P154" i="4"/>
  <c r="W113" i="5"/>
  <c r="Q154" i="4"/>
  <c r="X113" i="5"/>
  <c r="S154" i="4"/>
  <c r="AA113" i="5"/>
  <c r="AH154" i="4"/>
  <c r="T154" i="4" a="1"/>
  <c r="T154" i="4"/>
  <c r="AC113" i="5"/>
  <c r="U154" i="4" a="1"/>
  <c r="U154" i="4"/>
  <c r="AD113" i="5"/>
  <c r="AF113" i="5"/>
  <c r="AG113" i="5"/>
  <c r="X154" i="4"/>
  <c r="AI113" i="5"/>
  <c r="Y154" i="4"/>
  <c r="AJ113" i="5"/>
  <c r="Z154" i="4"/>
  <c r="AL113" i="5"/>
  <c r="F113" i="5"/>
  <c r="AN113" i="5"/>
  <c r="C211" i="4"/>
  <c r="C114" i="5"/>
  <c r="D211" i="4"/>
  <c r="E114" i="5"/>
  <c r="K114" i="5"/>
  <c r="L211" i="4"/>
  <c r="Q114" i="5"/>
  <c r="M211" i="4"/>
  <c r="R114" i="5"/>
  <c r="T114" i="5"/>
  <c r="U114" i="5"/>
  <c r="P211" i="4"/>
  <c r="W114" i="5"/>
  <c r="Q211" i="4"/>
  <c r="X114" i="5"/>
  <c r="S211" i="4"/>
  <c r="AA114" i="5"/>
  <c r="AH211" i="4"/>
  <c r="T211" i="4" a="1"/>
  <c r="T211" i="4"/>
  <c r="AC114" i="5"/>
  <c r="U211" i="4" a="1"/>
  <c r="U211" i="4"/>
  <c r="AD114" i="5"/>
  <c r="AF114" i="5"/>
  <c r="AG114" i="5"/>
  <c r="X211" i="4"/>
  <c r="AI114" i="5"/>
  <c r="Y211" i="4"/>
  <c r="AJ114" i="5"/>
  <c r="Z211" i="4"/>
  <c r="AL114" i="5"/>
  <c r="F114" i="5"/>
  <c r="AN114" i="5"/>
  <c r="B108" i="4"/>
  <c r="C108" i="4"/>
  <c r="C115" i="5"/>
  <c r="D108" i="4"/>
  <c r="E115" i="5"/>
  <c r="H21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H108" i="4"/>
  <c r="T108" i="4" a="1"/>
  <c r="T108" i="4"/>
  <c r="AC115" i="5"/>
  <c r="U108" i="4" a="1"/>
  <c r="U108" i="4"/>
  <c r="AD115" i="5"/>
  <c r="AF115" i="5"/>
  <c r="AG115" i="5"/>
  <c r="X108" i="4"/>
  <c r="AI115" i="5"/>
  <c r="Y108" i="4"/>
  <c r="AJ115" i="5"/>
  <c r="Z108" i="4"/>
  <c r="AL115" i="5"/>
  <c r="F115" i="5"/>
  <c r="AN115" i="5"/>
  <c r="O116" i="5"/>
  <c r="B69" i="4"/>
  <c r="K116" i="5"/>
  <c r="C69" i="4"/>
  <c r="C116" i="5"/>
  <c r="D69" i="4"/>
  <c r="E116" i="5"/>
  <c r="E26" i="2"/>
  <c r="E11" i="2"/>
  <c r="E69" i="4"/>
  <c r="F116" i="5"/>
  <c r="F26" i="2"/>
  <c r="F11" i="2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H69" i="4"/>
  <c r="T69" i="4" a="1"/>
  <c r="T69" i="4"/>
  <c r="AC116" i="5"/>
  <c r="U69" i="4" a="1"/>
  <c r="U69" i="4"/>
  <c r="AD116" i="5"/>
  <c r="AF116" i="5"/>
  <c r="AG116" i="5"/>
  <c r="Y69" i="4"/>
  <c r="AJ116" i="5"/>
  <c r="Z69" i="4"/>
  <c r="AL116" i="5"/>
  <c r="X116" i="5"/>
  <c r="AN116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H190" i="4"/>
  <c r="T190" i="4" a="1"/>
  <c r="T190" i="4"/>
  <c r="AC117" i="5"/>
  <c r="U190" i="4" a="1"/>
  <c r="U190" i="4"/>
  <c r="AD117" i="5"/>
  <c r="AF117" i="5"/>
  <c r="AG117" i="5"/>
  <c r="X190" i="4"/>
  <c r="AI117" i="5"/>
  <c r="F117" i="5"/>
  <c r="H117" i="5"/>
  <c r="I117" i="5"/>
  <c r="AN117" i="5"/>
  <c r="AA118" i="5"/>
  <c r="B2" i="4"/>
  <c r="P2" i="4"/>
  <c r="W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5" i="2"/>
  <c r="R13" i="2"/>
  <c r="R2" i="4"/>
  <c r="Z118" i="5"/>
  <c r="AH2" i="4"/>
  <c r="T2" i="4" a="1"/>
  <c r="T2" i="4"/>
  <c r="AC118" i="5"/>
  <c r="U2" i="4" a="1"/>
  <c r="U2" i="4"/>
  <c r="AD118" i="5"/>
  <c r="AF118" i="5"/>
  <c r="AG118" i="5"/>
  <c r="Y2" i="4"/>
  <c r="AJ118" i="5"/>
  <c r="Z2" i="4"/>
  <c r="AL118" i="5"/>
  <c r="F118" i="5"/>
  <c r="H118" i="5"/>
  <c r="I118" i="5"/>
  <c r="AN118" i="5"/>
  <c r="C32" i="2"/>
  <c r="C191" i="4"/>
  <c r="C119" i="5"/>
  <c r="D32" i="2"/>
  <c r="D191" i="4"/>
  <c r="E119" i="5"/>
  <c r="E32" i="2"/>
  <c r="E191" i="4"/>
  <c r="F119" i="5"/>
  <c r="F32" i="2"/>
  <c r="F191" i="4"/>
  <c r="H119" i="5"/>
  <c r="I119" i="5"/>
  <c r="K119" i="5"/>
  <c r="L32" i="2"/>
  <c r="L191" i="4"/>
  <c r="Q119" i="5"/>
  <c r="M32" i="2"/>
  <c r="M191" i="4"/>
  <c r="R119" i="5"/>
  <c r="T119" i="5"/>
  <c r="U119" i="5"/>
  <c r="P32" i="2"/>
  <c r="P191" i="4"/>
  <c r="W119" i="5"/>
  <c r="Q32" i="2"/>
  <c r="Q191" i="4"/>
  <c r="X119" i="5"/>
  <c r="AA119" i="5"/>
  <c r="AH191" i="4"/>
  <c r="T191" i="4" a="1"/>
  <c r="T191" i="4"/>
  <c r="AC119" i="5"/>
  <c r="U191" i="4" a="1"/>
  <c r="U191" i="4"/>
  <c r="AD119" i="5"/>
  <c r="AF119" i="5"/>
  <c r="AG119" i="5"/>
  <c r="X32" i="2"/>
  <c r="X191" i="4"/>
  <c r="AI119" i="5"/>
  <c r="Y32" i="2"/>
  <c r="Y191" i="4"/>
  <c r="AJ119" i="5"/>
  <c r="Z32" i="2"/>
  <c r="Z191" i="4"/>
  <c r="AL119" i="5"/>
  <c r="AN119" i="5"/>
  <c r="C18" i="4"/>
  <c r="C120" i="5"/>
  <c r="D18" i="4"/>
  <c r="E120" i="5"/>
  <c r="H18" i="4"/>
  <c r="K120" i="5"/>
  <c r="L18" i="4"/>
  <c r="Q120" i="5"/>
  <c r="M18" i="4"/>
  <c r="R120" i="5"/>
  <c r="T120" i="5"/>
  <c r="U120" i="5"/>
  <c r="W120" i="5"/>
  <c r="Q18" i="4"/>
  <c r="X120" i="5"/>
  <c r="AA120" i="5"/>
  <c r="AH18" i="4"/>
  <c r="T18" i="4" a="1"/>
  <c r="T18" i="4"/>
  <c r="AC120" i="5"/>
  <c r="U18" i="4" a="1"/>
  <c r="U18" i="4"/>
  <c r="AD120" i="5"/>
  <c r="AF120" i="5"/>
  <c r="AG120" i="5"/>
  <c r="Y18" i="4"/>
  <c r="AJ120" i="5"/>
  <c r="Z18" i="4"/>
  <c r="AL120" i="5"/>
  <c r="F120" i="5"/>
  <c r="AN120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H70" i="4"/>
  <c r="T70" i="4" a="1"/>
  <c r="T70" i="4"/>
  <c r="AC121" i="5"/>
  <c r="U70" i="4" a="1"/>
  <c r="U70" i="4"/>
  <c r="AD121" i="5"/>
  <c r="AF121" i="5"/>
  <c r="AG121" i="5"/>
  <c r="X70" i="4"/>
  <c r="AI121" i="5"/>
  <c r="Y70" i="4"/>
  <c r="AJ121" i="5"/>
  <c r="Z70" i="4"/>
  <c r="AL121" i="5"/>
  <c r="F121" i="5"/>
  <c r="AN121" i="5"/>
  <c r="C19" i="4"/>
  <c r="C122" i="5"/>
  <c r="D19" i="4"/>
  <c r="E122" i="5"/>
  <c r="H19" i="4"/>
  <c r="K122" i="5"/>
  <c r="L19" i="4"/>
  <c r="Q122" i="5"/>
  <c r="M19" i="4"/>
  <c r="R122" i="5"/>
  <c r="T122" i="5"/>
  <c r="U122" i="5"/>
  <c r="P19" i="4"/>
  <c r="W122" i="5"/>
  <c r="Q19" i="4"/>
  <c r="X122" i="5"/>
  <c r="AA122" i="5"/>
  <c r="AH19" i="4"/>
  <c r="T19" i="4" a="1"/>
  <c r="T19" i="4"/>
  <c r="AC122" i="5"/>
  <c r="U19" i="4" a="1"/>
  <c r="U19" i="4"/>
  <c r="AD122" i="5"/>
  <c r="AF122" i="5"/>
  <c r="AG122" i="5"/>
  <c r="Y19" i="4"/>
  <c r="AJ122" i="5"/>
  <c r="Z19" i="4"/>
  <c r="AL122" i="5"/>
  <c r="F122" i="5"/>
  <c r="AN122" i="5"/>
  <c r="O123" i="5"/>
  <c r="H247" i="4"/>
  <c r="K123" i="5"/>
  <c r="C247" i="4"/>
  <c r="C123" i="5"/>
  <c r="D247" i="4"/>
  <c r="E123" i="5"/>
  <c r="E39" i="2"/>
  <c r="E247" i="4"/>
  <c r="F123" i="5"/>
  <c r="F39" i="2"/>
  <c r="F247" i="4"/>
  <c r="H123" i="5"/>
  <c r="I123" i="5"/>
  <c r="I247" i="4"/>
  <c r="L123" i="5"/>
  <c r="J247" i="4"/>
  <c r="N123" i="5"/>
  <c r="L247" i="4"/>
  <c r="Q123" i="5"/>
  <c r="M247" i="4"/>
  <c r="R123" i="5"/>
  <c r="T123" i="5"/>
  <c r="U123" i="5"/>
  <c r="P39" i="2"/>
  <c r="P247" i="4"/>
  <c r="W123" i="5"/>
  <c r="Q247" i="4"/>
  <c r="X123" i="5"/>
  <c r="S39" i="2"/>
  <c r="S247" i="4"/>
  <c r="AA123" i="5"/>
  <c r="AH247" i="4"/>
  <c r="T247" i="4" a="1"/>
  <c r="T247" i="4"/>
  <c r="AC123" i="5"/>
  <c r="U247" i="4" a="1"/>
  <c r="U247" i="4"/>
  <c r="AD123" i="5"/>
  <c r="AF123" i="5"/>
  <c r="AG123" i="5"/>
  <c r="X247" i="4"/>
  <c r="AI123" i="5"/>
  <c r="Y247" i="4"/>
  <c r="AJ123" i="5"/>
  <c r="Z247" i="4"/>
  <c r="AL123" i="5"/>
  <c r="AN123" i="5"/>
  <c r="C71" i="4"/>
  <c r="C124" i="5"/>
  <c r="D71" i="4"/>
  <c r="E124" i="5"/>
  <c r="H71" i="4"/>
  <c r="K124" i="5"/>
  <c r="L71" i="4"/>
  <c r="Q124" i="5"/>
  <c r="M71" i="4"/>
  <c r="R124" i="5"/>
  <c r="T124" i="5"/>
  <c r="U124" i="5"/>
  <c r="P71" i="4"/>
  <c r="W124" i="5"/>
  <c r="Q71" i="4"/>
  <c r="X124" i="5"/>
  <c r="AA124" i="5"/>
  <c r="AH71" i="4"/>
  <c r="T71" i="4" a="1"/>
  <c r="T71" i="4"/>
  <c r="AC124" i="5"/>
  <c r="U71" i="4" a="1"/>
  <c r="U71" i="4"/>
  <c r="AD124" i="5"/>
  <c r="AF124" i="5"/>
  <c r="AG124" i="5"/>
  <c r="X71" i="4"/>
  <c r="AI124" i="5"/>
  <c r="Y71" i="4"/>
  <c r="AJ124" i="5"/>
  <c r="Z71" i="4"/>
  <c r="AL124" i="5"/>
  <c r="F124" i="5"/>
  <c r="AN124" i="5"/>
  <c r="B249" i="4"/>
  <c r="C249" i="4"/>
  <c r="C125" i="5"/>
  <c r="D249" i="4"/>
  <c r="E125" i="5"/>
  <c r="H249" i="4"/>
  <c r="K125" i="5"/>
  <c r="L249" i="4"/>
  <c r="Q125" i="5"/>
  <c r="M249" i="4"/>
  <c r="R125" i="5"/>
  <c r="T125" i="5"/>
  <c r="U125" i="5"/>
  <c r="P249" i="4"/>
  <c r="W125" i="5"/>
  <c r="Q249" i="4"/>
  <c r="X125" i="5"/>
  <c r="S249" i="4"/>
  <c r="AA125" i="5"/>
  <c r="AH249" i="4"/>
  <c r="T249" i="4" a="1"/>
  <c r="T249" i="4"/>
  <c r="AC125" i="5"/>
  <c r="U249" i="4" a="1"/>
  <c r="U249" i="4"/>
  <c r="AD125" i="5"/>
  <c r="AF125" i="5"/>
  <c r="AG125" i="5"/>
  <c r="X249" i="4"/>
  <c r="AI125" i="5"/>
  <c r="Y249" i="4"/>
  <c r="AJ125" i="5"/>
  <c r="Z249" i="4"/>
  <c r="AL125" i="5"/>
  <c r="F125" i="5"/>
  <c r="AN125" i="5"/>
  <c r="C286" i="4"/>
  <c r="C126" i="5"/>
  <c r="D286" i="4"/>
  <c r="E126" i="5"/>
  <c r="H286" i="4"/>
  <c r="K126" i="5"/>
  <c r="L286" i="4"/>
  <c r="Q126" i="5"/>
  <c r="M286" i="4"/>
  <c r="R126" i="5"/>
  <c r="T126" i="5"/>
  <c r="U126" i="5"/>
  <c r="P286" i="4"/>
  <c r="W126" i="5"/>
  <c r="Q286" i="4"/>
  <c r="X126" i="5"/>
  <c r="S286" i="4"/>
  <c r="AA126" i="5"/>
  <c r="AH286" i="4"/>
  <c r="T286" i="4" a="1"/>
  <c r="T286" i="4"/>
  <c r="AC126" i="5"/>
  <c r="U286" i="4" a="1"/>
  <c r="U286" i="4"/>
  <c r="AD126" i="5"/>
  <c r="AF126" i="5"/>
  <c r="AG126" i="5"/>
  <c r="X286" i="4"/>
  <c r="AI126" i="5"/>
  <c r="Y286" i="4"/>
  <c r="AJ126" i="5"/>
  <c r="Z286" i="4"/>
  <c r="AL126" i="5"/>
  <c r="F126" i="5"/>
  <c r="AN126" i="5"/>
  <c r="C292" i="4"/>
  <c r="C127" i="5"/>
  <c r="D292" i="4"/>
  <c r="E127" i="5"/>
  <c r="K127" i="5"/>
  <c r="L292" i="4"/>
  <c r="Q127" i="5"/>
  <c r="M292" i="4"/>
  <c r="R127" i="5"/>
  <c r="T127" i="5"/>
  <c r="U127" i="5"/>
  <c r="P292" i="4"/>
  <c r="W127" i="5"/>
  <c r="Q292" i="4"/>
  <c r="X127" i="5"/>
  <c r="AA127" i="5"/>
  <c r="AH292" i="4"/>
  <c r="T292" i="4" a="1"/>
  <c r="T292" i="4"/>
  <c r="AC127" i="5"/>
  <c r="U292" i="4" a="1"/>
  <c r="U292" i="4"/>
  <c r="AD127" i="5"/>
  <c r="AF127" i="5"/>
  <c r="AG127" i="5"/>
  <c r="X292" i="4"/>
  <c r="AI127" i="5"/>
  <c r="Y292" i="4"/>
  <c r="AJ127" i="5"/>
  <c r="Z292" i="4"/>
  <c r="AL127" i="5"/>
  <c r="F127" i="5"/>
  <c r="AN127" i="5"/>
  <c r="B192" i="4"/>
  <c r="C192" i="4"/>
  <c r="C128" i="5"/>
  <c r="D192" i="4"/>
  <c r="E128" i="5"/>
  <c r="E21" i="2"/>
  <c r="E192" i="4"/>
  <c r="F128" i="5"/>
  <c r="F21" i="2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H192" i="4"/>
  <c r="T192" i="4" a="1"/>
  <c r="T192" i="4"/>
  <c r="AC128" i="5"/>
  <c r="U192" i="4" a="1"/>
  <c r="U192" i="4"/>
  <c r="AD128" i="5"/>
  <c r="AF128" i="5"/>
  <c r="AG128" i="5"/>
  <c r="X192" i="4"/>
  <c r="AI128" i="5"/>
  <c r="Y192" i="4"/>
  <c r="AJ128" i="5"/>
  <c r="Z192" i="4"/>
  <c r="AL128" i="5"/>
  <c r="AN128" i="5"/>
  <c r="B4" i="4"/>
  <c r="S4" i="4"/>
  <c r="AA129" i="5"/>
  <c r="P4" i="4"/>
  <c r="W129" i="5"/>
  <c r="C4" i="4"/>
  <c r="C129" i="5"/>
  <c r="D4" i="4"/>
  <c r="E129" i="5"/>
  <c r="E25" i="2"/>
  <c r="E4" i="4"/>
  <c r="F129" i="5"/>
  <c r="F25" i="2"/>
  <c r="F4" i="4"/>
  <c r="H129" i="5"/>
  <c r="I129" i="5"/>
  <c r="K129" i="5"/>
  <c r="L4" i="4"/>
  <c r="Q129" i="5"/>
  <c r="U129" i="5"/>
  <c r="Q4" i="4"/>
  <c r="X129" i="5"/>
  <c r="R4" i="4"/>
  <c r="Z129" i="5"/>
  <c r="AH4" i="4"/>
  <c r="T4" i="4" a="1"/>
  <c r="T4" i="4"/>
  <c r="AC129" i="5"/>
  <c r="U4" i="4" a="1"/>
  <c r="U4" i="4"/>
  <c r="AD129" i="5"/>
  <c r="AF129" i="5"/>
  <c r="AG129" i="5"/>
  <c r="X4" i="4"/>
  <c r="AI129" i="5"/>
  <c r="Y4" i="4"/>
  <c r="AJ129" i="5"/>
  <c r="Z4" i="4"/>
  <c r="AL129" i="5"/>
  <c r="R129" i="5"/>
  <c r="T129" i="5"/>
  <c r="AN129" i="5"/>
  <c r="B222" i="4"/>
  <c r="C222" i="4"/>
  <c r="C130" i="5"/>
  <c r="D222" i="4"/>
  <c r="E130" i="5"/>
  <c r="E2" i="2"/>
  <c r="E222" i="4"/>
  <c r="F130" i="5"/>
  <c r="F2" i="2"/>
  <c r="F222" i="4"/>
  <c r="H130" i="5"/>
  <c r="I130" i="5"/>
  <c r="H2" i="2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H222" i="4"/>
  <c r="T222" i="4" a="1"/>
  <c r="T222" i="4"/>
  <c r="AC130" i="5"/>
  <c r="U222" i="4" a="1"/>
  <c r="U222" i="4"/>
  <c r="AD130" i="5"/>
  <c r="AF130" i="5"/>
  <c r="AG130" i="5"/>
  <c r="X222" i="4"/>
  <c r="AI130" i="5"/>
  <c r="Y222" i="4"/>
  <c r="AJ130" i="5"/>
  <c r="Z222" i="4"/>
  <c r="AL130" i="5"/>
  <c r="Z130" i="5"/>
  <c r="AN130" i="5"/>
  <c r="C250" i="4"/>
  <c r="C131" i="5"/>
  <c r="D250" i="4"/>
  <c r="E131" i="5"/>
  <c r="E250" i="4"/>
  <c r="F131" i="5"/>
  <c r="F250" i="4"/>
  <c r="H131" i="5"/>
  <c r="I131" i="5"/>
  <c r="H250" i="4"/>
  <c r="K131" i="5"/>
  <c r="L250" i="4"/>
  <c r="Q131" i="5"/>
  <c r="M250" i="4"/>
  <c r="R131" i="5"/>
  <c r="T131" i="5"/>
  <c r="U131" i="5"/>
  <c r="P250" i="4"/>
  <c r="W131" i="5"/>
  <c r="Q250" i="4"/>
  <c r="X131" i="5"/>
  <c r="S250" i="4"/>
  <c r="AA131" i="5"/>
  <c r="AH250" i="4"/>
  <c r="T250" i="4" a="1"/>
  <c r="T250" i="4"/>
  <c r="AC131" i="5"/>
  <c r="U250" i="4" a="1"/>
  <c r="U250" i="4"/>
  <c r="AD131" i="5"/>
  <c r="AF131" i="5"/>
  <c r="AG131" i="5"/>
  <c r="X250" i="4"/>
  <c r="AI131" i="5"/>
  <c r="Y250" i="4"/>
  <c r="AJ131" i="5"/>
  <c r="Z250" i="4"/>
  <c r="AL131" i="5"/>
  <c r="Z131" i="5"/>
  <c r="AN131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H73" i="4"/>
  <c r="T73" i="4" a="1"/>
  <c r="T73" i="4"/>
  <c r="AC132" i="5"/>
  <c r="U73" i="4" a="1"/>
  <c r="U73" i="4"/>
  <c r="AD132" i="5"/>
  <c r="AF132" i="5"/>
  <c r="AG132" i="5"/>
  <c r="X73" i="4"/>
  <c r="AI132" i="5"/>
  <c r="Y73" i="4"/>
  <c r="AJ132" i="5"/>
  <c r="Z73" i="4"/>
  <c r="AL132" i="5"/>
  <c r="Z132" i="5"/>
  <c r="AN132" i="5"/>
  <c r="AG285" i="4"/>
  <c r="AG26" i="4"/>
  <c r="AG244" i="4"/>
  <c r="AG131" i="4"/>
  <c r="AG133" i="4"/>
  <c r="AG130" i="4"/>
  <c r="AG7" i="4"/>
  <c r="AG23" i="4"/>
  <c r="AG132" i="4"/>
  <c r="AG24" i="4"/>
  <c r="AG179" i="4"/>
  <c r="AG180" i="4"/>
  <c r="AG283" i="4"/>
  <c r="AG287" i="4"/>
  <c r="AG187" i="4"/>
  <c r="AG249" i="4"/>
  <c r="AG77" i="4"/>
  <c r="AG192" i="4"/>
  <c r="AG121" i="4"/>
  <c r="AG262" i="4"/>
  <c r="AG267" i="4"/>
  <c r="AG268" i="4"/>
  <c r="AG232" i="4"/>
  <c r="AG246" i="4"/>
  <c r="AG240" i="4"/>
  <c r="AG243" i="4"/>
  <c r="AG261" i="4"/>
  <c r="AG151" i="4"/>
  <c r="AG265" i="4"/>
  <c r="AG263" i="4"/>
  <c r="AG264" i="4"/>
  <c r="AG237" i="4"/>
  <c r="AG239" i="4"/>
  <c r="AG242" i="4"/>
  <c r="AG266" i="4"/>
  <c r="AG270" i="4"/>
  <c r="AG269" i="4"/>
  <c r="AG210" i="4"/>
  <c r="AG220" i="4"/>
  <c r="AG221" i="4"/>
  <c r="AG199" i="4"/>
  <c r="AG213" i="4"/>
  <c r="AG25" i="4"/>
  <c r="AG284" i="4"/>
  <c r="AG238" i="4"/>
  <c r="AG241" i="4"/>
  <c r="AG271" i="4"/>
  <c r="AG186" i="4"/>
  <c r="AG190" i="4"/>
  <c r="AG113" i="4"/>
  <c r="AG9" i="4"/>
  <c r="AG10" i="4"/>
  <c r="AG83" i="4"/>
  <c r="AG276" i="4"/>
  <c r="AG281" i="4"/>
  <c r="AG82" i="4"/>
  <c r="AG16" i="4"/>
  <c r="AG84" i="4"/>
  <c r="AG68" i="4"/>
  <c r="AG87" i="4"/>
  <c r="AG100" i="4"/>
  <c r="AG196" i="4"/>
  <c r="AG288" i="4"/>
  <c r="AG8" i="4"/>
  <c r="AG218" i="4"/>
  <c r="AG279" i="4"/>
  <c r="AG289" i="4"/>
  <c r="AG250" i="4"/>
  <c r="AG251" i="4"/>
  <c r="AG277" i="4"/>
  <c r="AG278" i="4"/>
  <c r="AG228" i="4"/>
  <c r="AG294" i="4"/>
  <c r="AG291" i="4"/>
  <c r="AG293" i="4"/>
  <c r="AG197" i="4"/>
  <c r="AG156" i="4"/>
  <c r="AG245" i="4"/>
  <c r="AG194" i="4"/>
  <c r="AG247" i="4"/>
  <c r="AG141" i="4"/>
  <c r="AG116" i="4"/>
  <c r="AG292" i="4"/>
  <c r="AG234" i="4"/>
  <c r="AG233" i="4"/>
  <c r="AG191" i="4"/>
  <c r="AG155" i="4"/>
  <c r="AG248" i="4"/>
  <c r="AG257" i="4"/>
  <c r="AG282" i="4"/>
  <c r="AG255" i="4"/>
  <c r="AG254" i="4"/>
  <c r="AG73" i="4"/>
  <c r="AG230" i="4"/>
  <c r="AG212" i="4"/>
  <c r="AG129" i="4"/>
  <c r="AG252" i="4"/>
  <c r="AG178" i="4"/>
  <c r="AG236" i="4"/>
  <c r="AG222" i="4"/>
  <c r="AG275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6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4" i="4"/>
  <c r="AG152" i="4"/>
  <c r="AG158" i="4"/>
  <c r="AG166" i="4"/>
  <c r="AG273" i="4"/>
  <c r="AG211" i="4"/>
  <c r="AG165" i="4"/>
  <c r="AG124" i="4"/>
  <c r="AG144" i="4"/>
  <c r="AG167" i="4"/>
  <c r="AG174" i="4"/>
  <c r="AG290" i="4"/>
  <c r="AG120" i="4"/>
  <c r="AG80" i="4"/>
  <c r="AG206" i="4"/>
  <c r="AG169" i="4"/>
  <c r="AG171" i="4"/>
  <c r="AG172" i="4"/>
  <c r="AG295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0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2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67" i="4"/>
  <c r="AG36" i="4"/>
  <c r="AG108" i="4"/>
  <c r="AG46" i="4"/>
  <c r="AG37" i="4"/>
  <c r="AG35" i="4"/>
  <c r="AG34" i="4"/>
  <c r="AG304" i="4"/>
  <c r="AG303" i="4"/>
  <c r="AG301" i="4"/>
  <c r="AG302" i="4"/>
  <c r="AG307" i="4"/>
  <c r="AG308" i="4"/>
  <c r="AG309" i="4"/>
  <c r="AG310" i="4"/>
  <c r="AG297" i="4"/>
  <c r="AG298" i="4"/>
  <c r="AG296" i="4"/>
  <c r="AG299" i="4"/>
  <c r="AG300" i="4"/>
  <c r="AG305" i="4"/>
  <c r="AG311" i="4"/>
  <c r="AG339" i="4"/>
  <c r="AG330" i="4"/>
  <c r="AG328" i="4"/>
  <c r="AG329" i="4"/>
  <c r="AG331" i="4"/>
  <c r="AG321" i="4"/>
  <c r="AG338" i="4"/>
  <c r="AG320" i="4"/>
  <c r="AG319" i="4"/>
  <c r="AG322" i="4"/>
  <c r="AG336" i="4"/>
  <c r="AG343" i="4"/>
  <c r="AG315" i="4"/>
  <c r="AG323" i="4"/>
  <c r="AG324" i="4"/>
  <c r="AG325" i="4"/>
  <c r="AG326" i="4"/>
  <c r="AG316" i="4"/>
  <c r="AG317" i="4"/>
  <c r="AG318" i="4"/>
  <c r="AG344" i="4"/>
  <c r="AG335" i="4"/>
  <c r="AG334" i="4"/>
  <c r="AG337" i="4"/>
  <c r="AG327" i="4"/>
  <c r="AG314" i="4"/>
  <c r="AG313" i="4"/>
  <c r="AG312" i="4"/>
  <c r="AG332" i="4"/>
  <c r="AG333" i="4"/>
  <c r="AG342" i="4"/>
  <c r="AG340" i="4"/>
  <c r="AG341" i="4"/>
  <c r="AG348" i="4"/>
  <c r="AG345" i="4"/>
  <c r="AG358" i="4"/>
  <c r="AG359" i="4"/>
  <c r="AG349" i="4"/>
  <c r="AG350" i="4"/>
  <c r="AG351" i="4"/>
  <c r="AG346" i="4"/>
  <c r="AG347" i="4"/>
  <c r="AG355" i="4"/>
  <c r="AG356" i="4"/>
  <c r="AG361" i="4"/>
  <c r="AG362" i="4"/>
  <c r="AG363" i="4"/>
  <c r="AG364" i="4"/>
  <c r="AG353" i="4"/>
  <c r="AG354" i="4"/>
  <c r="AG365" i="4"/>
  <c r="AG360" i="4"/>
  <c r="AG366" i="4"/>
  <c r="AG357" i="4"/>
  <c r="AG352" i="4"/>
  <c r="AG368" i="4"/>
  <c r="AG374" i="4"/>
  <c r="AG375" i="4"/>
  <c r="AG376" i="4"/>
  <c r="AG370" i="4"/>
  <c r="AG367" i="4"/>
  <c r="AG373" i="4"/>
  <c r="AG371" i="4"/>
  <c r="AG372" i="4"/>
  <c r="AG377" i="4"/>
  <c r="AG369" i="4"/>
  <c r="AG380" i="4"/>
  <c r="AG382" i="4"/>
  <c r="AG381" i="4"/>
  <c r="AG379" i="4"/>
  <c r="AG378" i="4"/>
  <c r="AG386" i="4"/>
  <c r="AG385" i="4"/>
  <c r="AG390" i="4"/>
  <c r="AG384" i="4"/>
  <c r="AG403" i="4"/>
  <c r="AG387" i="4"/>
  <c r="AG393" i="4"/>
  <c r="AG394" i="4"/>
  <c r="AG395" i="4"/>
  <c r="AG396" i="4"/>
  <c r="AG399" i="4"/>
  <c r="AG400" i="4"/>
  <c r="AG401" i="4"/>
  <c r="AG389" i="4"/>
  <c r="AG398" i="4"/>
  <c r="AG402" i="4"/>
  <c r="AG405" i="4"/>
  <c r="AG406" i="4"/>
  <c r="AG407" i="4"/>
  <c r="AG397" i="4"/>
  <c r="AG388" i="4"/>
  <c r="AG391" i="4"/>
  <c r="AG392" i="4"/>
  <c r="AG404" i="4"/>
  <c r="AG383" i="4"/>
  <c r="AG188" i="4"/>
  <c r="O134" i="5"/>
  <c r="K134" i="5"/>
  <c r="B20" i="4"/>
  <c r="C20" i="4"/>
  <c r="C134" i="5"/>
  <c r="D20" i="4"/>
  <c r="E134" i="5"/>
  <c r="I36" i="2"/>
  <c r="I20" i="4"/>
  <c r="L134" i="5"/>
  <c r="J36" i="2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H20" i="4"/>
  <c r="T20" i="4" a="1"/>
  <c r="T20" i="4"/>
  <c r="AC134" i="5"/>
  <c r="U20" i="4" a="1"/>
  <c r="U20" i="4"/>
  <c r="AD134" i="5"/>
  <c r="AF134" i="5"/>
  <c r="AG134" i="5"/>
  <c r="X20" i="4"/>
  <c r="AI134" i="5"/>
  <c r="Y20" i="4"/>
  <c r="AJ134" i="5"/>
  <c r="Z20" i="4"/>
  <c r="AL134" i="5"/>
  <c r="Z134" i="5"/>
  <c r="AN134" i="5"/>
  <c r="C276" i="4"/>
  <c r="C135" i="5"/>
  <c r="D276" i="4"/>
  <c r="E135" i="5"/>
  <c r="H276" i="4"/>
  <c r="K135" i="5"/>
  <c r="L276" i="4"/>
  <c r="Q135" i="5"/>
  <c r="M276" i="4"/>
  <c r="R135" i="5"/>
  <c r="T135" i="5"/>
  <c r="U135" i="5"/>
  <c r="P276" i="4"/>
  <c r="W135" i="5"/>
  <c r="Q276" i="4"/>
  <c r="X135" i="5"/>
  <c r="S276" i="4"/>
  <c r="AA135" i="5"/>
  <c r="AH276" i="4"/>
  <c r="T276" i="4" a="1"/>
  <c r="T276" i="4"/>
  <c r="AC135" i="5"/>
  <c r="U276" i="4" a="1"/>
  <c r="U276" i="4"/>
  <c r="AD135" i="5"/>
  <c r="AF135" i="5"/>
  <c r="AG135" i="5"/>
  <c r="X276" i="4"/>
  <c r="AI135" i="5"/>
  <c r="Y276" i="4"/>
  <c r="AJ135" i="5"/>
  <c r="Z276" i="4"/>
  <c r="AL135" i="5"/>
  <c r="L135" i="5"/>
  <c r="N135" i="5"/>
  <c r="O135" i="5"/>
  <c r="Z135" i="5"/>
  <c r="AN135" i="5"/>
  <c r="O136" i="5"/>
  <c r="B43" i="4"/>
  <c r="H43" i="4"/>
  <c r="K136" i="5"/>
  <c r="C43" i="4"/>
  <c r="C136" i="5"/>
  <c r="D43" i="4"/>
  <c r="E136" i="5"/>
  <c r="I43" i="4"/>
  <c r="L136" i="5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H43" i="4"/>
  <c r="T43" i="4" a="1"/>
  <c r="T43" i="4"/>
  <c r="AC136" i="5"/>
  <c r="U43" i="4" a="1"/>
  <c r="U43" i="4"/>
  <c r="AD136" i="5"/>
  <c r="AF136" i="5"/>
  <c r="AG136" i="5"/>
  <c r="X43" i="4"/>
  <c r="AI136" i="5"/>
  <c r="Y43" i="4"/>
  <c r="AJ136" i="5"/>
  <c r="Z43" i="4"/>
  <c r="AL136" i="5"/>
  <c r="Z136" i="5"/>
  <c r="AN136" i="5"/>
  <c r="B5" i="4"/>
  <c r="S5" i="4"/>
  <c r="AA137" i="5"/>
  <c r="P5" i="4"/>
  <c r="W137" i="5"/>
  <c r="C5" i="4"/>
  <c r="C137" i="5"/>
  <c r="D5" i="4"/>
  <c r="E137" i="5"/>
  <c r="K137" i="5"/>
  <c r="L5" i="4"/>
  <c r="Q137" i="5"/>
  <c r="U137" i="5"/>
  <c r="Q5" i="4"/>
  <c r="X137" i="5"/>
  <c r="R24" i="2"/>
  <c r="R5" i="4"/>
  <c r="Z137" i="5"/>
  <c r="AH5" i="4"/>
  <c r="T5" i="4" a="1"/>
  <c r="T5" i="4"/>
  <c r="AC137" i="5"/>
  <c r="U5" i="4" a="1"/>
  <c r="U5" i="4"/>
  <c r="AD137" i="5"/>
  <c r="AF137" i="5"/>
  <c r="AG137" i="5"/>
  <c r="X5" i="4"/>
  <c r="AI137" i="5"/>
  <c r="Y5" i="4"/>
  <c r="AJ137" i="5"/>
  <c r="Z5" i="4"/>
  <c r="AL137" i="5"/>
  <c r="L137" i="5"/>
  <c r="N137" i="5"/>
  <c r="O137" i="5"/>
  <c r="R137" i="5"/>
  <c r="T137" i="5"/>
  <c r="AN137" i="5"/>
  <c r="C28" i="2"/>
  <c r="C212" i="4"/>
  <c r="C138" i="5"/>
  <c r="D28" i="2"/>
  <c r="D212" i="4"/>
  <c r="E138" i="5"/>
  <c r="H32" i="2"/>
  <c r="H28" i="2"/>
  <c r="H212" i="4"/>
  <c r="K138" i="5"/>
  <c r="L28" i="2"/>
  <c r="L212" i="4"/>
  <c r="Q138" i="5"/>
  <c r="M28" i="2"/>
  <c r="M212" i="4"/>
  <c r="R138" i="5"/>
  <c r="T138" i="5"/>
  <c r="U138" i="5"/>
  <c r="P28" i="2"/>
  <c r="P212" i="4"/>
  <c r="W138" i="5"/>
  <c r="Q28" i="2"/>
  <c r="Q212" i="4"/>
  <c r="X138" i="5"/>
  <c r="S32" i="2"/>
  <c r="S28" i="2"/>
  <c r="S212" i="4"/>
  <c r="AA138" i="5"/>
  <c r="AH212" i="4"/>
  <c r="T212" i="4" a="1"/>
  <c r="T212" i="4"/>
  <c r="AC138" i="5"/>
  <c r="U212" i="4" a="1"/>
  <c r="U212" i="4"/>
  <c r="AD138" i="5"/>
  <c r="AF138" i="5"/>
  <c r="AG138" i="5"/>
  <c r="X28" i="2"/>
  <c r="X212" i="4"/>
  <c r="AI138" i="5"/>
  <c r="Y28" i="2"/>
  <c r="Y212" i="4"/>
  <c r="AJ138" i="5"/>
  <c r="Z28" i="2"/>
  <c r="Z212" i="4"/>
  <c r="AL138" i="5"/>
  <c r="L138" i="5"/>
  <c r="N138" i="5"/>
  <c r="O138" i="5"/>
  <c r="AN138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H213" i="4"/>
  <c r="T213" i="4" a="1"/>
  <c r="T213" i="4"/>
  <c r="AC139" i="5"/>
  <c r="U213" i="4" a="1"/>
  <c r="U213" i="4"/>
  <c r="AD139" i="5"/>
  <c r="AF139" i="5"/>
  <c r="AG139" i="5"/>
  <c r="X213" i="4"/>
  <c r="AI139" i="5"/>
  <c r="Y213" i="4"/>
  <c r="AJ139" i="5"/>
  <c r="Z213" i="4"/>
  <c r="AL139" i="5"/>
  <c r="L139" i="5"/>
  <c r="N139" i="5"/>
  <c r="O139" i="5"/>
  <c r="AN139" i="5"/>
  <c r="B77" i="4"/>
  <c r="C77" i="4"/>
  <c r="C140" i="5"/>
  <c r="D77" i="4"/>
  <c r="E140" i="5"/>
  <c r="E13" i="2"/>
  <c r="E77" i="4"/>
  <c r="F140" i="5"/>
  <c r="F13" i="2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H77" i="4"/>
  <c r="T77" i="4" a="1"/>
  <c r="T77" i="4"/>
  <c r="AC140" i="5"/>
  <c r="U77" i="4" a="1"/>
  <c r="U77" i="4"/>
  <c r="AD140" i="5"/>
  <c r="AF140" i="5"/>
  <c r="AG140" i="5"/>
  <c r="X77" i="4"/>
  <c r="AI140" i="5"/>
  <c r="Y77" i="4"/>
  <c r="AJ140" i="5"/>
  <c r="Z77" i="4"/>
  <c r="AL140" i="5"/>
  <c r="L140" i="5"/>
  <c r="N140" i="5"/>
  <c r="O140" i="5"/>
  <c r="AN140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U141" i="5"/>
  <c r="P223" i="4"/>
  <c r="W141" i="5"/>
  <c r="Q223" i="4"/>
  <c r="X141" i="5"/>
  <c r="S223" i="4"/>
  <c r="AA141" i="5"/>
  <c r="AH223" i="4"/>
  <c r="T223" i="4" a="1"/>
  <c r="T223" i="4"/>
  <c r="AC141" i="5"/>
  <c r="U223" i="4" a="1"/>
  <c r="U223" i="4"/>
  <c r="AD141" i="5"/>
  <c r="AF141" i="5"/>
  <c r="AG141" i="5"/>
  <c r="X223" i="4"/>
  <c r="AI141" i="5"/>
  <c r="Y223" i="4"/>
  <c r="AJ141" i="5"/>
  <c r="Z223" i="4"/>
  <c r="AL141" i="5"/>
  <c r="L141" i="5"/>
  <c r="N141" i="5"/>
  <c r="O141" i="5"/>
  <c r="AN141" i="5"/>
  <c r="O142" i="5"/>
  <c r="K142" i="5"/>
  <c r="B204" i="4"/>
  <c r="C204" i="4"/>
  <c r="C142" i="5"/>
  <c r="D204" i="4"/>
  <c r="E142" i="5"/>
  <c r="I40" i="2"/>
  <c r="I19" i="2"/>
  <c r="I204" i="4"/>
  <c r="L142" i="5"/>
  <c r="J40" i="2"/>
  <c r="J19" i="2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H204" i="4"/>
  <c r="T204" i="4" a="1"/>
  <c r="T204" i="4"/>
  <c r="AC142" i="5"/>
  <c r="U204" i="4" a="1"/>
  <c r="U204" i="4"/>
  <c r="AD142" i="5"/>
  <c r="AF142" i="5"/>
  <c r="AG142" i="5"/>
  <c r="X204" i="4"/>
  <c r="AI142" i="5"/>
  <c r="Y204" i="4"/>
  <c r="AJ142" i="5"/>
  <c r="Z204" i="4"/>
  <c r="AL142" i="5"/>
  <c r="F142" i="5"/>
  <c r="H142" i="5"/>
  <c r="I142" i="5"/>
  <c r="AN142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AF143" i="5"/>
  <c r="AG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24" i="4"/>
  <c r="K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U144" i="5"/>
  <c r="P224" i="4"/>
  <c r="W144" i="5"/>
  <c r="Q224" i="4"/>
  <c r="X144" i="5"/>
  <c r="AA144" i="5"/>
  <c r="AH224" i="4"/>
  <c r="T224" i="4" a="1"/>
  <c r="T224" i="4"/>
  <c r="AC144" i="5"/>
  <c r="U224" i="4" a="1"/>
  <c r="U224" i="4"/>
  <c r="AD144" i="5"/>
  <c r="AF144" i="5"/>
  <c r="AG144" i="5"/>
  <c r="X224" i="4"/>
  <c r="AI144" i="5"/>
  <c r="Y224" i="4"/>
  <c r="AJ144" i="5"/>
  <c r="Z224" i="4"/>
  <c r="AL144" i="5"/>
  <c r="AN144" i="5"/>
  <c r="C251" i="4"/>
  <c r="C145" i="5"/>
  <c r="D251" i="4"/>
  <c r="E145" i="5"/>
  <c r="E251" i="4"/>
  <c r="F145" i="5"/>
  <c r="F251" i="4"/>
  <c r="H145" i="5"/>
  <c r="I145" i="5"/>
  <c r="H251" i="4"/>
  <c r="K145" i="5"/>
  <c r="L251" i="4"/>
  <c r="Q145" i="5"/>
  <c r="M251" i="4"/>
  <c r="R145" i="5"/>
  <c r="T145" i="5"/>
  <c r="U145" i="5"/>
  <c r="P251" i="4"/>
  <c r="W145" i="5"/>
  <c r="Q251" i="4"/>
  <c r="X145" i="5"/>
  <c r="S251" i="4"/>
  <c r="AA145" i="5"/>
  <c r="AH251" i="4"/>
  <c r="T251" i="4" a="1"/>
  <c r="T251" i="4"/>
  <c r="AC145" i="5"/>
  <c r="U251" i="4" a="1"/>
  <c r="U251" i="4"/>
  <c r="AD145" i="5"/>
  <c r="AF145" i="5"/>
  <c r="AG145" i="5"/>
  <c r="X251" i="4"/>
  <c r="AI145" i="5"/>
  <c r="Y251" i="4"/>
  <c r="AJ145" i="5"/>
  <c r="Z251" i="4"/>
  <c r="AL145" i="5"/>
  <c r="L145" i="5"/>
  <c r="N145" i="5"/>
  <c r="O145" i="5"/>
  <c r="AN145" i="5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U146" i="5"/>
  <c r="P10" i="4"/>
  <c r="W146" i="5"/>
  <c r="Q10" i="4"/>
  <c r="X146" i="5"/>
  <c r="S10" i="4"/>
  <c r="AA146" i="5"/>
  <c r="AH10" i="4"/>
  <c r="T10" i="4" a="1"/>
  <c r="T10" i="4"/>
  <c r="AC146" i="5"/>
  <c r="U10" i="4" a="1"/>
  <c r="U10" i="4"/>
  <c r="AD146" i="5"/>
  <c r="AF146" i="5"/>
  <c r="AG146" i="5"/>
  <c r="X10" i="4"/>
  <c r="AI146" i="5"/>
  <c r="Y10" i="4"/>
  <c r="AJ146" i="5"/>
  <c r="Z10" i="4"/>
  <c r="AL146" i="5"/>
  <c r="L146" i="5"/>
  <c r="N146" i="5"/>
  <c r="O146" i="5"/>
  <c r="AN146" i="5"/>
  <c r="O147" i="5"/>
  <c r="K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H21" i="4"/>
  <c r="T21" i="4" a="1"/>
  <c r="T21" i="4"/>
  <c r="AC147" i="5"/>
  <c r="U21" i="4" a="1"/>
  <c r="U21" i="4"/>
  <c r="AD147" i="5"/>
  <c r="AF147" i="5"/>
  <c r="AG147" i="5"/>
  <c r="X21" i="4"/>
  <c r="AI147" i="5"/>
  <c r="Y21" i="4"/>
  <c r="AJ147" i="5"/>
  <c r="Z21" i="4"/>
  <c r="AL147" i="5"/>
  <c r="F147" i="5"/>
  <c r="H147" i="5"/>
  <c r="I147" i="5"/>
  <c r="AN147" i="5"/>
  <c r="O148" i="5"/>
  <c r="K148" i="5"/>
  <c r="B252" i="4"/>
  <c r="C252" i="4"/>
  <c r="C148" i="5"/>
  <c r="D252" i="4"/>
  <c r="E148" i="5"/>
  <c r="E3" i="2"/>
  <c r="E252" i="4"/>
  <c r="F148" i="5"/>
  <c r="F3" i="2"/>
  <c r="F252" i="4"/>
  <c r="H148" i="5"/>
  <c r="I148" i="5"/>
  <c r="I252" i="4"/>
  <c r="L148" i="5"/>
  <c r="J252" i="4"/>
  <c r="N148" i="5"/>
  <c r="L252" i="4"/>
  <c r="Q148" i="5"/>
  <c r="M252" i="4"/>
  <c r="R148" i="5"/>
  <c r="T148" i="5"/>
  <c r="U148" i="5"/>
  <c r="P252" i="4"/>
  <c r="W148" i="5"/>
  <c r="Q252" i="4"/>
  <c r="X148" i="5"/>
  <c r="S252" i="4"/>
  <c r="AA148" i="5"/>
  <c r="AH252" i="4"/>
  <c r="T252" i="4" a="1"/>
  <c r="T252" i="4"/>
  <c r="AC148" i="5"/>
  <c r="U252" i="4" a="1"/>
  <c r="U252" i="4"/>
  <c r="AD148" i="5"/>
  <c r="AF148" i="5"/>
  <c r="AG148" i="5"/>
  <c r="X252" i="4"/>
  <c r="AI148" i="5"/>
  <c r="Y252" i="4"/>
  <c r="AJ148" i="5"/>
  <c r="Z252" i="4"/>
  <c r="AL148" i="5"/>
  <c r="AN148" i="5"/>
  <c r="B6" i="4"/>
  <c r="S6" i="4"/>
  <c r="AA149" i="5"/>
  <c r="P6" i="4"/>
  <c r="W149" i="5"/>
  <c r="C6" i="4"/>
  <c r="C149" i="5"/>
  <c r="D6" i="4"/>
  <c r="E149" i="5"/>
  <c r="K149" i="5"/>
  <c r="L6" i="4"/>
  <c r="Q149" i="5"/>
  <c r="U149" i="5"/>
  <c r="Q6" i="4"/>
  <c r="X149" i="5"/>
  <c r="R6" i="4"/>
  <c r="Z149" i="5"/>
  <c r="AH6" i="4"/>
  <c r="T6" i="4" a="1"/>
  <c r="T6" i="4"/>
  <c r="AC149" i="5"/>
  <c r="U6" i="4" a="1"/>
  <c r="U6" i="4"/>
  <c r="AD149" i="5"/>
  <c r="AF149" i="5"/>
  <c r="AG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C78" i="4"/>
  <c r="C150" i="5"/>
  <c r="D78" i="4"/>
  <c r="E150" i="5"/>
  <c r="E4" i="2"/>
  <c r="E78" i="4"/>
  <c r="F150" i="5"/>
  <c r="F4" i="2"/>
  <c r="F78" i="4"/>
  <c r="H150" i="5"/>
  <c r="I150" i="5"/>
  <c r="H78" i="4"/>
  <c r="K150" i="5"/>
  <c r="L78" i="4"/>
  <c r="Q150" i="5"/>
  <c r="M78" i="4"/>
  <c r="R150" i="5"/>
  <c r="T150" i="5"/>
  <c r="U150" i="5"/>
  <c r="P78" i="4"/>
  <c r="W150" i="5"/>
  <c r="Q78" i="4"/>
  <c r="X150" i="5"/>
  <c r="AA150" i="5"/>
  <c r="AH78" i="4"/>
  <c r="T78" i="4" a="1"/>
  <c r="T78" i="4"/>
  <c r="AC150" i="5"/>
  <c r="U78" i="4" a="1"/>
  <c r="U78" i="4"/>
  <c r="AD150" i="5"/>
  <c r="AF150" i="5"/>
  <c r="AG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C44" i="4"/>
  <c r="C151" i="5"/>
  <c r="D44" i="4"/>
  <c r="E151" i="5"/>
  <c r="I37" i="2"/>
  <c r="I44" i="4"/>
  <c r="L151" i="5"/>
  <c r="J37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H44" i="4"/>
  <c r="T44" i="4" a="1"/>
  <c r="T44" i="4"/>
  <c r="AC151" i="5"/>
  <c r="U44" i="4" a="1"/>
  <c r="U44" i="4"/>
  <c r="AD151" i="5"/>
  <c r="AF151" i="5"/>
  <c r="AG151" i="5"/>
  <c r="X44" i="4"/>
  <c r="AI151" i="5"/>
  <c r="Y44" i="4"/>
  <c r="AJ151" i="5"/>
  <c r="Z44" i="4"/>
  <c r="AL151" i="5"/>
  <c r="F151" i="5"/>
  <c r="H151" i="5"/>
  <c r="I151" i="5"/>
  <c r="Z151" i="5"/>
  <c r="AN151" i="5"/>
  <c r="S214" i="4"/>
  <c r="AA152" i="5"/>
  <c r="P214" i="4"/>
  <c r="W152" i="5"/>
  <c r="C214" i="4"/>
  <c r="C152" i="5"/>
  <c r="D214" i="4"/>
  <c r="E152" i="5"/>
  <c r="E28" i="2"/>
  <c r="E214" i="4"/>
  <c r="F152" i="5"/>
  <c r="F28" i="2"/>
  <c r="F214" i="4"/>
  <c r="H152" i="5"/>
  <c r="I152" i="5"/>
  <c r="K152" i="5"/>
  <c r="L214" i="4"/>
  <c r="Q152" i="5"/>
  <c r="M214" i="4"/>
  <c r="R152" i="5"/>
  <c r="T152" i="5"/>
  <c r="U152" i="5"/>
  <c r="Q214" i="4"/>
  <c r="X152" i="5"/>
  <c r="R28" i="2"/>
  <c r="R32" i="2"/>
  <c r="R31" i="2"/>
  <c r="R214" i="4"/>
  <c r="Z152" i="5"/>
  <c r="AH214" i="4"/>
  <c r="T214" i="4" a="1"/>
  <c r="T214" i="4"/>
  <c r="AC152" i="5"/>
  <c r="U214" i="4" a="1"/>
  <c r="U214" i="4"/>
  <c r="AD152" i="5"/>
  <c r="AF152" i="5"/>
  <c r="AG152" i="5"/>
  <c r="X214" i="4"/>
  <c r="AI152" i="5"/>
  <c r="Y214" i="4"/>
  <c r="AJ152" i="5"/>
  <c r="Z214" i="4"/>
  <c r="AL152" i="5"/>
  <c r="L152" i="5"/>
  <c r="N152" i="5"/>
  <c r="O152" i="5"/>
  <c r="AN152" i="5"/>
  <c r="O153" i="5"/>
  <c r="B11" i="4"/>
  <c r="H34" i="2"/>
  <c r="H11" i="4"/>
  <c r="K153" i="5"/>
  <c r="C11" i="4"/>
  <c r="C153" i="5"/>
  <c r="D11" i="4"/>
  <c r="E153" i="5"/>
  <c r="I34" i="2"/>
  <c r="I11" i="4"/>
  <c r="L153" i="5"/>
  <c r="J34" i="2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H11" i="4"/>
  <c r="T11" i="4" a="1"/>
  <c r="T11" i="4"/>
  <c r="AC153" i="5"/>
  <c r="U11" i="4" a="1"/>
  <c r="U11" i="4"/>
  <c r="AD153" i="5"/>
  <c r="AF153" i="5"/>
  <c r="AG153" i="5"/>
  <c r="X11" i="4"/>
  <c r="AI153" i="5"/>
  <c r="Y11" i="4"/>
  <c r="AJ153" i="5"/>
  <c r="Z11" i="4"/>
  <c r="AL153" i="5"/>
  <c r="F153" i="5"/>
  <c r="H153" i="5"/>
  <c r="I153" i="5"/>
  <c r="Z153" i="5"/>
  <c r="AN153" i="5"/>
  <c r="C79" i="4"/>
  <c r="C154" i="5"/>
  <c r="D79" i="4"/>
  <c r="E154" i="5"/>
  <c r="H79" i="4"/>
  <c r="K154" i="5"/>
  <c r="L79" i="4"/>
  <c r="Q154" i="5"/>
  <c r="M79" i="4"/>
  <c r="R154" i="5"/>
  <c r="T154" i="5"/>
  <c r="U154" i="5"/>
  <c r="P79" i="4"/>
  <c r="W154" i="5"/>
  <c r="Q79" i="4"/>
  <c r="X154" i="5"/>
  <c r="AA154" i="5"/>
  <c r="AH79" i="4"/>
  <c r="T79" i="4" a="1"/>
  <c r="T79" i="4"/>
  <c r="AC154" i="5"/>
  <c r="U79" i="4" a="1"/>
  <c r="U79" i="4"/>
  <c r="AD154" i="5"/>
  <c r="AF154" i="5"/>
  <c r="AG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C253" i="4"/>
  <c r="C155" i="5"/>
  <c r="D253" i="4"/>
  <c r="E155" i="5"/>
  <c r="E253" i="4"/>
  <c r="F155" i="5"/>
  <c r="F253" i="4"/>
  <c r="H155" i="5"/>
  <c r="I155" i="5"/>
  <c r="H253" i="4"/>
  <c r="K155" i="5"/>
  <c r="L253" i="4"/>
  <c r="Q155" i="5"/>
  <c r="M253" i="4"/>
  <c r="R155" i="5"/>
  <c r="T155" i="5"/>
  <c r="U155" i="5"/>
  <c r="P253" i="4"/>
  <c r="W155" i="5"/>
  <c r="Q253" i="4"/>
  <c r="X155" i="5"/>
  <c r="S253" i="4"/>
  <c r="AA155" i="5"/>
  <c r="AH253" i="4"/>
  <c r="T253" i="4" a="1"/>
  <c r="T253" i="4"/>
  <c r="AC155" i="5"/>
  <c r="U253" i="4" a="1"/>
  <c r="U253" i="4"/>
  <c r="AD155" i="5"/>
  <c r="AF155" i="5"/>
  <c r="AG155" i="5"/>
  <c r="X253" i="4"/>
  <c r="AI155" i="5"/>
  <c r="Y253" i="4"/>
  <c r="AJ155" i="5"/>
  <c r="Z253" i="4"/>
  <c r="AL155" i="5"/>
  <c r="L155" i="5"/>
  <c r="N155" i="5"/>
  <c r="O155" i="5"/>
  <c r="Z155" i="5"/>
  <c r="AN155" i="5"/>
  <c r="AA156" i="5"/>
  <c r="P22" i="4"/>
  <c r="W156" i="5"/>
  <c r="O156" i="5"/>
  <c r="H22" i="4"/>
  <c r="K156" i="5"/>
  <c r="C22" i="4"/>
  <c r="C156" i="5"/>
  <c r="D22" i="4"/>
  <c r="E156" i="5"/>
  <c r="I4" i="2"/>
  <c r="I22" i="4"/>
  <c r="L156" i="5"/>
  <c r="J4" i="2"/>
  <c r="J22" i="4"/>
  <c r="N156" i="5"/>
  <c r="L22" i="4"/>
  <c r="Q156" i="5"/>
  <c r="M22" i="4"/>
  <c r="R156" i="5"/>
  <c r="T156" i="5"/>
  <c r="U156" i="5"/>
  <c r="Q22" i="4"/>
  <c r="X156" i="5"/>
  <c r="R4" i="2"/>
  <c r="R37" i="2"/>
  <c r="R22" i="4"/>
  <c r="Z156" i="5"/>
  <c r="AH22" i="4"/>
  <c r="T22" i="4" a="1"/>
  <c r="T22" i="4"/>
  <c r="AC156" i="5"/>
  <c r="U22" i="4" a="1"/>
  <c r="U22" i="4"/>
  <c r="AD156" i="5"/>
  <c r="AF156" i="5"/>
  <c r="AG156" i="5"/>
  <c r="X22" i="4"/>
  <c r="AI156" i="5"/>
  <c r="Y22" i="4"/>
  <c r="AJ156" i="5"/>
  <c r="Z22" i="4"/>
  <c r="AL156" i="5"/>
  <c r="F156" i="5"/>
  <c r="H156" i="5"/>
  <c r="I156" i="5"/>
  <c r="AN156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H193" i="4"/>
  <c r="T193" i="4" a="1"/>
  <c r="T193" i="4"/>
  <c r="AC157" i="5"/>
  <c r="U193" i="4" a="1"/>
  <c r="U193" i="4"/>
  <c r="AD157" i="5"/>
  <c r="AF157" i="5"/>
  <c r="AG157" i="5"/>
  <c r="X193" i="4"/>
  <c r="AI157" i="5"/>
  <c r="Y193" i="4"/>
  <c r="AJ157" i="5"/>
  <c r="Z193" i="4"/>
  <c r="AL157" i="5"/>
  <c r="F157" i="5"/>
  <c r="H157" i="5"/>
  <c r="I157" i="5"/>
  <c r="AN157" i="5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U158" i="5"/>
  <c r="P194" i="4"/>
  <c r="W158" i="5"/>
  <c r="Q194" i="4"/>
  <c r="X158" i="5"/>
  <c r="S194" i="4"/>
  <c r="AA158" i="5"/>
  <c r="AH194" i="4"/>
  <c r="T194" i="4" a="1"/>
  <c r="T194" i="4"/>
  <c r="AC158" i="5"/>
  <c r="U194" i="4" a="1"/>
  <c r="U194" i="4"/>
  <c r="AD158" i="5"/>
  <c r="AF158" i="5"/>
  <c r="AG158" i="5"/>
  <c r="X194" i="4"/>
  <c r="AI158" i="5"/>
  <c r="Y194" i="4"/>
  <c r="AJ158" i="5"/>
  <c r="Z194" i="4"/>
  <c r="AL158" i="5"/>
  <c r="AN158" i="5"/>
  <c r="C277" i="4"/>
  <c r="C159" i="5"/>
  <c r="D277" i="4"/>
  <c r="E159" i="5"/>
  <c r="E277" i="4"/>
  <c r="F159" i="5"/>
  <c r="F277" i="4"/>
  <c r="H159" i="5"/>
  <c r="I159" i="5"/>
  <c r="H277" i="4"/>
  <c r="K159" i="5"/>
  <c r="L277" i="4"/>
  <c r="Q159" i="5"/>
  <c r="M277" i="4"/>
  <c r="R159" i="5"/>
  <c r="T159" i="5"/>
  <c r="U159" i="5"/>
  <c r="P277" i="4"/>
  <c r="W159" i="5"/>
  <c r="Q277" i="4"/>
  <c r="X159" i="5"/>
  <c r="S277" i="4"/>
  <c r="AA159" i="5"/>
  <c r="AH277" i="4"/>
  <c r="T277" i="4" a="1"/>
  <c r="T277" i="4"/>
  <c r="AC159" i="5"/>
  <c r="U277" i="4" a="1"/>
  <c r="U277" i="4"/>
  <c r="AD159" i="5"/>
  <c r="AF159" i="5"/>
  <c r="AG159" i="5"/>
  <c r="X277" i="4"/>
  <c r="AI159" i="5"/>
  <c r="Y277" i="4"/>
  <c r="AJ159" i="5"/>
  <c r="Z277" i="4"/>
  <c r="AL159" i="5"/>
  <c r="AN159" i="5"/>
  <c r="C278" i="4"/>
  <c r="C160" i="5"/>
  <c r="D278" i="4"/>
  <c r="E160" i="5"/>
  <c r="E278" i="4"/>
  <c r="F160" i="5"/>
  <c r="F278" i="4"/>
  <c r="H160" i="5"/>
  <c r="I160" i="5"/>
  <c r="H278" i="4"/>
  <c r="K160" i="5"/>
  <c r="L278" i="4"/>
  <c r="Q160" i="5"/>
  <c r="M278" i="4"/>
  <c r="R160" i="5"/>
  <c r="T160" i="5"/>
  <c r="U160" i="5"/>
  <c r="P278" i="4"/>
  <c r="W160" i="5"/>
  <c r="Q278" i="4"/>
  <c r="X160" i="5"/>
  <c r="S278" i="4"/>
  <c r="AA160" i="5"/>
  <c r="AH278" i="4"/>
  <c r="T278" i="4" a="1"/>
  <c r="T278" i="4"/>
  <c r="AC160" i="5"/>
  <c r="U278" i="4" a="1"/>
  <c r="U278" i="4"/>
  <c r="AD160" i="5"/>
  <c r="AF160" i="5"/>
  <c r="AG160" i="5"/>
  <c r="X278" i="4"/>
  <c r="AI160" i="5"/>
  <c r="Y278" i="4"/>
  <c r="AJ160" i="5"/>
  <c r="Z278" i="4"/>
  <c r="AL160" i="5"/>
  <c r="AN160" i="5"/>
  <c r="B46" i="4"/>
  <c r="C47" i="2"/>
  <c r="C46" i="4"/>
  <c r="C161" i="5"/>
  <c r="D47" i="2"/>
  <c r="D46" i="4"/>
  <c r="E161" i="5"/>
  <c r="H47" i="2"/>
  <c r="H46" i="4"/>
  <c r="K161" i="5"/>
  <c r="L47" i="2"/>
  <c r="L46" i="4"/>
  <c r="Q161" i="5"/>
  <c r="M47" i="2"/>
  <c r="M46" i="4"/>
  <c r="R161" i="5"/>
  <c r="N47" i="2"/>
  <c r="N46" i="4"/>
  <c r="T161" i="5"/>
  <c r="O47" i="2"/>
  <c r="O46" i="4"/>
  <c r="U161" i="5"/>
  <c r="P47" i="2"/>
  <c r="P46" i="4"/>
  <c r="W161" i="5"/>
  <c r="Q47" i="2"/>
  <c r="Q46" i="4"/>
  <c r="X161" i="5"/>
  <c r="AA161" i="5"/>
  <c r="AH46" i="4"/>
  <c r="T46" i="4" a="1"/>
  <c r="T46" i="4"/>
  <c r="AC161" i="5"/>
  <c r="U46" i="4" a="1"/>
  <c r="U46" i="4"/>
  <c r="AD161" i="5"/>
  <c r="AF161" i="5"/>
  <c r="AG161" i="5"/>
  <c r="X47" i="2"/>
  <c r="X46" i="4"/>
  <c r="AI161" i="5"/>
  <c r="Y47" i="2"/>
  <c r="Y46" i="4"/>
  <c r="AJ161" i="5"/>
  <c r="Z47" i="2"/>
  <c r="Z46" i="4"/>
  <c r="AL161" i="5"/>
  <c r="F161" i="5"/>
  <c r="AN161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H80" i="4"/>
  <c r="T80" i="4" a="1"/>
  <c r="T80" i="4"/>
  <c r="AC162" i="5"/>
  <c r="U80" i="4" a="1"/>
  <c r="U80" i="4"/>
  <c r="AD162" i="5"/>
  <c r="AF162" i="5"/>
  <c r="AG162" i="5"/>
  <c r="Y80" i="4"/>
  <c r="AJ162" i="5"/>
  <c r="Z80" i="4"/>
  <c r="AL162" i="5"/>
  <c r="F162" i="5"/>
  <c r="AN162" i="5"/>
  <c r="C215" i="4"/>
  <c r="C163" i="5"/>
  <c r="D215" i="4"/>
  <c r="E163" i="5"/>
  <c r="H215" i="4"/>
  <c r="K163" i="5"/>
  <c r="L215" i="4"/>
  <c r="Q163" i="5"/>
  <c r="M215" i="4"/>
  <c r="R163" i="5"/>
  <c r="T163" i="5"/>
  <c r="U163" i="5"/>
  <c r="P215" i="4"/>
  <c r="W163" i="5"/>
  <c r="Q215" i="4"/>
  <c r="X163" i="5"/>
  <c r="S215" i="4"/>
  <c r="AA163" i="5"/>
  <c r="AH215" i="4"/>
  <c r="T215" i="4" a="1"/>
  <c r="T215" i="4"/>
  <c r="AC163" i="5"/>
  <c r="U215" i="4" a="1"/>
  <c r="U215" i="4"/>
  <c r="AD163" i="5"/>
  <c r="AF163" i="5"/>
  <c r="AG163" i="5"/>
  <c r="X215" i="4"/>
  <c r="AI163" i="5"/>
  <c r="Y215" i="4"/>
  <c r="AJ163" i="5"/>
  <c r="Z215" i="4"/>
  <c r="AL163" i="5"/>
  <c r="F163" i="5"/>
  <c r="AN163" i="5"/>
  <c r="O164" i="5"/>
  <c r="K164" i="5"/>
  <c r="C82" i="4"/>
  <c r="C164" i="5"/>
  <c r="D82" i="4"/>
  <c r="E164" i="5"/>
  <c r="E82" i="4"/>
  <c r="F164" i="5"/>
  <c r="F82" i="4"/>
  <c r="H164" i="5"/>
  <c r="I164" i="5"/>
  <c r="I82" i="4"/>
  <c r="L164" i="5"/>
  <c r="J82" i="4"/>
  <c r="N164" i="5"/>
  <c r="L82" i="4"/>
  <c r="Q164" i="5"/>
  <c r="M82" i="4"/>
  <c r="R164" i="5"/>
  <c r="T164" i="5"/>
  <c r="U164" i="5"/>
  <c r="P82" i="4"/>
  <c r="W164" i="5"/>
  <c r="Q82" i="4"/>
  <c r="X164" i="5"/>
  <c r="S82" i="4"/>
  <c r="AA164" i="5"/>
  <c r="AH82" i="4"/>
  <c r="T82" i="4" a="1"/>
  <c r="T82" i="4"/>
  <c r="AC164" i="5"/>
  <c r="U82" i="4" a="1"/>
  <c r="U82" i="4"/>
  <c r="AD164" i="5"/>
  <c r="AF164" i="5"/>
  <c r="AG164" i="5"/>
  <c r="X82" i="4"/>
  <c r="AI164" i="5"/>
  <c r="Y82" i="4"/>
  <c r="AJ164" i="5"/>
  <c r="Z82" i="4"/>
  <c r="AL164" i="5"/>
  <c r="AN164" i="5"/>
  <c r="O165" i="5"/>
  <c r="H83" i="4"/>
  <c r="K165" i="5"/>
  <c r="C83" i="4"/>
  <c r="C165" i="5"/>
  <c r="D83" i="4"/>
  <c r="E165" i="5"/>
  <c r="E12" i="2"/>
  <c r="E83" i="4"/>
  <c r="F165" i="5"/>
  <c r="F12" i="2"/>
  <c r="F83" i="4"/>
  <c r="H165" i="5"/>
  <c r="I165" i="5"/>
  <c r="L165" i="5"/>
  <c r="J12" i="2"/>
  <c r="J83" i="4"/>
  <c r="N165" i="5"/>
  <c r="L83" i="4"/>
  <c r="Q165" i="5"/>
  <c r="M83" i="4"/>
  <c r="R165" i="5"/>
  <c r="T165" i="5"/>
  <c r="U165" i="5"/>
  <c r="P83" i="4"/>
  <c r="W165" i="5"/>
  <c r="Q83" i="4"/>
  <c r="X165" i="5"/>
  <c r="S83" i="4"/>
  <c r="AA165" i="5"/>
  <c r="AH83" i="4"/>
  <c r="T83" i="4" a="1"/>
  <c r="T83" i="4"/>
  <c r="AC165" i="5"/>
  <c r="U83" i="4" a="1"/>
  <c r="U83" i="4"/>
  <c r="AD165" i="5"/>
  <c r="AF165" i="5"/>
  <c r="AG165" i="5"/>
  <c r="X83" i="4"/>
  <c r="AI165" i="5"/>
  <c r="Y83" i="4"/>
  <c r="AJ165" i="5"/>
  <c r="Z83" i="4"/>
  <c r="AL165" i="5"/>
  <c r="AN165" i="5"/>
  <c r="O166" i="5"/>
  <c r="H84" i="4"/>
  <c r="K166" i="5"/>
  <c r="C84" i="4"/>
  <c r="C166" i="5"/>
  <c r="D84" i="4"/>
  <c r="E166" i="5"/>
  <c r="E35" i="2"/>
  <c r="E33" i="2"/>
  <c r="E84" i="4"/>
  <c r="F166" i="5"/>
  <c r="F35" i="2"/>
  <c r="F33" i="2"/>
  <c r="F84" i="4"/>
  <c r="H166" i="5"/>
  <c r="I166" i="5"/>
  <c r="I35" i="2"/>
  <c r="I84" i="4"/>
  <c r="L166" i="5"/>
  <c r="J35" i="2"/>
  <c r="J84" i="4"/>
  <c r="N166" i="5"/>
  <c r="L84" i="4"/>
  <c r="Q166" i="5"/>
  <c r="M84" i="4"/>
  <c r="R166" i="5"/>
  <c r="T166" i="5"/>
  <c r="U166" i="5"/>
  <c r="P84" i="4"/>
  <c r="W166" i="5"/>
  <c r="Q84" i="4"/>
  <c r="X166" i="5"/>
  <c r="AA166" i="5"/>
  <c r="AH84" i="4"/>
  <c r="T84" i="4" a="1"/>
  <c r="T84" i="4"/>
  <c r="AC166" i="5"/>
  <c r="U84" i="4" a="1"/>
  <c r="U84" i="4"/>
  <c r="AD166" i="5"/>
  <c r="AF166" i="5"/>
  <c r="AG166" i="5"/>
  <c r="AI166" i="5"/>
  <c r="Y84" i="4"/>
  <c r="AJ166" i="5"/>
  <c r="Z84" i="4"/>
  <c r="AL166" i="5"/>
  <c r="AN166" i="5"/>
  <c r="B254" i="4"/>
  <c r="C254" i="4"/>
  <c r="C167" i="5"/>
  <c r="D254" i="4"/>
  <c r="E167" i="5"/>
  <c r="K167" i="5"/>
  <c r="L254" i="4"/>
  <c r="Q167" i="5"/>
  <c r="M254" i="4"/>
  <c r="R167" i="5"/>
  <c r="T167" i="5"/>
  <c r="U167" i="5"/>
  <c r="P254" i="4"/>
  <c r="W167" i="5"/>
  <c r="Q254" i="4"/>
  <c r="X167" i="5"/>
  <c r="S254" i="4"/>
  <c r="AA167" i="5"/>
  <c r="AH254" i="4"/>
  <c r="T254" i="4" a="1"/>
  <c r="T254" i="4"/>
  <c r="AC167" i="5"/>
  <c r="U254" i="4" a="1"/>
  <c r="U254" i="4"/>
  <c r="AD167" i="5"/>
  <c r="AF167" i="5"/>
  <c r="AG167" i="5"/>
  <c r="X254" i="4"/>
  <c r="AI167" i="5"/>
  <c r="Y254" i="4"/>
  <c r="AJ167" i="5"/>
  <c r="Z254" i="4"/>
  <c r="AL167" i="5"/>
  <c r="AN167" i="5"/>
  <c r="C279" i="4"/>
  <c r="C168" i="5"/>
  <c r="E168" i="5"/>
  <c r="K168" i="5"/>
  <c r="L279" i="4"/>
  <c r="Q168" i="5"/>
  <c r="T168" i="5"/>
  <c r="U168" i="5"/>
  <c r="P279" i="4"/>
  <c r="W168" i="5"/>
  <c r="Q279" i="4"/>
  <c r="X168" i="5"/>
  <c r="S279" i="4"/>
  <c r="AA168" i="5"/>
  <c r="AH279" i="4"/>
  <c r="T279" i="4" a="1"/>
  <c r="T279" i="4"/>
  <c r="AC168" i="5"/>
  <c r="U279" i="4" a="1"/>
  <c r="U279" i="4"/>
  <c r="AD168" i="5"/>
  <c r="AF168" i="5"/>
  <c r="AG168" i="5"/>
  <c r="X279" i="4"/>
  <c r="AI168" i="5"/>
  <c r="Y279" i="4"/>
  <c r="AJ168" i="5"/>
  <c r="Z279" i="4"/>
  <c r="AL168" i="5"/>
  <c r="AN168" i="5"/>
  <c r="C255" i="4"/>
  <c r="C169" i="5"/>
  <c r="D255" i="4"/>
  <c r="E169" i="5"/>
  <c r="K169" i="5"/>
  <c r="L255" i="4"/>
  <c r="Q169" i="5"/>
  <c r="M255" i="4"/>
  <c r="R169" i="5"/>
  <c r="T169" i="5"/>
  <c r="U169" i="5"/>
  <c r="P255" i="4"/>
  <c r="W169" i="5"/>
  <c r="Q255" i="4"/>
  <c r="X169" i="5"/>
  <c r="S255" i="4"/>
  <c r="AA169" i="5"/>
  <c r="AH255" i="4"/>
  <c r="T255" i="4" a="1"/>
  <c r="T255" i="4"/>
  <c r="AC169" i="5"/>
  <c r="U255" i="4" a="1"/>
  <c r="U255" i="4"/>
  <c r="AD169" i="5"/>
  <c r="AF169" i="5"/>
  <c r="AG169" i="5"/>
  <c r="X255" i="4"/>
  <c r="AI169" i="5"/>
  <c r="Y255" i="4"/>
  <c r="AJ169" i="5"/>
  <c r="Z255" i="4"/>
  <c r="AL169" i="5"/>
  <c r="AN169" i="5"/>
  <c r="C87" i="4"/>
  <c r="C170" i="5"/>
  <c r="D87" i="4"/>
  <c r="E170" i="5"/>
  <c r="H87" i="4"/>
  <c r="K170" i="5"/>
  <c r="L87" i="4"/>
  <c r="Q170" i="5"/>
  <c r="M87" i="4"/>
  <c r="R170" i="5"/>
  <c r="T170" i="5"/>
  <c r="U170" i="5"/>
  <c r="P87" i="4"/>
  <c r="W170" i="5"/>
  <c r="Q87" i="4"/>
  <c r="X170" i="5"/>
  <c r="S87" i="4"/>
  <c r="AA170" i="5"/>
  <c r="AH87" i="4"/>
  <c r="T87" i="4" a="1"/>
  <c r="T87" i="4"/>
  <c r="AC170" i="5"/>
  <c r="U87" i="4" a="1"/>
  <c r="U87" i="4"/>
  <c r="AD170" i="5"/>
  <c r="AF170" i="5"/>
  <c r="AG170" i="5"/>
  <c r="X87" i="4"/>
  <c r="AI170" i="5"/>
  <c r="Y87" i="4"/>
  <c r="AJ170" i="5"/>
  <c r="Z87" i="4"/>
  <c r="AL170" i="5"/>
  <c r="AN170" i="5"/>
  <c r="B287" i="4"/>
  <c r="C287" i="4"/>
  <c r="C171" i="5"/>
  <c r="D287" i="4"/>
  <c r="E171" i="5"/>
  <c r="K171" i="5"/>
  <c r="L287" i="4"/>
  <c r="Q171" i="5"/>
  <c r="M287" i="4"/>
  <c r="R171" i="5"/>
  <c r="T171" i="5"/>
  <c r="U171" i="5"/>
  <c r="P287" i="4"/>
  <c r="W171" i="5"/>
  <c r="Q287" i="4"/>
  <c r="X171" i="5"/>
  <c r="S287" i="4"/>
  <c r="AA171" i="5"/>
  <c r="AH287" i="4"/>
  <c r="T287" i="4" a="1"/>
  <c r="T287" i="4"/>
  <c r="AC171" i="5"/>
  <c r="U287" i="4" a="1"/>
  <c r="U287" i="4"/>
  <c r="AD171" i="5"/>
  <c r="AF171" i="5"/>
  <c r="AG171" i="5"/>
  <c r="X287" i="4"/>
  <c r="AI171" i="5"/>
  <c r="Y287" i="4"/>
  <c r="AJ171" i="5"/>
  <c r="Z287" i="4"/>
  <c r="AL171" i="5"/>
  <c r="AN171" i="5"/>
  <c r="B288" i="4"/>
  <c r="C288" i="4"/>
  <c r="C172" i="5"/>
  <c r="D288" i="4"/>
  <c r="E172" i="5"/>
  <c r="K172" i="5"/>
  <c r="L288" i="4"/>
  <c r="Q172" i="5"/>
  <c r="M288" i="4"/>
  <c r="R172" i="5"/>
  <c r="T172" i="5"/>
  <c r="U172" i="5"/>
  <c r="P288" i="4"/>
  <c r="W172" i="5"/>
  <c r="Q288" i="4"/>
  <c r="X172" i="5"/>
  <c r="AA172" i="5"/>
  <c r="AH288" i="4"/>
  <c r="T288" i="4" a="1"/>
  <c r="T288" i="4"/>
  <c r="AC172" i="5"/>
  <c r="U288" i="4" a="1"/>
  <c r="U288" i="4"/>
  <c r="AD172" i="5"/>
  <c r="AF172" i="5"/>
  <c r="AG172" i="5"/>
  <c r="X288" i="4"/>
  <c r="AI172" i="5"/>
  <c r="Y288" i="4"/>
  <c r="AJ172" i="5"/>
  <c r="Z288" i="4"/>
  <c r="AL172" i="5"/>
  <c r="AN172" i="5"/>
  <c r="S23" i="4"/>
  <c r="AA173" i="5"/>
  <c r="P23" i="4"/>
  <c r="W173" i="5"/>
  <c r="O173" i="5"/>
  <c r="K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U173" i="5"/>
  <c r="Q23" i="4"/>
  <c r="X173" i="5"/>
  <c r="R15" i="2"/>
  <c r="R29" i="2"/>
  <c r="R23" i="4"/>
  <c r="Z173" i="5"/>
  <c r="AH23" i="4"/>
  <c r="T23" i="4" a="1"/>
  <c r="T23" i="4"/>
  <c r="AC173" i="5"/>
  <c r="U23" i="4" a="1"/>
  <c r="U23" i="4"/>
  <c r="AD173" i="5"/>
  <c r="AF173" i="5"/>
  <c r="AG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7" i="4"/>
  <c r="K174" i="5"/>
  <c r="C7" i="4"/>
  <c r="C174" i="5"/>
  <c r="D7" i="4"/>
  <c r="E174" i="5"/>
  <c r="E7" i="4"/>
  <c r="F174" i="5"/>
  <c r="F7" i="4"/>
  <c r="H174" i="5"/>
  <c r="I174" i="5"/>
  <c r="I38" i="2"/>
  <c r="I7" i="4"/>
  <c r="L174" i="5"/>
  <c r="J38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H7" i="4"/>
  <c r="T7" i="4" a="1"/>
  <c r="T7" i="4"/>
  <c r="AC174" i="5"/>
  <c r="U7" i="4" a="1"/>
  <c r="U7" i="4"/>
  <c r="AD174" i="5"/>
  <c r="AF174" i="5"/>
  <c r="AG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C161" i="4"/>
  <c r="C175" i="5"/>
  <c r="D161" i="4"/>
  <c r="E175" i="5"/>
  <c r="L175" i="5"/>
  <c r="N175" i="5"/>
  <c r="L161" i="4"/>
  <c r="Q175" i="5"/>
  <c r="U175" i="5"/>
  <c r="Q161" i="4"/>
  <c r="X175" i="5"/>
  <c r="R161" i="4"/>
  <c r="Z175" i="5"/>
  <c r="AC175" i="5"/>
  <c r="AD175" i="5"/>
  <c r="AF175" i="5"/>
  <c r="AG175" i="5"/>
  <c r="X161" i="4"/>
  <c r="AI175" i="5"/>
  <c r="Y161" i="4"/>
  <c r="AJ175" i="5"/>
  <c r="Z161" i="4"/>
  <c r="AL175" i="5"/>
  <c r="F175" i="5"/>
  <c r="R175" i="5"/>
  <c r="T175" i="5"/>
  <c r="AN175" i="5"/>
  <c r="AA176" i="5"/>
  <c r="P162" i="4"/>
  <c r="W176" i="5"/>
  <c r="O176" i="5"/>
  <c r="K176" i="5"/>
  <c r="C162" i="4"/>
  <c r="C176" i="5"/>
  <c r="D162" i="4"/>
  <c r="E176" i="5"/>
  <c r="L176" i="5"/>
  <c r="N176" i="5"/>
  <c r="L162" i="4"/>
  <c r="Q176" i="5"/>
  <c r="U176" i="5"/>
  <c r="Q162" i="4"/>
  <c r="X176" i="5"/>
  <c r="R162" i="4"/>
  <c r="Z176" i="5"/>
  <c r="AC176" i="5"/>
  <c r="AD176" i="5"/>
  <c r="AF176" i="5"/>
  <c r="AG176" i="5"/>
  <c r="X162" i="4"/>
  <c r="AI176" i="5"/>
  <c r="Y162" i="4"/>
  <c r="AJ176" i="5"/>
  <c r="Z162" i="4"/>
  <c r="AL176" i="5"/>
  <c r="F176" i="5"/>
  <c r="R176" i="5"/>
  <c r="T176" i="5"/>
  <c r="AN176" i="5"/>
  <c r="AA177" i="5"/>
  <c r="P163" i="4"/>
  <c r="W177" i="5"/>
  <c r="O177" i="5"/>
  <c r="H163" i="4"/>
  <c r="K177" i="5"/>
  <c r="C163" i="4"/>
  <c r="C177" i="5"/>
  <c r="D163" i="4"/>
  <c r="E177" i="5"/>
  <c r="L177" i="5"/>
  <c r="J25" i="2"/>
  <c r="J163" i="4"/>
  <c r="N177" i="5"/>
  <c r="L163" i="4"/>
  <c r="Q177" i="5"/>
  <c r="M163" i="4"/>
  <c r="R177" i="5"/>
  <c r="T177" i="5"/>
  <c r="U177" i="5"/>
  <c r="Q163" i="4"/>
  <c r="X177" i="5"/>
  <c r="R12" i="2"/>
  <c r="R163" i="4"/>
  <c r="Z177" i="5"/>
  <c r="AC177" i="5"/>
  <c r="AD177" i="5"/>
  <c r="AF177" i="5"/>
  <c r="AG177" i="5"/>
  <c r="X163" i="4"/>
  <c r="AI177" i="5"/>
  <c r="Y163" i="4"/>
  <c r="AJ177" i="5"/>
  <c r="Z163" i="4"/>
  <c r="AL177" i="5"/>
  <c r="F177" i="5"/>
  <c r="AN177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H111" i="4"/>
  <c r="T111" i="4" a="1"/>
  <c r="T111" i="4"/>
  <c r="AC178" i="5"/>
  <c r="U111" i="4" a="1"/>
  <c r="U111" i="4"/>
  <c r="AD178" i="5"/>
  <c r="AF178" i="5"/>
  <c r="AG178" i="5"/>
  <c r="X111" i="4"/>
  <c r="AI178" i="5"/>
  <c r="Y111" i="4"/>
  <c r="AJ178" i="5"/>
  <c r="Z111" i="4"/>
  <c r="AL178" i="5"/>
  <c r="F178" i="5"/>
  <c r="L178" i="5"/>
  <c r="N178" i="5"/>
  <c r="O178" i="5"/>
  <c r="Z178" i="5"/>
  <c r="AN178" i="5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U179" i="5"/>
  <c r="P112" i="4"/>
  <c r="W179" i="5"/>
  <c r="Q112" i="4"/>
  <c r="X179" i="5"/>
  <c r="S112" i="4"/>
  <c r="AA179" i="5"/>
  <c r="AH112" i="4"/>
  <c r="T112" i="4" a="1"/>
  <c r="T112" i="4"/>
  <c r="AC179" i="5"/>
  <c r="U112" i="4" a="1"/>
  <c r="U112" i="4"/>
  <c r="AD179" i="5"/>
  <c r="AF179" i="5"/>
  <c r="AG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H113" i="4"/>
  <c r="T113" i="4" a="1"/>
  <c r="T113" i="4"/>
  <c r="AC180" i="5"/>
  <c r="U113" i="4" a="1"/>
  <c r="U113" i="4"/>
  <c r="AD180" i="5"/>
  <c r="AF180" i="5"/>
  <c r="AG180" i="5"/>
  <c r="X113" i="4"/>
  <c r="AI180" i="5"/>
  <c r="Y113" i="4"/>
  <c r="AJ180" i="5"/>
  <c r="Z113" i="4"/>
  <c r="AL180" i="5"/>
  <c r="AN180" i="5"/>
  <c r="B24" i="4"/>
  <c r="S24" i="4"/>
  <c r="AA181" i="5"/>
  <c r="P24" i="4"/>
  <c r="W181" i="5"/>
  <c r="O181" i="5"/>
  <c r="H3" i="2"/>
  <c r="H24" i="4"/>
  <c r="K181" i="5"/>
  <c r="C24" i="4"/>
  <c r="C181" i="5"/>
  <c r="D24" i="4"/>
  <c r="E181" i="5"/>
  <c r="E24" i="4"/>
  <c r="F181" i="5"/>
  <c r="F24" i="4"/>
  <c r="H181" i="5"/>
  <c r="I181" i="5"/>
  <c r="I24" i="4"/>
  <c r="L181" i="5"/>
  <c r="J24" i="4"/>
  <c r="N181" i="5"/>
  <c r="L24" i="4"/>
  <c r="Q181" i="5"/>
  <c r="M24" i="4"/>
  <c r="R181" i="5"/>
  <c r="T181" i="5"/>
  <c r="U181" i="5"/>
  <c r="Q24" i="4"/>
  <c r="X181" i="5"/>
  <c r="R40" i="2"/>
  <c r="R19" i="2"/>
  <c r="R3" i="2"/>
  <c r="R24" i="4"/>
  <c r="Z181" i="5"/>
  <c r="AH24" i="4"/>
  <c r="T24" i="4" a="1"/>
  <c r="T24" i="4"/>
  <c r="AC181" i="5"/>
  <c r="U24" i="4" a="1"/>
  <c r="U24" i="4"/>
  <c r="AD181" i="5"/>
  <c r="AF181" i="5"/>
  <c r="AG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1" i="2"/>
  <c r="R25" i="4"/>
  <c r="Z182" i="5"/>
  <c r="AH25" i="4"/>
  <c r="T25" i="4" a="1"/>
  <c r="T25" i="4"/>
  <c r="AC182" i="5"/>
  <c r="U25" i="4" a="1"/>
  <c r="U25" i="4"/>
  <c r="AD182" i="5"/>
  <c r="AF182" i="5"/>
  <c r="AG182" i="5"/>
  <c r="X25" i="4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H26" i="4"/>
  <c r="T26" i="4" a="1"/>
  <c r="T26" i="4"/>
  <c r="AC183" i="5"/>
  <c r="U26" i="4" a="1"/>
  <c r="U26" i="4"/>
  <c r="AD183" i="5"/>
  <c r="AF183" i="5"/>
  <c r="AG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H130" i="4"/>
  <c r="T130" i="4" a="1"/>
  <c r="T130" i="4"/>
  <c r="AC184" i="5"/>
  <c r="U130" i="4" a="1"/>
  <c r="U130" i="4"/>
  <c r="AD184" i="5"/>
  <c r="AF184" i="5"/>
  <c r="AG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U185" i="5"/>
  <c r="Q131" i="4"/>
  <c r="X185" i="5"/>
  <c r="R131" i="4"/>
  <c r="Z185" i="5"/>
  <c r="AH131" i="4"/>
  <c r="T131" i="4" a="1"/>
  <c r="T131" i="4"/>
  <c r="AC185" i="5"/>
  <c r="U131" i="4" a="1"/>
  <c r="U131" i="4"/>
  <c r="AD185" i="5"/>
  <c r="AF185" i="5"/>
  <c r="AG185" i="5"/>
  <c r="X131" i="4"/>
  <c r="AI185" i="5"/>
  <c r="Y131" i="4"/>
  <c r="AJ185" i="5"/>
  <c r="Z131" i="4"/>
  <c r="AL185" i="5"/>
  <c r="AN185" i="5"/>
  <c r="B132" i="4"/>
  <c r="S132" i="4"/>
  <c r="AA186" i="5"/>
  <c r="P132" i="4"/>
  <c r="W186" i="5"/>
  <c r="O186" i="5"/>
  <c r="K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39" i="2"/>
  <c r="R132" i="4"/>
  <c r="Z186" i="5"/>
  <c r="AH132" i="4"/>
  <c r="T132" i="4" a="1"/>
  <c r="T132" i="4"/>
  <c r="AC186" i="5"/>
  <c r="U132" i="4" a="1"/>
  <c r="U132" i="4"/>
  <c r="AD186" i="5"/>
  <c r="AF186" i="5"/>
  <c r="AG186" i="5"/>
  <c r="X132" i="4"/>
  <c r="AI186" i="5"/>
  <c r="Y132" i="4"/>
  <c r="AJ186" i="5"/>
  <c r="Z132" i="4"/>
  <c r="AL186" i="5"/>
  <c r="AN186" i="5"/>
  <c r="B133" i="4"/>
  <c r="S133" i="4"/>
  <c r="AA187" i="5"/>
  <c r="P133" i="4"/>
  <c r="W187" i="5"/>
  <c r="O187" i="5"/>
  <c r="K187" i="5"/>
  <c r="C133" i="4"/>
  <c r="C187" i="5"/>
  <c r="D133" i="4"/>
  <c r="E187" i="5"/>
  <c r="E133" i="4"/>
  <c r="F187" i="5"/>
  <c r="F133" i="4"/>
  <c r="H187" i="5"/>
  <c r="I187" i="5"/>
  <c r="I32" i="2"/>
  <c r="I31" i="2"/>
  <c r="I133" i="4"/>
  <c r="L187" i="5"/>
  <c r="J32" i="2"/>
  <c r="J31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H133" i="4"/>
  <c r="T133" i="4" a="1"/>
  <c r="T133" i="4"/>
  <c r="AC187" i="5"/>
  <c r="U133" i="4" a="1"/>
  <c r="U133" i="4"/>
  <c r="AD187" i="5"/>
  <c r="AF187" i="5"/>
  <c r="AG187" i="5"/>
  <c r="X133" i="4"/>
  <c r="AI187" i="5"/>
  <c r="Y133" i="4"/>
  <c r="AJ187" i="5"/>
  <c r="Z133" i="4"/>
  <c r="AL187" i="5"/>
  <c r="AN187" i="5"/>
  <c r="AA188" i="5"/>
  <c r="P164" i="4"/>
  <c r="W188" i="5"/>
  <c r="O188" i="5"/>
  <c r="K188" i="5"/>
  <c r="C164" i="4"/>
  <c r="C188" i="5"/>
  <c r="D164" i="4"/>
  <c r="E188" i="5"/>
  <c r="L188" i="5"/>
  <c r="N188" i="5"/>
  <c r="L164" i="4"/>
  <c r="Q188" i="5"/>
  <c r="U188" i="5"/>
  <c r="Q164" i="4"/>
  <c r="X188" i="5"/>
  <c r="R164" i="4"/>
  <c r="Z188" i="5"/>
  <c r="AC188" i="5"/>
  <c r="AD188" i="5"/>
  <c r="AF188" i="5"/>
  <c r="AG188" i="5"/>
  <c r="X164" i="4"/>
  <c r="AI188" i="5"/>
  <c r="Y164" i="4"/>
  <c r="AJ188" i="5"/>
  <c r="Z164" i="4"/>
  <c r="AL188" i="5"/>
  <c r="R188" i="5"/>
  <c r="T188" i="5"/>
  <c r="AN188" i="5"/>
  <c r="C165" i="4"/>
  <c r="C189" i="5"/>
  <c r="D165" i="4"/>
  <c r="E189" i="5"/>
  <c r="K189" i="5"/>
  <c r="L165" i="4"/>
  <c r="Q189" i="5"/>
  <c r="M165" i="4"/>
  <c r="R189" i="5"/>
  <c r="T189" i="5"/>
  <c r="U189" i="5"/>
  <c r="P165" i="4"/>
  <c r="W189" i="5"/>
  <c r="Q165" i="4"/>
  <c r="X189" i="5"/>
  <c r="S165" i="4"/>
  <c r="AA189" i="5"/>
  <c r="AH165" i="4"/>
  <c r="T165" i="4" a="1"/>
  <c r="T165" i="4"/>
  <c r="AC189" i="5"/>
  <c r="U165" i="4" a="1"/>
  <c r="U165" i="4"/>
  <c r="AD189" i="5"/>
  <c r="AF189" i="5"/>
  <c r="AG189" i="5"/>
  <c r="X165" i="4"/>
  <c r="AI189" i="5"/>
  <c r="Y165" i="4"/>
  <c r="AJ189" i="5"/>
  <c r="Z165" i="4"/>
  <c r="AL189" i="5"/>
  <c r="AN189" i="5"/>
  <c r="C166" i="4"/>
  <c r="C190" i="5"/>
  <c r="D166" i="4"/>
  <c r="E190" i="5"/>
  <c r="H166" i="4"/>
  <c r="K190" i="5"/>
  <c r="L166" i="4"/>
  <c r="Q190" i="5"/>
  <c r="M166" i="4"/>
  <c r="R190" i="5"/>
  <c r="T190" i="5"/>
  <c r="U190" i="5"/>
  <c r="P166" i="4"/>
  <c r="W190" i="5"/>
  <c r="Q166" i="4"/>
  <c r="X190" i="5"/>
  <c r="AA190" i="5"/>
  <c r="AH166" i="4"/>
  <c r="T166" i="4" a="1"/>
  <c r="T166" i="4"/>
  <c r="AC190" i="5"/>
  <c r="U166" i="4" a="1"/>
  <c r="U166" i="4"/>
  <c r="AD190" i="5"/>
  <c r="AF190" i="5"/>
  <c r="AG190" i="5"/>
  <c r="X166" i="4"/>
  <c r="AI190" i="5"/>
  <c r="Y166" i="4"/>
  <c r="AJ190" i="5"/>
  <c r="Z166" i="4"/>
  <c r="AL190" i="5"/>
  <c r="AN190" i="5"/>
  <c r="C167" i="4"/>
  <c r="C191" i="5"/>
  <c r="D167" i="4"/>
  <c r="E191" i="5"/>
  <c r="H167" i="4"/>
  <c r="K191" i="5"/>
  <c r="L167" i="4"/>
  <c r="Q191" i="5"/>
  <c r="M167" i="4"/>
  <c r="R191" i="5"/>
  <c r="T191" i="5"/>
  <c r="U191" i="5"/>
  <c r="P167" i="4"/>
  <c r="W191" i="5"/>
  <c r="Q167" i="4"/>
  <c r="X191" i="5"/>
  <c r="AA191" i="5"/>
  <c r="AH167" i="4"/>
  <c r="T167" i="4" a="1"/>
  <c r="T167" i="4"/>
  <c r="AC191" i="5"/>
  <c r="U167" i="4" a="1"/>
  <c r="U167" i="4"/>
  <c r="AD191" i="5"/>
  <c r="AF191" i="5"/>
  <c r="AG191" i="5"/>
  <c r="X167" i="4"/>
  <c r="AI191" i="5"/>
  <c r="Y167" i="4"/>
  <c r="AJ191" i="5"/>
  <c r="Z167" i="4"/>
  <c r="AL191" i="5"/>
  <c r="AN191" i="5"/>
  <c r="C168" i="4"/>
  <c r="C192" i="5"/>
  <c r="D168" i="4"/>
  <c r="E192" i="5"/>
  <c r="H168" i="4"/>
  <c r="K192" i="5"/>
  <c r="L168" i="4"/>
  <c r="Q192" i="5"/>
  <c r="M168" i="4"/>
  <c r="R192" i="5"/>
  <c r="T192" i="5"/>
  <c r="U192" i="5"/>
  <c r="P168" i="4"/>
  <c r="W192" i="5"/>
  <c r="Q168" i="4"/>
  <c r="X192" i="5"/>
  <c r="AA192" i="5"/>
  <c r="AH168" i="4"/>
  <c r="T168" i="4" a="1"/>
  <c r="T168" i="4"/>
  <c r="AC192" i="5"/>
  <c r="U168" i="4" a="1"/>
  <c r="U168" i="4"/>
  <c r="AD192" i="5"/>
  <c r="AF192" i="5"/>
  <c r="AG192" i="5"/>
  <c r="X168" i="4"/>
  <c r="AI192" i="5"/>
  <c r="Y168" i="4"/>
  <c r="AJ192" i="5"/>
  <c r="Z168" i="4"/>
  <c r="AL192" i="5"/>
  <c r="AN192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H195" i="4"/>
  <c r="T195" i="4" a="1"/>
  <c r="T195" i="4"/>
  <c r="AC193" i="5"/>
  <c r="U195" i="4" a="1"/>
  <c r="U195" i="4"/>
  <c r="AD193" i="5"/>
  <c r="AF193" i="5"/>
  <c r="AG193" i="5"/>
  <c r="X195" i="4"/>
  <c r="AI193" i="5"/>
  <c r="Y195" i="4"/>
  <c r="AJ193" i="5"/>
  <c r="Z195" i="4"/>
  <c r="AL193" i="5"/>
  <c r="AN193" i="5"/>
  <c r="C205" i="4"/>
  <c r="C194" i="5"/>
  <c r="D205" i="4"/>
  <c r="E194" i="5"/>
  <c r="K194" i="5"/>
  <c r="L205" i="4"/>
  <c r="Q194" i="5"/>
  <c r="M205" i="4"/>
  <c r="R194" i="5"/>
  <c r="T194" i="5"/>
  <c r="U194" i="5"/>
  <c r="P205" i="4"/>
  <c r="W194" i="5"/>
  <c r="Q205" i="4"/>
  <c r="X194" i="5"/>
  <c r="S205" i="4"/>
  <c r="AA194" i="5"/>
  <c r="AH205" i="4"/>
  <c r="T205" i="4" a="1"/>
  <c r="T205" i="4"/>
  <c r="AC194" i="5"/>
  <c r="U205" i="4" a="1"/>
  <c r="U205" i="4"/>
  <c r="AD194" i="5"/>
  <c r="AF194" i="5"/>
  <c r="AG194" i="5"/>
  <c r="X205" i="4"/>
  <c r="AI194" i="5"/>
  <c r="Y205" i="4"/>
  <c r="AJ194" i="5"/>
  <c r="Z205" i="4"/>
  <c r="AL194" i="5"/>
  <c r="AN194" i="5"/>
  <c r="C206" i="4"/>
  <c r="C195" i="5"/>
  <c r="D206" i="4"/>
  <c r="E195" i="5"/>
  <c r="K195" i="5"/>
  <c r="L206" i="4"/>
  <c r="Q195" i="5"/>
  <c r="M206" i="4"/>
  <c r="R195" i="5"/>
  <c r="T195" i="5"/>
  <c r="U195" i="5"/>
  <c r="P206" i="4"/>
  <c r="W195" i="5"/>
  <c r="Q206" i="4"/>
  <c r="X195" i="5"/>
  <c r="S206" i="4"/>
  <c r="AA195" i="5"/>
  <c r="AH206" i="4"/>
  <c r="T206" i="4" a="1"/>
  <c r="T206" i="4"/>
  <c r="AC195" i="5"/>
  <c r="U206" i="4" a="1"/>
  <c r="U206" i="4"/>
  <c r="AD195" i="5"/>
  <c r="AF195" i="5"/>
  <c r="AG195" i="5"/>
  <c r="X206" i="4"/>
  <c r="AI195" i="5"/>
  <c r="Y206" i="4"/>
  <c r="AJ195" i="5"/>
  <c r="Z206" i="4"/>
  <c r="AL195" i="5"/>
  <c r="AN195" i="5"/>
  <c r="C225" i="4"/>
  <c r="C196" i="5"/>
  <c r="D225" i="4"/>
  <c r="E196" i="5"/>
  <c r="H225" i="4"/>
  <c r="K196" i="5"/>
  <c r="L225" i="4"/>
  <c r="Q196" i="5"/>
  <c r="M225" i="4"/>
  <c r="R196" i="5"/>
  <c r="T196" i="5"/>
  <c r="U196" i="5"/>
  <c r="P225" i="4"/>
  <c r="W196" i="5"/>
  <c r="Q225" i="4"/>
  <c r="X196" i="5"/>
  <c r="S225" i="4"/>
  <c r="AA196" i="5"/>
  <c r="AH225" i="4"/>
  <c r="T225" i="4" a="1"/>
  <c r="T225" i="4"/>
  <c r="AC196" i="5"/>
  <c r="U225" i="4" a="1"/>
  <c r="U225" i="4"/>
  <c r="AD196" i="5"/>
  <c r="AF196" i="5"/>
  <c r="AG196" i="5"/>
  <c r="X225" i="4"/>
  <c r="AI196" i="5"/>
  <c r="Y225" i="4"/>
  <c r="AJ196" i="5"/>
  <c r="Z225" i="4"/>
  <c r="AL196" i="5"/>
  <c r="AN196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N27" i="2"/>
  <c r="N226" i="4"/>
  <c r="T197" i="5"/>
  <c r="U197" i="5"/>
  <c r="P226" i="4"/>
  <c r="W197" i="5"/>
  <c r="Q226" i="4"/>
  <c r="X197" i="5"/>
  <c r="S226" i="4"/>
  <c r="AA197" i="5"/>
  <c r="AH226" i="4"/>
  <c r="T226" i="4" a="1"/>
  <c r="T226" i="4"/>
  <c r="AC197" i="5"/>
  <c r="U226" i="4" a="1"/>
  <c r="U226" i="4"/>
  <c r="AD197" i="5"/>
  <c r="AF197" i="5"/>
  <c r="AG197" i="5"/>
  <c r="X226" i="4"/>
  <c r="AI197" i="5"/>
  <c r="Y226" i="4"/>
  <c r="AJ197" i="5"/>
  <c r="Z226" i="4"/>
  <c r="AL197" i="5"/>
  <c r="AN197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U198" i="5"/>
  <c r="P227" i="4"/>
  <c r="W198" i="5"/>
  <c r="Q227" i="4"/>
  <c r="X198" i="5"/>
  <c r="S227" i="4"/>
  <c r="AA198" i="5"/>
  <c r="AH227" i="4"/>
  <c r="T227" i="4" a="1"/>
  <c r="T227" i="4"/>
  <c r="AC198" i="5"/>
  <c r="U227" i="4" a="1"/>
  <c r="U227" i="4"/>
  <c r="AD198" i="5"/>
  <c r="AF198" i="5"/>
  <c r="AG198" i="5"/>
  <c r="X227" i="4"/>
  <c r="AI198" i="5"/>
  <c r="Y227" i="4"/>
  <c r="AJ198" i="5"/>
  <c r="Z227" i="4"/>
  <c r="AL198" i="5"/>
  <c r="L198" i="5"/>
  <c r="N198" i="5"/>
  <c r="O198" i="5"/>
  <c r="AN198" i="5"/>
  <c r="C196" i="4"/>
  <c r="C199" i="5"/>
  <c r="D196" i="4"/>
  <c r="E199" i="5"/>
  <c r="F199" i="5"/>
  <c r="H199" i="5"/>
  <c r="I199" i="5"/>
  <c r="H196" i="4"/>
  <c r="K199" i="5"/>
  <c r="L196" i="4"/>
  <c r="Q199" i="5"/>
  <c r="M196" i="4"/>
  <c r="R199" i="5"/>
  <c r="T199" i="5"/>
  <c r="U199" i="5"/>
  <c r="P196" i="4"/>
  <c r="W199" i="5"/>
  <c r="Q196" i="4"/>
  <c r="X199" i="5"/>
  <c r="S196" i="4"/>
  <c r="AA199" i="5"/>
  <c r="AH196" i="4"/>
  <c r="T196" i="4" a="1"/>
  <c r="T196" i="4"/>
  <c r="AC199" i="5"/>
  <c r="U196" i="4" a="1"/>
  <c r="U196" i="4"/>
  <c r="AD199" i="5"/>
  <c r="AF199" i="5"/>
  <c r="AG199" i="5"/>
  <c r="X196" i="4"/>
  <c r="AI199" i="5"/>
  <c r="Y196" i="4"/>
  <c r="AJ199" i="5"/>
  <c r="Z196" i="4"/>
  <c r="AL199" i="5"/>
  <c r="L199" i="5"/>
  <c r="N199" i="5"/>
  <c r="O199" i="5"/>
  <c r="AN199" i="5"/>
  <c r="C89" i="4"/>
  <c r="C200" i="5"/>
  <c r="D89" i="4"/>
  <c r="E200" i="5"/>
  <c r="L89" i="4"/>
  <c r="Q200" i="5"/>
  <c r="M89" i="4"/>
  <c r="R200" i="5"/>
  <c r="T200" i="5"/>
  <c r="U200" i="5"/>
  <c r="P89" i="4"/>
  <c r="W200" i="5"/>
  <c r="Q89" i="4"/>
  <c r="X200" i="5"/>
  <c r="S89" i="4"/>
  <c r="AA200" i="5"/>
  <c r="AH89" i="4"/>
  <c r="T89" i="4" a="1"/>
  <c r="T89" i="4"/>
  <c r="AC200" i="5"/>
  <c r="U89" i="4" a="1"/>
  <c r="U89" i="4"/>
  <c r="AD200" i="5"/>
  <c r="AF200" i="5"/>
  <c r="AG200" i="5"/>
  <c r="X89" i="4"/>
  <c r="AI200" i="5"/>
  <c r="Y89" i="4"/>
  <c r="AJ200" i="5"/>
  <c r="Z89" i="4"/>
  <c r="AL200" i="5"/>
  <c r="L200" i="5"/>
  <c r="N200" i="5"/>
  <c r="O200" i="5"/>
  <c r="AN200" i="5"/>
  <c r="B176" i="4"/>
  <c r="C176" i="4"/>
  <c r="C201" i="5"/>
  <c r="D176" i="4"/>
  <c r="E201" i="5"/>
  <c r="K201" i="5"/>
  <c r="L176" i="4"/>
  <c r="Q201" i="5"/>
  <c r="M176" i="4"/>
  <c r="R201" i="5"/>
  <c r="N32" i="2"/>
  <c r="N176" i="4"/>
  <c r="T201" i="5"/>
  <c r="O176" i="4"/>
  <c r="U201" i="5"/>
  <c r="P176" i="4"/>
  <c r="W201" i="5"/>
  <c r="Q176" i="4"/>
  <c r="X201" i="5"/>
  <c r="S176" i="4"/>
  <c r="AA201" i="5"/>
  <c r="AH176" i="4"/>
  <c r="T176" i="4" a="1"/>
  <c r="T176" i="4"/>
  <c r="AC201" i="5"/>
  <c r="U176" i="4" a="1"/>
  <c r="U176" i="4"/>
  <c r="AD201" i="5"/>
  <c r="AF201" i="5"/>
  <c r="AG201" i="5"/>
  <c r="X176" i="4"/>
  <c r="AI201" i="5"/>
  <c r="Y176" i="4"/>
  <c r="AJ201" i="5"/>
  <c r="Z176" i="4"/>
  <c r="AL201" i="5"/>
  <c r="L201" i="5"/>
  <c r="N201" i="5"/>
  <c r="O201" i="5"/>
  <c r="AN201" i="5"/>
  <c r="B177" i="4"/>
  <c r="C177" i="4"/>
  <c r="C202" i="5"/>
  <c r="D177" i="4"/>
  <c r="E202" i="5"/>
  <c r="K202" i="5"/>
  <c r="I28" i="2"/>
  <c r="I177" i="4"/>
  <c r="L202" i="5"/>
  <c r="J28" i="2"/>
  <c r="J177" i="4"/>
  <c r="N202" i="5"/>
  <c r="O202" i="5"/>
  <c r="L177" i="4"/>
  <c r="Q202" i="5"/>
  <c r="M177" i="4"/>
  <c r="R202" i="5"/>
  <c r="N28" i="2"/>
  <c r="N177" i="4"/>
  <c r="T202" i="5"/>
  <c r="O177" i="4"/>
  <c r="U202" i="5"/>
  <c r="P177" i="4"/>
  <c r="W202" i="5"/>
  <c r="Q177" i="4"/>
  <c r="X202" i="5"/>
  <c r="S177" i="4"/>
  <c r="AA202" i="5"/>
  <c r="AH177" i="4"/>
  <c r="T177" i="4" a="1"/>
  <c r="T177" i="4"/>
  <c r="AC202" i="5"/>
  <c r="U177" i="4" a="1"/>
  <c r="U177" i="4"/>
  <c r="AD202" i="5"/>
  <c r="AF202" i="5"/>
  <c r="AG202" i="5"/>
  <c r="X177" i="4"/>
  <c r="AI202" i="5"/>
  <c r="Y177" i="4"/>
  <c r="AJ202" i="5"/>
  <c r="Z177" i="4"/>
  <c r="AL202" i="5"/>
  <c r="AN202" i="5"/>
  <c r="B137" i="4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H137" i="4"/>
  <c r="T137" i="4" a="1"/>
  <c r="T137" i="4"/>
  <c r="AC203" i="5"/>
  <c r="U137" i="4" a="1"/>
  <c r="U137" i="4"/>
  <c r="AD203" i="5"/>
  <c r="AF203" i="5"/>
  <c r="AG203" i="5"/>
  <c r="X137" i="4"/>
  <c r="AI203" i="5"/>
  <c r="Y137" i="4"/>
  <c r="AJ203" i="5"/>
  <c r="Z137" i="4"/>
  <c r="AL203" i="5"/>
  <c r="L203" i="5"/>
  <c r="N203" i="5"/>
  <c r="O203" i="5"/>
  <c r="AN203" i="5"/>
  <c r="B138" i="4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H138" i="4"/>
  <c r="T138" i="4" a="1"/>
  <c r="T138" i="4"/>
  <c r="AC204" i="5"/>
  <c r="U138" i="4" a="1"/>
  <c r="U138" i="4"/>
  <c r="AD204" i="5"/>
  <c r="AF204" i="5"/>
  <c r="AG204" i="5"/>
  <c r="X138" i="4"/>
  <c r="AI204" i="5"/>
  <c r="Y138" i="4"/>
  <c r="AJ204" i="5"/>
  <c r="Z138" i="4"/>
  <c r="AL204" i="5"/>
  <c r="L204" i="5"/>
  <c r="N204" i="5"/>
  <c r="O204" i="5"/>
  <c r="AN204" i="5"/>
  <c r="B139" i="4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1" i="2"/>
  <c r="N139" i="4"/>
  <c r="T205" i="5"/>
  <c r="O139" i="4"/>
  <c r="U205" i="5"/>
  <c r="P139" i="4"/>
  <c r="W205" i="5"/>
  <c r="Q139" i="4"/>
  <c r="X205" i="5"/>
  <c r="S139" i="4"/>
  <c r="AA205" i="5"/>
  <c r="AH139" i="4"/>
  <c r="T139" i="4" a="1"/>
  <c r="T139" i="4"/>
  <c r="AC205" i="5"/>
  <c r="U139" i="4" a="1"/>
  <c r="U139" i="4"/>
  <c r="AD205" i="5"/>
  <c r="AF205" i="5"/>
  <c r="AG205" i="5"/>
  <c r="X139" i="4"/>
  <c r="AI205" i="5"/>
  <c r="Y139" i="4"/>
  <c r="AJ205" i="5"/>
  <c r="Z139" i="4"/>
  <c r="AL205" i="5"/>
  <c r="AN205" i="5"/>
  <c r="B140" i="4"/>
  <c r="C140" i="4"/>
  <c r="C206" i="5"/>
  <c r="D140" i="4"/>
  <c r="E206" i="5"/>
  <c r="K206" i="5"/>
  <c r="L140" i="4"/>
  <c r="Q206" i="5"/>
  <c r="M140" i="4"/>
  <c r="R206" i="5"/>
  <c r="N30" i="2"/>
  <c r="N140" i="4"/>
  <c r="T206" i="5"/>
  <c r="O140" i="4"/>
  <c r="U206" i="5"/>
  <c r="P140" i="4"/>
  <c r="W206" i="5"/>
  <c r="Q140" i="4"/>
  <c r="X206" i="5"/>
  <c r="S140" i="4"/>
  <c r="AA206" i="5"/>
  <c r="AH140" i="4"/>
  <c r="T140" i="4" a="1"/>
  <c r="T140" i="4"/>
  <c r="AC206" i="5"/>
  <c r="U140" i="4" a="1"/>
  <c r="U140" i="4"/>
  <c r="AD206" i="5"/>
  <c r="AF206" i="5"/>
  <c r="AG206" i="5"/>
  <c r="X140" i="4"/>
  <c r="AI206" i="5"/>
  <c r="Y140" i="4"/>
  <c r="AJ206" i="5"/>
  <c r="Z140" i="4"/>
  <c r="AL206" i="5"/>
  <c r="L206" i="5"/>
  <c r="N206" i="5"/>
  <c r="O206" i="5"/>
  <c r="AN206" i="5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34" i="2"/>
  <c r="N94" i="4"/>
  <c r="T207" i="5"/>
  <c r="U207" i="5"/>
  <c r="P94" i="4"/>
  <c r="W207" i="5"/>
  <c r="Q94" i="4"/>
  <c r="X207" i="5"/>
  <c r="S94" i="4"/>
  <c r="AA207" i="5"/>
  <c r="AF207" i="5"/>
  <c r="AG207" i="5"/>
  <c r="X94" i="4"/>
  <c r="AI207" i="5"/>
  <c r="Y94" i="4"/>
  <c r="AJ207" i="5"/>
  <c r="Z94" i="4"/>
  <c r="AL207" i="5"/>
  <c r="AN207" i="5"/>
  <c r="C218" i="4"/>
  <c r="C208" i="5"/>
  <c r="D218" i="4"/>
  <c r="E208" i="5"/>
  <c r="H218" i="4"/>
  <c r="K208" i="5"/>
  <c r="L218" i="4"/>
  <c r="Q208" i="5"/>
  <c r="M218" i="4"/>
  <c r="R208" i="5"/>
  <c r="T208" i="5"/>
  <c r="U208" i="5"/>
  <c r="P218" i="4"/>
  <c r="W208" i="5"/>
  <c r="Q218" i="4"/>
  <c r="X208" i="5"/>
  <c r="S218" i="4"/>
  <c r="AA208" i="5"/>
  <c r="AH218" i="4"/>
  <c r="T218" i="4" a="1"/>
  <c r="T218" i="4"/>
  <c r="AC208" i="5"/>
  <c r="U218" i="4" a="1"/>
  <c r="U218" i="4"/>
  <c r="AD208" i="5"/>
  <c r="AF208" i="5"/>
  <c r="AG208" i="5"/>
  <c r="X218" i="4"/>
  <c r="AI208" i="5"/>
  <c r="Y218" i="4"/>
  <c r="AJ208" i="5"/>
  <c r="Z218" i="4"/>
  <c r="AL208" i="5"/>
  <c r="AN208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U209" i="5"/>
  <c r="P228" i="4"/>
  <c r="W209" i="5"/>
  <c r="Q228" i="4"/>
  <c r="X209" i="5"/>
  <c r="S228" i="4"/>
  <c r="AA209" i="5"/>
  <c r="AH228" i="4"/>
  <c r="T228" i="4" a="1"/>
  <c r="T228" i="4"/>
  <c r="AC209" i="5"/>
  <c r="U228" i="4" a="1"/>
  <c r="U228" i="4"/>
  <c r="AD209" i="5"/>
  <c r="AF209" i="5"/>
  <c r="AG209" i="5"/>
  <c r="X228" i="4"/>
  <c r="AI209" i="5"/>
  <c r="Y228" i="4"/>
  <c r="AJ209" i="5"/>
  <c r="Z228" i="4"/>
  <c r="AL209" i="5"/>
  <c r="AN209" i="5"/>
  <c r="C289" i="4"/>
  <c r="C210" i="5"/>
  <c r="D289" i="4"/>
  <c r="E210" i="5"/>
  <c r="E289" i="4"/>
  <c r="F210" i="5"/>
  <c r="F289" i="4"/>
  <c r="H210" i="5"/>
  <c r="I210" i="5"/>
  <c r="H289" i="4"/>
  <c r="K210" i="5"/>
  <c r="L289" i="4"/>
  <c r="Q210" i="5"/>
  <c r="M289" i="4"/>
  <c r="R210" i="5"/>
  <c r="N289" i="4"/>
  <c r="T210" i="5"/>
  <c r="U210" i="5"/>
  <c r="P289" i="4"/>
  <c r="W210" i="5"/>
  <c r="Q289" i="4"/>
  <c r="X210" i="5"/>
  <c r="S289" i="4"/>
  <c r="AA210" i="5"/>
  <c r="AF210" i="5"/>
  <c r="AG210" i="5"/>
  <c r="X289" i="4"/>
  <c r="AI210" i="5"/>
  <c r="Y289" i="4"/>
  <c r="AJ210" i="5"/>
  <c r="Z289" i="4"/>
  <c r="AL210" i="5"/>
  <c r="AN210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U211" i="5"/>
  <c r="P229" i="4"/>
  <c r="W211" i="5"/>
  <c r="Q229" i="4"/>
  <c r="X211" i="5"/>
  <c r="S229" i="4"/>
  <c r="AA211" i="5"/>
  <c r="AH229" i="4"/>
  <c r="T229" i="4" a="1"/>
  <c r="T229" i="4"/>
  <c r="AC211" i="5"/>
  <c r="U229" i="4" a="1"/>
  <c r="U229" i="4"/>
  <c r="AD211" i="5"/>
  <c r="AF211" i="5"/>
  <c r="AG211" i="5"/>
  <c r="X229" i="4"/>
  <c r="AI211" i="5"/>
  <c r="Y229" i="4"/>
  <c r="AJ211" i="5"/>
  <c r="Z229" i="4"/>
  <c r="AL211" i="5"/>
  <c r="AN211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H230" i="4"/>
  <c r="T230" i="4" a="1"/>
  <c r="T230" i="4"/>
  <c r="AC212" i="5"/>
  <c r="U230" i="4" a="1"/>
  <c r="U230" i="4"/>
  <c r="AD212" i="5"/>
  <c r="AF212" i="5"/>
  <c r="AG212" i="5"/>
  <c r="X230" i="4"/>
  <c r="AI212" i="5"/>
  <c r="Y230" i="4"/>
  <c r="AJ212" i="5"/>
  <c r="Z230" i="4"/>
  <c r="AL212" i="5"/>
  <c r="AN212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U213" i="5"/>
  <c r="P141" i="4"/>
  <c r="W213" i="5"/>
  <c r="Q141" i="4"/>
  <c r="X213" i="5"/>
  <c r="S141" i="4"/>
  <c r="AA213" i="5"/>
  <c r="AH141" i="4"/>
  <c r="T141" i="4" a="1"/>
  <c r="T141" i="4"/>
  <c r="AC213" i="5"/>
  <c r="U141" i="4" a="1"/>
  <c r="U141" i="4"/>
  <c r="AD213" i="5"/>
  <c r="AF213" i="5"/>
  <c r="AG213" i="5"/>
  <c r="X141" i="4"/>
  <c r="AI213" i="5"/>
  <c r="Y141" i="4"/>
  <c r="AJ213" i="5"/>
  <c r="Z141" i="4"/>
  <c r="AL213" i="5"/>
  <c r="AN213" i="5"/>
  <c r="C294" i="4"/>
  <c r="C214" i="5"/>
  <c r="D294" i="4"/>
  <c r="E214" i="5"/>
  <c r="E294" i="4"/>
  <c r="F214" i="5"/>
  <c r="F294" i="4"/>
  <c r="H214" i="5"/>
  <c r="I214" i="5"/>
  <c r="H294" i="4"/>
  <c r="K214" i="5"/>
  <c r="L294" i="4"/>
  <c r="Q214" i="5"/>
  <c r="M294" i="4"/>
  <c r="R214" i="5"/>
  <c r="T214" i="5"/>
  <c r="U214" i="5"/>
  <c r="P294" i="4"/>
  <c r="W214" i="5"/>
  <c r="Q294" i="4"/>
  <c r="X214" i="5"/>
  <c r="S294" i="4"/>
  <c r="AA214" i="5"/>
  <c r="AH294" i="4"/>
  <c r="T294" i="4" a="1"/>
  <c r="T294" i="4"/>
  <c r="AC214" i="5"/>
  <c r="U294" i="4" a="1"/>
  <c r="U294" i="4"/>
  <c r="AD214" i="5"/>
  <c r="AF214" i="5"/>
  <c r="AG214" i="5"/>
  <c r="X294" i="4"/>
  <c r="AI214" i="5"/>
  <c r="Y294" i="4"/>
  <c r="AJ214" i="5"/>
  <c r="Z294" i="4"/>
  <c r="AL214" i="5"/>
  <c r="AN214" i="5"/>
  <c r="O215" i="5"/>
  <c r="H258" i="4"/>
  <c r="K215" i="5"/>
  <c r="C258" i="4"/>
  <c r="C215" i="5"/>
  <c r="D258" i="4"/>
  <c r="E215" i="5"/>
  <c r="E258" i="4"/>
  <c r="F215" i="5"/>
  <c r="F258" i="4"/>
  <c r="H215" i="5"/>
  <c r="I215" i="5"/>
  <c r="I258" i="4"/>
  <c r="L215" i="5"/>
  <c r="J258" i="4"/>
  <c r="N215" i="5"/>
  <c r="L258" i="4"/>
  <c r="Q215" i="5"/>
  <c r="M258" i="4"/>
  <c r="R215" i="5"/>
  <c r="N39" i="2"/>
  <c r="N258" i="4"/>
  <c r="T215" i="5"/>
  <c r="U215" i="5"/>
  <c r="P258" i="4"/>
  <c r="W215" i="5"/>
  <c r="Q258" i="4"/>
  <c r="X215" i="5"/>
  <c r="S258" i="4"/>
  <c r="AA215" i="5"/>
  <c r="AF215" i="5"/>
  <c r="AG215" i="5"/>
  <c r="X258" i="4"/>
  <c r="AI215" i="5"/>
  <c r="Y258" i="4"/>
  <c r="AJ215" i="5"/>
  <c r="Z258" i="4"/>
  <c r="AL215" i="5"/>
  <c r="AN215" i="5"/>
  <c r="O216" i="5"/>
  <c r="H259" i="4"/>
  <c r="K216" i="5"/>
  <c r="C259" i="4"/>
  <c r="C216" i="5"/>
  <c r="D259" i="4"/>
  <c r="E216" i="5"/>
  <c r="E259" i="4"/>
  <c r="F216" i="5"/>
  <c r="F259" i="4"/>
  <c r="H216" i="5"/>
  <c r="I216" i="5"/>
  <c r="L259" i="4"/>
  <c r="Q216" i="5"/>
  <c r="M259" i="4"/>
  <c r="R216" i="5"/>
  <c r="T216" i="5"/>
  <c r="U216" i="5"/>
  <c r="P259" i="4"/>
  <c r="W216" i="5"/>
  <c r="Q259" i="4"/>
  <c r="X216" i="5"/>
  <c r="S259" i="4"/>
  <c r="AA216" i="5"/>
  <c r="AH259" i="4"/>
  <c r="T259" i="4" a="1"/>
  <c r="T259" i="4"/>
  <c r="AC216" i="5"/>
  <c r="U259" i="4" a="1"/>
  <c r="U259" i="4"/>
  <c r="AD216" i="5"/>
  <c r="AF216" i="5"/>
  <c r="AG216" i="5"/>
  <c r="X259" i="4"/>
  <c r="AI216" i="5"/>
  <c r="Y259" i="4"/>
  <c r="AJ216" i="5"/>
  <c r="Z259" i="4"/>
  <c r="AL216" i="5"/>
  <c r="AN216" i="5"/>
  <c r="O217" i="5"/>
  <c r="H260" i="4"/>
  <c r="K217" i="5"/>
  <c r="C260" i="4"/>
  <c r="C217" i="5"/>
  <c r="D260" i="4"/>
  <c r="E217" i="5"/>
  <c r="E260" i="4"/>
  <c r="F217" i="5"/>
  <c r="F260" i="4"/>
  <c r="H217" i="5"/>
  <c r="I217" i="5"/>
  <c r="I260" i="4"/>
  <c r="L217" i="5"/>
  <c r="J260" i="4"/>
  <c r="N217" i="5"/>
  <c r="L260" i="4"/>
  <c r="Q217" i="5"/>
  <c r="M260" i="4"/>
  <c r="R217" i="5"/>
  <c r="T217" i="5"/>
  <c r="U217" i="5"/>
  <c r="P260" i="4"/>
  <c r="W217" i="5"/>
  <c r="Q260" i="4"/>
  <c r="X217" i="5"/>
  <c r="S260" i="4"/>
  <c r="AA217" i="5"/>
  <c r="AH260" i="4"/>
  <c r="T260" i="4" a="1"/>
  <c r="T260" i="4"/>
  <c r="AC217" i="5"/>
  <c r="U260" i="4" a="1"/>
  <c r="U260" i="4"/>
  <c r="AD217" i="5"/>
  <c r="AF217" i="5"/>
  <c r="AG217" i="5"/>
  <c r="X260" i="4"/>
  <c r="AI217" i="5"/>
  <c r="Y260" i="4"/>
  <c r="AJ217" i="5"/>
  <c r="Z260" i="4"/>
  <c r="AL217" i="5"/>
  <c r="AN217" i="5"/>
  <c r="C197" i="4"/>
  <c r="C218" i="5"/>
  <c r="N197" i="4"/>
  <c r="T218" i="5"/>
  <c r="U218" i="5"/>
  <c r="P197" i="4"/>
  <c r="W218" i="5"/>
  <c r="Q197" i="4"/>
  <c r="X218" i="5"/>
  <c r="S197" i="4"/>
  <c r="AA218" i="5"/>
  <c r="AH197" i="4"/>
  <c r="T197" i="4" a="1"/>
  <c r="T197" i="4"/>
  <c r="AC218" i="5"/>
  <c r="U197" i="4" a="1"/>
  <c r="U197" i="4"/>
  <c r="AD218" i="5"/>
  <c r="AF218" i="5"/>
  <c r="AG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AN218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U219" i="5"/>
  <c r="P179" i="4"/>
  <c r="W219" i="5"/>
  <c r="Q179" i="4"/>
  <c r="X219" i="5"/>
  <c r="AA219" i="5"/>
  <c r="AH179" i="4"/>
  <c r="T179" i="4" a="1"/>
  <c r="T179" i="4"/>
  <c r="AC219" i="5"/>
  <c r="U179" i="4" a="1"/>
  <c r="U179" i="4"/>
  <c r="AD219" i="5"/>
  <c r="AF219" i="5"/>
  <c r="AG219" i="5"/>
  <c r="X179" i="4"/>
  <c r="AI219" i="5"/>
  <c r="L219" i="5"/>
  <c r="N219" i="5"/>
  <c r="O219" i="5"/>
  <c r="AN219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U220" i="5"/>
  <c r="P180" i="4"/>
  <c r="W220" i="5"/>
  <c r="Q180" i="4"/>
  <c r="X220" i="5"/>
  <c r="S180" i="4"/>
  <c r="AA220" i="5"/>
  <c r="AH180" i="4"/>
  <c r="T180" i="4" a="1"/>
  <c r="T180" i="4"/>
  <c r="AC220" i="5"/>
  <c r="U180" i="4" a="1"/>
  <c r="U180" i="4"/>
  <c r="AD220" i="5"/>
  <c r="AF220" i="5"/>
  <c r="AG220" i="5"/>
  <c r="X180" i="4"/>
  <c r="AI220" i="5"/>
  <c r="Y180" i="4"/>
  <c r="AJ220" i="5"/>
  <c r="Z180" i="4"/>
  <c r="AL220" i="5"/>
  <c r="L220" i="5"/>
  <c r="N220" i="5"/>
  <c r="O220" i="5"/>
  <c r="AN220" i="5"/>
  <c r="O221" i="5"/>
  <c r="H198" i="4"/>
  <c r="K221" i="5"/>
  <c r="C198" i="4"/>
  <c r="C221" i="5"/>
  <c r="D198" i="4"/>
  <c r="E221" i="5"/>
  <c r="E198" i="4"/>
  <c r="F221" i="5"/>
  <c r="F198" i="4"/>
  <c r="H221" i="5"/>
  <c r="I221" i="5"/>
  <c r="I12" i="2"/>
  <c r="I198" i="4"/>
  <c r="L221" i="5"/>
  <c r="J198" i="4"/>
  <c r="N221" i="5"/>
  <c r="L198" i="4"/>
  <c r="Q221" i="5"/>
  <c r="M198" i="4"/>
  <c r="R221" i="5"/>
  <c r="T221" i="5"/>
  <c r="U221" i="5"/>
  <c r="P198" i="4"/>
  <c r="W221" i="5"/>
  <c r="Q198" i="4"/>
  <c r="X221" i="5"/>
  <c r="S198" i="4"/>
  <c r="AA221" i="5"/>
  <c r="AH198" i="4"/>
  <c r="T198" i="4" a="1"/>
  <c r="T198" i="4"/>
  <c r="AC221" i="5"/>
  <c r="U198" i="4" a="1"/>
  <c r="U198" i="4"/>
  <c r="AD221" i="5"/>
  <c r="AF221" i="5"/>
  <c r="AG221" i="5"/>
  <c r="X198" i="4"/>
  <c r="AI221" i="5"/>
  <c r="Y198" i="4"/>
  <c r="AJ221" i="5"/>
  <c r="Z198" i="4"/>
  <c r="AL221" i="5"/>
  <c r="AN221" i="5"/>
  <c r="C199" i="4"/>
  <c r="C222" i="5"/>
  <c r="D199" i="4"/>
  <c r="E222" i="5"/>
  <c r="E199" i="4"/>
  <c r="F222" i="5"/>
  <c r="F199" i="4"/>
  <c r="H222" i="5"/>
  <c r="I222" i="5"/>
  <c r="H199" i="4"/>
  <c r="K222" i="5"/>
  <c r="L199" i="4"/>
  <c r="Q222" i="5"/>
  <c r="M199" i="4"/>
  <c r="R222" i="5"/>
  <c r="T222" i="5"/>
  <c r="U222" i="5"/>
  <c r="P199" i="4"/>
  <c r="W222" i="5"/>
  <c r="Q199" i="4"/>
  <c r="X222" i="5"/>
  <c r="S199" i="4"/>
  <c r="AA222" i="5"/>
  <c r="AH199" i="4"/>
  <c r="T199" i="4" a="1"/>
  <c r="T199" i="4"/>
  <c r="AC222" i="5"/>
  <c r="U199" i="4" a="1"/>
  <c r="U199" i="4"/>
  <c r="AD222" i="5"/>
  <c r="AF222" i="5"/>
  <c r="AG222" i="5"/>
  <c r="X199" i="4"/>
  <c r="AI222" i="5"/>
  <c r="Y199" i="4"/>
  <c r="AJ222" i="5"/>
  <c r="Z199" i="4"/>
  <c r="AL222" i="5"/>
  <c r="L222" i="5"/>
  <c r="N222" i="5"/>
  <c r="O222" i="5"/>
  <c r="AN222" i="5"/>
  <c r="C98" i="4"/>
  <c r="C223" i="5"/>
  <c r="D98" i="4"/>
  <c r="E223" i="5"/>
  <c r="K223" i="5"/>
  <c r="L98" i="4"/>
  <c r="Q223" i="5"/>
  <c r="M98" i="4"/>
  <c r="R223" i="5"/>
  <c r="T223" i="5"/>
  <c r="U223" i="5"/>
  <c r="P98" i="4"/>
  <c r="W223" i="5"/>
  <c r="X223" i="5"/>
  <c r="S98" i="4"/>
  <c r="AA223" i="5"/>
  <c r="AH98" i="4"/>
  <c r="T98" i="4" a="1"/>
  <c r="T98" i="4"/>
  <c r="AC223" i="5"/>
  <c r="U98" i="4" a="1"/>
  <c r="U98" i="4"/>
  <c r="AD223" i="5"/>
  <c r="AF223" i="5"/>
  <c r="AG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AN223" i="5"/>
  <c r="O224" i="5"/>
  <c r="H12" i="4"/>
  <c r="K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U224" i="5"/>
  <c r="P12" i="4"/>
  <c r="W224" i="5"/>
  <c r="Q12" i="4"/>
  <c r="X224" i="5"/>
  <c r="AA224" i="5"/>
  <c r="AH12" i="4"/>
  <c r="T12" i="4" a="1"/>
  <c r="T12" i="4"/>
  <c r="AC224" i="5"/>
  <c r="U12" i="4" a="1"/>
  <c r="U12" i="4"/>
  <c r="AD224" i="5"/>
  <c r="AF224" i="5"/>
  <c r="AG224" i="5"/>
  <c r="X12" i="4"/>
  <c r="AI224" i="5"/>
  <c r="Y12" i="4"/>
  <c r="AJ224" i="5"/>
  <c r="Z12" i="4"/>
  <c r="AL224" i="5"/>
  <c r="F224" i="5"/>
  <c r="H224" i="5"/>
  <c r="I224" i="5"/>
  <c r="AN224" i="5"/>
  <c r="C290" i="4"/>
  <c r="C225" i="5"/>
  <c r="D290" i="4"/>
  <c r="E225" i="5"/>
  <c r="E18" i="2"/>
  <c r="E290" i="4"/>
  <c r="F225" i="5"/>
  <c r="F18" i="2"/>
  <c r="F290" i="4"/>
  <c r="H225" i="5"/>
  <c r="I225" i="5"/>
  <c r="H290" i="4"/>
  <c r="K225" i="5"/>
  <c r="L290" i="4"/>
  <c r="Q225" i="5"/>
  <c r="M290" i="4"/>
  <c r="R225" i="5"/>
  <c r="T225" i="5"/>
  <c r="U225" i="5"/>
  <c r="P290" i="4"/>
  <c r="W225" i="5"/>
  <c r="S290" i="4"/>
  <c r="AA225" i="5"/>
  <c r="AH290" i="4"/>
  <c r="T290" i="4" a="1"/>
  <c r="T290" i="4"/>
  <c r="AC225" i="5"/>
  <c r="U290" i="4" a="1"/>
  <c r="U290" i="4"/>
  <c r="AD225" i="5"/>
  <c r="AF225" i="5"/>
  <c r="AG225" i="5"/>
  <c r="X290" i="4"/>
  <c r="AI225" i="5"/>
  <c r="Y290" i="4"/>
  <c r="AJ225" i="5"/>
  <c r="Z290" i="4"/>
  <c r="AL225" i="5"/>
  <c r="L225" i="5"/>
  <c r="N225" i="5"/>
  <c r="O225" i="5"/>
  <c r="X225" i="5"/>
  <c r="AN225" i="5"/>
  <c r="B181" i="4"/>
  <c r="S181" i="4"/>
  <c r="AA226" i="5"/>
  <c r="P181" i="4"/>
  <c r="W226" i="5"/>
  <c r="O226" i="5"/>
  <c r="H181" i="4"/>
  <c r="K226" i="5"/>
  <c r="C181" i="4"/>
  <c r="C226" i="5"/>
  <c r="D181" i="4"/>
  <c r="E226" i="5"/>
  <c r="E181" i="4"/>
  <c r="F226" i="5"/>
  <c r="F181" i="4"/>
  <c r="H226" i="5"/>
  <c r="I226" i="5"/>
  <c r="I181" i="4"/>
  <c r="L226" i="5"/>
  <c r="J181" i="4"/>
  <c r="N226" i="5"/>
  <c r="L181" i="4"/>
  <c r="Q226" i="5"/>
  <c r="M181" i="4"/>
  <c r="R226" i="5"/>
  <c r="T226" i="5"/>
  <c r="U226" i="5"/>
  <c r="Q181" i="4"/>
  <c r="X226" i="5"/>
  <c r="R181" i="4"/>
  <c r="Z226" i="5"/>
  <c r="AH181" i="4"/>
  <c r="T181" i="4" a="1"/>
  <c r="T181" i="4"/>
  <c r="AC226" i="5"/>
  <c r="U181" i="4" a="1"/>
  <c r="U181" i="4"/>
  <c r="AD226" i="5"/>
  <c r="AF226" i="5"/>
  <c r="AG226" i="5"/>
  <c r="X181" i="4"/>
  <c r="AI226" i="5"/>
  <c r="Y181" i="4"/>
  <c r="AJ226" i="5"/>
  <c r="Z181" i="4"/>
  <c r="AL226" i="5"/>
  <c r="AN226" i="5"/>
  <c r="C114" i="4"/>
  <c r="C227" i="5"/>
  <c r="D114" i="4"/>
  <c r="E227" i="5"/>
  <c r="H114" i="4"/>
  <c r="K227" i="5"/>
  <c r="L114" i="4"/>
  <c r="Q227" i="5"/>
  <c r="M114" i="4"/>
  <c r="R227" i="5"/>
  <c r="T227" i="5"/>
  <c r="U227" i="5"/>
  <c r="P114" i="4"/>
  <c r="W227" i="5"/>
  <c r="X227" i="5"/>
  <c r="AA227" i="5"/>
  <c r="AH114" i="4"/>
  <c r="T114" i="4" a="1"/>
  <c r="T114" i="4"/>
  <c r="AC227" i="5"/>
  <c r="U114" i="4" a="1"/>
  <c r="U114" i="4"/>
  <c r="AD227" i="5"/>
  <c r="AF227" i="5"/>
  <c r="AG227" i="5"/>
  <c r="X114" i="4"/>
  <c r="AI227" i="5"/>
  <c r="Y114" i="4"/>
  <c r="AJ227" i="5"/>
  <c r="Z114" i="4"/>
  <c r="AL227" i="5"/>
  <c r="F227" i="5"/>
  <c r="H227" i="5"/>
  <c r="I227" i="5"/>
  <c r="L227" i="5"/>
  <c r="N227" i="5"/>
  <c r="O227" i="5"/>
  <c r="AN227" i="5"/>
  <c r="O228" i="5"/>
  <c r="K228" i="5"/>
  <c r="C48" i="4"/>
  <c r="C228" i="5"/>
  <c r="D48" i="4"/>
  <c r="E228" i="5"/>
  <c r="E48" i="4"/>
  <c r="F228" i="5"/>
  <c r="F48" i="4"/>
  <c r="H228" i="5"/>
  <c r="I228" i="5"/>
  <c r="I48" i="4"/>
  <c r="L228" i="5"/>
  <c r="J48" i="4"/>
  <c r="N228" i="5"/>
  <c r="L48" i="4"/>
  <c r="Q228" i="5"/>
  <c r="M48" i="4"/>
  <c r="R228" i="5"/>
  <c r="T228" i="5"/>
  <c r="U228" i="5"/>
  <c r="P48" i="4"/>
  <c r="W228" i="5"/>
  <c r="Q48" i="4"/>
  <c r="X228" i="5"/>
  <c r="S4" i="2"/>
  <c r="S48" i="4"/>
  <c r="AA228" i="5"/>
  <c r="AH48" i="4"/>
  <c r="T48" i="4" a="1"/>
  <c r="T48" i="4"/>
  <c r="AC228" i="5"/>
  <c r="U48" i="4" a="1"/>
  <c r="U48" i="4"/>
  <c r="AD228" i="5"/>
  <c r="AF228" i="5"/>
  <c r="AG228" i="5"/>
  <c r="X48" i="4"/>
  <c r="AI228" i="5"/>
  <c r="Y48" i="4"/>
  <c r="AJ228" i="5"/>
  <c r="Z48" i="4"/>
  <c r="AL228" i="5"/>
  <c r="AN228" i="5"/>
  <c r="C291" i="4"/>
  <c r="C229" i="5"/>
  <c r="D291" i="4"/>
  <c r="E229" i="5"/>
  <c r="E291" i="4"/>
  <c r="F229" i="5"/>
  <c r="F291" i="4"/>
  <c r="H229" i="5"/>
  <c r="I229" i="5"/>
  <c r="H291" i="4"/>
  <c r="K229" i="5"/>
  <c r="L291" i="4"/>
  <c r="Q229" i="5"/>
  <c r="M291" i="4"/>
  <c r="R229" i="5"/>
  <c r="T229" i="5"/>
  <c r="U229" i="5"/>
  <c r="P291" i="4"/>
  <c r="W229" i="5"/>
  <c r="Q291" i="4"/>
  <c r="X229" i="5"/>
  <c r="S291" i="4"/>
  <c r="AA229" i="5"/>
  <c r="AH291" i="4"/>
  <c r="T291" i="4" a="1"/>
  <c r="T291" i="4"/>
  <c r="AC229" i="5"/>
  <c r="U291" i="4" a="1"/>
  <c r="U291" i="4"/>
  <c r="AD229" i="5"/>
  <c r="AF229" i="5"/>
  <c r="AG229" i="5"/>
  <c r="X291" i="4"/>
  <c r="AI229" i="5"/>
  <c r="Y291" i="4"/>
  <c r="AJ229" i="5"/>
  <c r="Z291" i="4"/>
  <c r="AL229" i="5"/>
  <c r="L229" i="5"/>
  <c r="N229" i="5"/>
  <c r="O229" i="5"/>
  <c r="AN229" i="5"/>
  <c r="B231" i="4"/>
  <c r="C231" i="4"/>
  <c r="C230" i="5"/>
  <c r="D231" i="4"/>
  <c r="E230" i="5"/>
  <c r="E231" i="4"/>
  <c r="F230" i="5"/>
  <c r="F231" i="4"/>
  <c r="H230" i="5"/>
  <c r="I230" i="5"/>
  <c r="H231" i="4"/>
  <c r="K230" i="5"/>
  <c r="L231" i="4"/>
  <c r="Q230" i="5"/>
  <c r="M231" i="4"/>
  <c r="R230" i="5"/>
  <c r="T230" i="5"/>
  <c r="U230" i="5"/>
  <c r="P231" i="4"/>
  <c r="W230" i="5"/>
  <c r="Q231" i="4"/>
  <c r="X230" i="5"/>
  <c r="S231" i="4"/>
  <c r="AA230" i="5"/>
  <c r="AH231" i="4"/>
  <c r="T231" i="4" a="1"/>
  <c r="T231" i="4"/>
  <c r="AC230" i="5"/>
  <c r="U231" i="4" a="1"/>
  <c r="U231" i="4"/>
  <c r="AD230" i="5"/>
  <c r="AF230" i="5"/>
  <c r="AG230" i="5"/>
  <c r="X231" i="4"/>
  <c r="AI230" i="5"/>
  <c r="Y231" i="4"/>
  <c r="AJ230" i="5"/>
  <c r="Z231" i="4"/>
  <c r="AL230" i="5"/>
  <c r="L230" i="5"/>
  <c r="N230" i="5"/>
  <c r="O230" i="5"/>
  <c r="AN230" i="5"/>
  <c r="C209" i="4"/>
  <c r="C231" i="5"/>
  <c r="D209" i="4"/>
  <c r="E231" i="5"/>
  <c r="H209" i="4"/>
  <c r="K231" i="5"/>
  <c r="L209" i="4"/>
  <c r="Q231" i="5"/>
  <c r="M209" i="4"/>
  <c r="R231" i="5"/>
  <c r="T231" i="5"/>
  <c r="U231" i="5"/>
  <c r="P209" i="4"/>
  <c r="W231" i="5"/>
  <c r="Q209" i="4"/>
  <c r="X231" i="5"/>
  <c r="S209" i="4"/>
  <c r="AA231" i="5"/>
  <c r="AH209" i="4"/>
  <c r="T209" i="4" a="1"/>
  <c r="T209" i="4"/>
  <c r="AC231" i="5"/>
  <c r="U209" i="4" a="1"/>
  <c r="U209" i="4"/>
  <c r="AD231" i="5"/>
  <c r="AF231" i="5"/>
  <c r="AG231" i="5"/>
  <c r="X209" i="4"/>
  <c r="AI231" i="5"/>
  <c r="Y209" i="4"/>
  <c r="AJ231" i="5"/>
  <c r="Z209" i="4"/>
  <c r="AL231" i="5"/>
  <c r="L231" i="5"/>
  <c r="N231" i="5"/>
  <c r="O231" i="5"/>
  <c r="AN231" i="5"/>
  <c r="C281" i="4"/>
  <c r="C232" i="5"/>
  <c r="D281" i="4"/>
  <c r="E232" i="5"/>
  <c r="H281" i="4"/>
  <c r="K232" i="5"/>
  <c r="L281" i="4"/>
  <c r="Q232" i="5"/>
  <c r="M281" i="4"/>
  <c r="R232" i="5"/>
  <c r="T232" i="5"/>
  <c r="U232" i="5"/>
  <c r="P281" i="4"/>
  <c r="W232" i="5"/>
  <c r="Q281" i="4"/>
  <c r="X232" i="5"/>
  <c r="S281" i="4"/>
  <c r="AA232" i="5"/>
  <c r="AH281" i="4"/>
  <c r="T281" i="4" a="1"/>
  <c r="T281" i="4"/>
  <c r="AC232" i="5"/>
  <c r="U281" i="4" a="1"/>
  <c r="U281" i="4"/>
  <c r="AD232" i="5"/>
  <c r="AF232" i="5"/>
  <c r="AG232" i="5"/>
  <c r="X281" i="4"/>
  <c r="AI232" i="5"/>
  <c r="Y281" i="4"/>
  <c r="AJ232" i="5"/>
  <c r="Z281" i="4"/>
  <c r="AL232" i="5"/>
  <c r="L232" i="5"/>
  <c r="N232" i="5"/>
  <c r="O232" i="5"/>
  <c r="AN232" i="5"/>
  <c r="B142" i="4"/>
  <c r="S142" i="4"/>
  <c r="AA233" i="5"/>
  <c r="P142" i="4"/>
  <c r="W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H142" i="4"/>
  <c r="T142" i="4" a="1"/>
  <c r="T142" i="4"/>
  <c r="AC233" i="5"/>
  <c r="U142" i="4" a="1"/>
  <c r="U142" i="4"/>
  <c r="AD233" i="5"/>
  <c r="AF233" i="5"/>
  <c r="AG233" i="5"/>
  <c r="X142" i="4"/>
  <c r="AI233" i="5"/>
  <c r="Y142" i="4"/>
  <c r="AJ233" i="5"/>
  <c r="Z142" i="4"/>
  <c r="AL233" i="5"/>
  <c r="L233" i="5"/>
  <c r="N233" i="5"/>
  <c r="O233" i="5"/>
  <c r="AN233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H27" i="4"/>
  <c r="T27" i="4" a="1"/>
  <c r="T27" i="4"/>
  <c r="AC234" i="5"/>
  <c r="U27" i="4" a="1"/>
  <c r="U27" i="4"/>
  <c r="AD234" i="5"/>
  <c r="AF234" i="5"/>
  <c r="AG234" i="5"/>
  <c r="X27" i="4"/>
  <c r="AI234" i="5"/>
  <c r="Y27" i="4"/>
  <c r="AJ234" i="5"/>
  <c r="Z27" i="4"/>
  <c r="AL234" i="5"/>
  <c r="AN234" i="5"/>
  <c r="B143" i="4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H143" i="4"/>
  <c r="T143" i="4" a="1"/>
  <c r="T143" i="4"/>
  <c r="AC235" i="5"/>
  <c r="U143" i="4" a="1"/>
  <c r="U143" i="4"/>
  <c r="AD235" i="5"/>
  <c r="AF235" i="5"/>
  <c r="AG235" i="5"/>
  <c r="X143" i="4"/>
  <c r="AI235" i="5"/>
  <c r="Y143" i="4"/>
  <c r="AJ235" i="5"/>
  <c r="Z143" i="4"/>
  <c r="AL235" i="5"/>
  <c r="AN235" i="5"/>
  <c r="B144" i="4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H144" i="4"/>
  <c r="T144" i="4" a="1"/>
  <c r="T144" i="4"/>
  <c r="AC236" i="5"/>
  <c r="U144" i="4" a="1"/>
  <c r="U144" i="4"/>
  <c r="AD236" i="5"/>
  <c r="AF236" i="5"/>
  <c r="AG236" i="5"/>
  <c r="X144" i="4"/>
  <c r="AI236" i="5"/>
  <c r="Y144" i="4"/>
  <c r="AJ236" i="5"/>
  <c r="Z144" i="4"/>
  <c r="AL236" i="5"/>
  <c r="AN236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H28" i="4"/>
  <c r="T28" i="4" a="1"/>
  <c r="T28" i="4"/>
  <c r="AC237" i="5"/>
  <c r="U28" i="4" a="1"/>
  <c r="U28" i="4"/>
  <c r="AD237" i="5"/>
  <c r="AF237" i="5"/>
  <c r="AG237" i="5"/>
  <c r="X28" i="4"/>
  <c r="AI237" i="5"/>
  <c r="Y28" i="4"/>
  <c r="AJ237" i="5"/>
  <c r="Z28" i="4"/>
  <c r="AL237" i="5"/>
  <c r="AN237" i="5"/>
  <c r="B145" i="4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H145" i="4"/>
  <c r="T145" i="4" a="1"/>
  <c r="T145" i="4"/>
  <c r="AC238" i="5"/>
  <c r="U145" i="4" a="1"/>
  <c r="U145" i="4"/>
  <c r="AD238" i="5"/>
  <c r="AF238" i="5"/>
  <c r="AG238" i="5"/>
  <c r="X145" i="4"/>
  <c r="AI238" i="5"/>
  <c r="Y145" i="4"/>
  <c r="AJ238" i="5"/>
  <c r="Z145" i="4"/>
  <c r="AL238" i="5"/>
  <c r="AN238" i="5"/>
  <c r="C282" i="4"/>
  <c r="C239" i="5"/>
  <c r="D282" i="4"/>
  <c r="E239" i="5"/>
  <c r="E282" i="4"/>
  <c r="F239" i="5"/>
  <c r="F282" i="4"/>
  <c r="H239" i="5"/>
  <c r="I239" i="5"/>
  <c r="K239" i="5"/>
  <c r="L282" i="4"/>
  <c r="Q239" i="5"/>
  <c r="M282" i="4"/>
  <c r="R239" i="5"/>
  <c r="T239" i="5"/>
  <c r="U239" i="5"/>
  <c r="P282" i="4"/>
  <c r="W239" i="5"/>
  <c r="Q282" i="4"/>
  <c r="X239" i="5"/>
  <c r="S282" i="4"/>
  <c r="AA239" i="5"/>
  <c r="AH282" i="4"/>
  <c r="T282" i="4" a="1"/>
  <c r="T282" i="4"/>
  <c r="AC239" i="5"/>
  <c r="U282" i="4" a="1"/>
  <c r="U282" i="4"/>
  <c r="AD239" i="5"/>
  <c r="AF239" i="5"/>
  <c r="AG239" i="5"/>
  <c r="X282" i="4"/>
  <c r="AI239" i="5"/>
  <c r="Y282" i="4"/>
  <c r="AJ239" i="5"/>
  <c r="Z282" i="4"/>
  <c r="AL239" i="5"/>
  <c r="AN239" i="5"/>
  <c r="AA240" i="5"/>
  <c r="B392" i="4"/>
  <c r="P392" i="4"/>
  <c r="W240" i="5"/>
  <c r="O240" i="5"/>
  <c r="K240" i="5"/>
  <c r="C240" i="5"/>
  <c r="L240" i="5"/>
  <c r="N240" i="5"/>
  <c r="L392" i="4"/>
  <c r="Q240" i="5"/>
  <c r="U240" i="5"/>
  <c r="Q392" i="4"/>
  <c r="X240" i="5"/>
  <c r="R392" i="4"/>
  <c r="Z240" i="5"/>
  <c r="AC240" i="5"/>
  <c r="AD240" i="5"/>
  <c r="AF240" i="5"/>
  <c r="AG240" i="5"/>
  <c r="X392" i="4"/>
  <c r="AI240" i="5"/>
  <c r="Y392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93" i="4"/>
  <c r="P393" i="4"/>
  <c r="W244" i="5"/>
  <c r="O244" i="5"/>
  <c r="K244" i="5"/>
  <c r="C244" i="5"/>
  <c r="L244" i="5"/>
  <c r="N244" i="5"/>
  <c r="L393" i="4"/>
  <c r="Q244" i="5"/>
  <c r="U244" i="5"/>
  <c r="Q393" i="4"/>
  <c r="X244" i="5"/>
  <c r="R393" i="4"/>
  <c r="Z244" i="5"/>
  <c r="AC244" i="5"/>
  <c r="AD244" i="5"/>
  <c r="AF244" i="5"/>
  <c r="AG244" i="5"/>
  <c r="X393" i="4"/>
  <c r="AI244" i="5"/>
  <c r="Y393" i="4"/>
  <c r="AJ244" i="5"/>
  <c r="AL244" i="5"/>
  <c r="AN244" i="5"/>
  <c r="AA245" i="5"/>
  <c r="B394" i="4"/>
  <c r="P394" i="4"/>
  <c r="W245" i="5"/>
  <c r="O245" i="5"/>
  <c r="K245" i="5"/>
  <c r="C245" i="5"/>
  <c r="L245" i="5"/>
  <c r="N245" i="5"/>
  <c r="L394" i="4"/>
  <c r="Q245" i="5"/>
  <c r="U245" i="5"/>
  <c r="Q394" i="4"/>
  <c r="X245" i="5"/>
  <c r="R394" i="4"/>
  <c r="Z245" i="5"/>
  <c r="AC245" i="5"/>
  <c r="AD245" i="5"/>
  <c r="AF245" i="5"/>
  <c r="AG245" i="5"/>
  <c r="X394" i="4"/>
  <c r="AI245" i="5"/>
  <c r="Y394" i="4"/>
  <c r="AJ245" i="5"/>
  <c r="AL245" i="5"/>
  <c r="AN245" i="5"/>
  <c r="AA246" i="5"/>
  <c r="B395" i="4"/>
  <c r="P395" i="4"/>
  <c r="W246" i="5"/>
  <c r="O246" i="5"/>
  <c r="K246" i="5"/>
  <c r="C246" i="5"/>
  <c r="L246" i="5"/>
  <c r="N246" i="5"/>
  <c r="L395" i="4"/>
  <c r="Q246" i="5"/>
  <c r="U246" i="5"/>
  <c r="Q395" i="4"/>
  <c r="X246" i="5"/>
  <c r="R395" i="4"/>
  <c r="Z246" i="5"/>
  <c r="AC246" i="5"/>
  <c r="AD246" i="5"/>
  <c r="AF246" i="5"/>
  <c r="AG246" i="5"/>
  <c r="X395" i="4"/>
  <c r="AI246" i="5"/>
  <c r="Y395" i="4"/>
  <c r="AJ246" i="5"/>
  <c r="AL246" i="5"/>
  <c r="AN246" i="5"/>
  <c r="AA247" i="5"/>
  <c r="B396" i="4"/>
  <c r="P396" i="4"/>
  <c r="W247" i="5"/>
  <c r="O247" i="5"/>
  <c r="K247" i="5"/>
  <c r="C247" i="5"/>
  <c r="L247" i="5"/>
  <c r="N247" i="5"/>
  <c r="L396" i="4"/>
  <c r="Q247" i="5"/>
  <c r="U247" i="5"/>
  <c r="Q396" i="4"/>
  <c r="X247" i="5"/>
  <c r="R396" i="4"/>
  <c r="Z247" i="5"/>
  <c r="AC247" i="5"/>
  <c r="AD247" i="5"/>
  <c r="AF247" i="5"/>
  <c r="AG247" i="5"/>
  <c r="X396" i="4"/>
  <c r="AI247" i="5"/>
  <c r="Y396" i="4"/>
  <c r="AJ247" i="5"/>
  <c r="AL247" i="5"/>
  <c r="AN247" i="5"/>
  <c r="AA248" i="5"/>
  <c r="B397" i="4"/>
  <c r="P397" i="4"/>
  <c r="W248" i="5"/>
  <c r="O248" i="5"/>
  <c r="K248" i="5"/>
  <c r="C248" i="5"/>
  <c r="L248" i="5"/>
  <c r="N248" i="5"/>
  <c r="L397" i="4"/>
  <c r="Q248" i="5"/>
  <c r="U248" i="5"/>
  <c r="Q397" i="4"/>
  <c r="X248" i="5"/>
  <c r="R22" i="2"/>
  <c r="R397" i="4"/>
  <c r="Z248" i="5"/>
  <c r="AC248" i="5"/>
  <c r="AD248" i="5"/>
  <c r="AF248" i="5"/>
  <c r="AG248" i="5"/>
  <c r="X397" i="4"/>
  <c r="AI248" i="5"/>
  <c r="Y397" i="4"/>
  <c r="AJ248" i="5"/>
  <c r="AL248" i="5"/>
  <c r="AN248" i="5"/>
  <c r="AA249" i="5"/>
  <c r="B387" i="4"/>
  <c r="P387" i="4"/>
  <c r="W249" i="5"/>
  <c r="O249" i="5"/>
  <c r="K249" i="5"/>
  <c r="C249" i="5"/>
  <c r="L249" i="5"/>
  <c r="N249" i="5"/>
  <c r="L387" i="4"/>
  <c r="Q249" i="5"/>
  <c r="U249" i="5"/>
  <c r="Q387" i="4"/>
  <c r="X249" i="5"/>
  <c r="R387" i="4"/>
  <c r="Z249" i="5"/>
  <c r="AC249" i="5"/>
  <c r="AD249" i="5"/>
  <c r="AF249" i="5"/>
  <c r="AG249" i="5"/>
  <c r="X387" i="4"/>
  <c r="AI249" i="5"/>
  <c r="Y387" i="4"/>
  <c r="AJ249" i="5"/>
  <c r="AL249" i="5"/>
  <c r="AN249" i="5"/>
  <c r="AA250" i="5"/>
  <c r="B388" i="4"/>
  <c r="P388" i="4"/>
  <c r="W250" i="5"/>
  <c r="O250" i="5"/>
  <c r="K250" i="5"/>
  <c r="C250" i="5"/>
  <c r="L250" i="5"/>
  <c r="N250" i="5"/>
  <c r="L388" i="4"/>
  <c r="Q250" i="5"/>
  <c r="U250" i="5"/>
  <c r="Q388" i="4"/>
  <c r="X250" i="5"/>
  <c r="R388" i="4"/>
  <c r="Z250" i="5"/>
  <c r="AC250" i="5"/>
  <c r="AD250" i="5"/>
  <c r="AF250" i="5"/>
  <c r="AG250" i="5"/>
  <c r="X388" i="4"/>
  <c r="AI250" i="5"/>
  <c r="Y388" i="4"/>
  <c r="AJ250" i="5"/>
  <c r="AL250" i="5"/>
  <c r="AN250" i="5"/>
  <c r="AA251" i="5"/>
  <c r="B389" i="4"/>
  <c r="P389" i="4"/>
  <c r="W251" i="5"/>
  <c r="O251" i="5"/>
  <c r="K251" i="5"/>
  <c r="C251" i="5"/>
  <c r="L251" i="5"/>
  <c r="N251" i="5"/>
  <c r="L389" i="4"/>
  <c r="Q251" i="5"/>
  <c r="U251" i="5"/>
  <c r="Q389" i="4"/>
  <c r="X251" i="5"/>
  <c r="R389" i="4"/>
  <c r="Z251" i="5"/>
  <c r="AC251" i="5"/>
  <c r="AD251" i="5"/>
  <c r="AF251" i="5"/>
  <c r="AG251" i="5"/>
  <c r="X389" i="4"/>
  <c r="AI251" i="5"/>
  <c r="Y389" i="4"/>
  <c r="AJ251" i="5"/>
  <c r="AL251" i="5"/>
  <c r="AN251" i="5"/>
  <c r="AA252" i="5"/>
  <c r="B398" i="4"/>
  <c r="P398" i="4"/>
  <c r="W252" i="5"/>
  <c r="O252" i="5"/>
  <c r="K252" i="5"/>
  <c r="C252" i="5"/>
  <c r="L252" i="5"/>
  <c r="N252" i="5"/>
  <c r="L398" i="4"/>
  <c r="Q252" i="5"/>
  <c r="U252" i="5"/>
  <c r="Q398" i="4"/>
  <c r="X252" i="5"/>
  <c r="R398" i="4"/>
  <c r="Z252" i="5"/>
  <c r="AC252" i="5"/>
  <c r="AD252" i="5"/>
  <c r="AF252" i="5"/>
  <c r="AG252" i="5"/>
  <c r="X398" i="4"/>
  <c r="AI252" i="5"/>
  <c r="Y398" i="4"/>
  <c r="AJ252" i="5"/>
  <c r="AL252" i="5"/>
  <c r="AN252" i="5"/>
  <c r="AA253" i="5"/>
  <c r="B399" i="4"/>
  <c r="P399" i="4"/>
  <c r="W253" i="5"/>
  <c r="O253" i="5"/>
  <c r="K253" i="5"/>
  <c r="C253" i="5"/>
  <c r="L253" i="5"/>
  <c r="N253" i="5"/>
  <c r="L399" i="4"/>
  <c r="Q253" i="5"/>
  <c r="U253" i="5"/>
  <c r="Q399" i="4"/>
  <c r="X253" i="5"/>
  <c r="R399" i="4"/>
  <c r="Z253" i="5"/>
  <c r="AC253" i="5"/>
  <c r="AD253" i="5"/>
  <c r="AF253" i="5"/>
  <c r="AG253" i="5"/>
  <c r="X399" i="4"/>
  <c r="AI253" i="5"/>
  <c r="Y399" i="4"/>
  <c r="AJ253" i="5"/>
  <c r="AL253" i="5"/>
  <c r="AN253" i="5"/>
  <c r="AA254" i="5"/>
  <c r="B383" i="4"/>
  <c r="P383" i="4"/>
  <c r="W254" i="5"/>
  <c r="O254" i="5"/>
  <c r="K254" i="5"/>
  <c r="C254" i="5"/>
  <c r="L254" i="5"/>
  <c r="N254" i="5"/>
  <c r="L383" i="4"/>
  <c r="Q254" i="5"/>
  <c r="U254" i="5"/>
  <c r="Q383" i="4"/>
  <c r="X254" i="5"/>
  <c r="R383" i="4"/>
  <c r="Z254" i="5"/>
  <c r="AC254" i="5"/>
  <c r="AD254" i="5"/>
  <c r="AF254" i="5"/>
  <c r="AG254" i="5"/>
  <c r="X383" i="4"/>
  <c r="AI254" i="5"/>
  <c r="Y383" i="4"/>
  <c r="AJ254" i="5"/>
  <c r="AL254" i="5"/>
  <c r="AN254" i="5"/>
  <c r="AA255" i="5"/>
  <c r="B400" i="4"/>
  <c r="P400" i="4"/>
  <c r="W255" i="5"/>
  <c r="O255" i="5"/>
  <c r="K255" i="5"/>
  <c r="C255" i="5"/>
  <c r="L255" i="5"/>
  <c r="N255" i="5"/>
  <c r="L400" i="4"/>
  <c r="Q255" i="5"/>
  <c r="U255" i="5"/>
  <c r="Q400" i="4"/>
  <c r="X255" i="5"/>
  <c r="R400" i="4"/>
  <c r="Z255" i="5"/>
  <c r="AC255" i="5"/>
  <c r="AD255" i="5"/>
  <c r="AF255" i="5"/>
  <c r="AG255" i="5"/>
  <c r="X400" i="4"/>
  <c r="AI255" i="5"/>
  <c r="Y400" i="4"/>
  <c r="AJ255" i="5"/>
  <c r="AL255" i="5"/>
  <c r="AN255" i="5"/>
  <c r="AA256" i="5"/>
  <c r="B401" i="4"/>
  <c r="P401" i="4"/>
  <c r="W256" i="5"/>
  <c r="O256" i="5"/>
  <c r="K256" i="5"/>
  <c r="C256" i="5"/>
  <c r="L256" i="5"/>
  <c r="N256" i="5"/>
  <c r="L401" i="4"/>
  <c r="Q256" i="5"/>
  <c r="U256" i="5"/>
  <c r="Q401" i="4"/>
  <c r="X256" i="5"/>
  <c r="R401" i="4"/>
  <c r="Z256" i="5"/>
  <c r="AC256" i="5"/>
  <c r="AD256" i="5"/>
  <c r="AF256" i="5"/>
  <c r="AG256" i="5"/>
  <c r="X401" i="4"/>
  <c r="AI256" i="5"/>
  <c r="Y401" i="4"/>
  <c r="AJ256" i="5"/>
  <c r="AL256" i="5"/>
  <c r="AN256" i="5"/>
  <c r="AA257" i="5"/>
  <c r="B390" i="4"/>
  <c r="P390" i="4"/>
  <c r="W257" i="5"/>
  <c r="O257" i="5"/>
  <c r="K257" i="5"/>
  <c r="C257" i="5"/>
  <c r="L257" i="5"/>
  <c r="N257" i="5"/>
  <c r="L390" i="4"/>
  <c r="Q257" i="5"/>
  <c r="U257" i="5"/>
  <c r="Q390" i="4"/>
  <c r="X257" i="5"/>
  <c r="R390" i="4"/>
  <c r="Z257" i="5"/>
  <c r="AC257" i="5"/>
  <c r="AD257" i="5"/>
  <c r="AF257" i="5"/>
  <c r="AG257" i="5"/>
  <c r="X390" i="4"/>
  <c r="AI257" i="5"/>
  <c r="Y390" i="4"/>
  <c r="AJ257" i="5"/>
  <c r="AL257" i="5"/>
  <c r="AN257" i="5"/>
  <c r="C283" i="4"/>
  <c r="C258" i="5"/>
  <c r="D283" i="4"/>
  <c r="E258" i="5"/>
  <c r="E283" i="4"/>
  <c r="F258" i="5"/>
  <c r="F283" i="4"/>
  <c r="H258" i="5"/>
  <c r="I258" i="5"/>
  <c r="K258" i="5"/>
  <c r="L283" i="4"/>
  <c r="Q258" i="5"/>
  <c r="M283" i="4"/>
  <c r="R258" i="5"/>
  <c r="T258" i="5"/>
  <c r="U258" i="5"/>
  <c r="P283" i="4"/>
  <c r="W258" i="5"/>
  <c r="S283" i="4"/>
  <c r="AA258" i="5"/>
  <c r="AH283" i="4"/>
  <c r="T283" i="4" a="1"/>
  <c r="T283" i="4"/>
  <c r="AC258" i="5"/>
  <c r="U283" i="4" a="1"/>
  <c r="U283" i="4"/>
  <c r="AD258" i="5"/>
  <c r="AF258" i="5"/>
  <c r="AG258" i="5"/>
  <c r="X283" i="4"/>
  <c r="AI258" i="5"/>
  <c r="Y283" i="4"/>
  <c r="AJ258" i="5"/>
  <c r="Z283" i="4"/>
  <c r="AL258" i="5"/>
  <c r="L258" i="5"/>
  <c r="N258" i="5"/>
  <c r="O258" i="5"/>
  <c r="X258" i="5"/>
  <c r="Z258" i="5"/>
  <c r="AN258" i="5"/>
  <c r="AA259" i="5"/>
  <c r="B391" i="4"/>
  <c r="P391" i="4"/>
  <c r="W259" i="5"/>
  <c r="O259" i="5"/>
  <c r="K259" i="5"/>
  <c r="C259" i="5"/>
  <c r="L259" i="5"/>
  <c r="N259" i="5"/>
  <c r="L391" i="4"/>
  <c r="Q259" i="5"/>
  <c r="U259" i="5"/>
  <c r="Q391" i="4"/>
  <c r="X259" i="5"/>
  <c r="R35" i="2"/>
  <c r="R391" i="4"/>
  <c r="Z259" i="5"/>
  <c r="AC259" i="5"/>
  <c r="AD259" i="5"/>
  <c r="AF259" i="5"/>
  <c r="AG259" i="5"/>
  <c r="X391" i="4"/>
  <c r="AI259" i="5"/>
  <c r="Y39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51" i="4"/>
  <c r="C51" i="4"/>
  <c r="C266" i="5"/>
  <c r="D51" i="4"/>
  <c r="E266" i="5"/>
  <c r="H51" i="4"/>
  <c r="K266" i="5"/>
  <c r="L51" i="4"/>
  <c r="Q266" i="5"/>
  <c r="M51" i="4"/>
  <c r="R266" i="5"/>
  <c r="T266" i="5"/>
  <c r="U266" i="5"/>
  <c r="P51" i="4"/>
  <c r="W266" i="5"/>
  <c r="Q51" i="4"/>
  <c r="X266" i="5"/>
  <c r="AA266" i="5"/>
  <c r="AH51" i="4"/>
  <c r="T51" i="4" a="1"/>
  <c r="T51" i="4"/>
  <c r="AC266" i="5"/>
  <c r="U51" i="4" a="1"/>
  <c r="U51" i="4"/>
  <c r="AD266" i="5"/>
  <c r="AF266" i="5"/>
  <c r="AG266" i="5"/>
  <c r="Y51" i="4"/>
  <c r="AJ266" i="5"/>
  <c r="Z51" i="4"/>
  <c r="AL266" i="5"/>
  <c r="AN266" i="5"/>
  <c r="C52" i="4"/>
  <c r="C267" i="5"/>
  <c r="D52" i="4"/>
  <c r="E267" i="5"/>
  <c r="H52" i="4"/>
  <c r="K267" i="5"/>
  <c r="L52" i="4"/>
  <c r="Q267" i="5"/>
  <c r="M52" i="4"/>
  <c r="R267" i="5"/>
  <c r="T267" i="5"/>
  <c r="U267" i="5"/>
  <c r="P52" i="4"/>
  <c r="W267" i="5"/>
  <c r="Q52" i="4"/>
  <c r="X267" i="5"/>
  <c r="AA267" i="5"/>
  <c r="AH52" i="4"/>
  <c r="T52" i="4" a="1"/>
  <c r="T52" i="4"/>
  <c r="AC267" i="5"/>
  <c r="U52" i="4" a="1"/>
  <c r="U52" i="4"/>
  <c r="AD267" i="5"/>
  <c r="AF267" i="5"/>
  <c r="AG267" i="5"/>
  <c r="AI267" i="5"/>
  <c r="Y52" i="4"/>
  <c r="AJ267" i="5"/>
  <c r="Z52" i="4"/>
  <c r="AL267" i="5"/>
  <c r="AN267" i="5"/>
  <c r="C53" i="4"/>
  <c r="C268" i="5"/>
  <c r="D53" i="4"/>
  <c r="E268" i="5"/>
  <c r="H53" i="4"/>
  <c r="K268" i="5"/>
  <c r="L53" i="4"/>
  <c r="Q268" i="5"/>
  <c r="M53" i="4"/>
  <c r="R268" i="5"/>
  <c r="T268" i="5"/>
  <c r="U268" i="5"/>
  <c r="P53" i="4"/>
  <c r="W268" i="5"/>
  <c r="Q53" i="4"/>
  <c r="X268" i="5"/>
  <c r="AA268" i="5"/>
  <c r="AH53" i="4"/>
  <c r="T53" i="4" a="1"/>
  <c r="T53" i="4"/>
  <c r="AC268" i="5"/>
  <c r="U53" i="4" a="1"/>
  <c r="U53" i="4"/>
  <c r="AD268" i="5"/>
  <c r="AF268" i="5"/>
  <c r="AG268" i="5"/>
  <c r="AI268" i="5"/>
  <c r="Y53" i="4"/>
  <c r="AJ268" i="5"/>
  <c r="Z53" i="4"/>
  <c r="AL268" i="5"/>
  <c r="AN268" i="5"/>
  <c r="B54" i="4"/>
  <c r="C54" i="4"/>
  <c r="C269" i="5"/>
  <c r="D54" i="4"/>
  <c r="E269" i="5"/>
  <c r="H54" i="4"/>
  <c r="K269" i="5"/>
  <c r="L54" i="4"/>
  <c r="Q269" i="5"/>
  <c r="M54" i="4"/>
  <c r="R269" i="5"/>
  <c r="T269" i="5"/>
  <c r="U269" i="5"/>
  <c r="P54" i="4"/>
  <c r="W269" i="5"/>
  <c r="Q54" i="4"/>
  <c r="X269" i="5"/>
  <c r="AA269" i="5"/>
  <c r="AH54" i="4"/>
  <c r="T54" i="4" a="1"/>
  <c r="T54" i="4"/>
  <c r="AC269" i="5"/>
  <c r="U54" i="4" a="1"/>
  <c r="U54" i="4"/>
  <c r="AD269" i="5"/>
  <c r="AF269" i="5"/>
  <c r="AG269" i="5"/>
  <c r="X54" i="4"/>
  <c r="AI269" i="5"/>
  <c r="Y54" i="4"/>
  <c r="AJ269" i="5"/>
  <c r="Z54" i="4"/>
  <c r="AL269" i="5"/>
  <c r="AN269" i="5"/>
  <c r="B55" i="4"/>
  <c r="C55" i="4"/>
  <c r="C270" i="5"/>
  <c r="D55" i="4"/>
  <c r="E270" i="5"/>
  <c r="H55" i="4"/>
  <c r="K270" i="5"/>
  <c r="L55" i="4"/>
  <c r="Q270" i="5"/>
  <c r="M55" i="4"/>
  <c r="R270" i="5"/>
  <c r="T270" i="5"/>
  <c r="U270" i="5"/>
  <c r="P55" i="4"/>
  <c r="W270" i="5"/>
  <c r="Q55" i="4"/>
  <c r="X270" i="5"/>
  <c r="AA270" i="5"/>
  <c r="AH55" i="4"/>
  <c r="T55" i="4" a="1"/>
  <c r="T55" i="4"/>
  <c r="AC270" i="5"/>
  <c r="U55" i="4" a="1"/>
  <c r="U55" i="4"/>
  <c r="AD270" i="5"/>
  <c r="AF270" i="5"/>
  <c r="AG270" i="5"/>
  <c r="X55" i="4"/>
  <c r="AI270" i="5"/>
  <c r="Y55" i="4"/>
  <c r="AJ270" i="5"/>
  <c r="Z55" i="4"/>
  <c r="AL270" i="5"/>
  <c r="AN270" i="5"/>
  <c r="B56" i="4"/>
  <c r="C56" i="4"/>
  <c r="C271" i="5"/>
  <c r="D56" i="4"/>
  <c r="E271" i="5"/>
  <c r="H56" i="4"/>
  <c r="K271" i="5"/>
  <c r="L56" i="4"/>
  <c r="Q271" i="5"/>
  <c r="M56" i="4"/>
  <c r="R271" i="5"/>
  <c r="T271" i="5"/>
  <c r="U271" i="5"/>
  <c r="P56" i="4"/>
  <c r="W271" i="5"/>
  <c r="Q56" i="4"/>
  <c r="X271" i="5"/>
  <c r="AA271" i="5"/>
  <c r="AH56" i="4"/>
  <c r="T56" i="4" a="1"/>
  <c r="T56" i="4"/>
  <c r="AC271" i="5"/>
  <c r="U56" i="4" a="1"/>
  <c r="U56" i="4"/>
  <c r="AD271" i="5"/>
  <c r="AF271" i="5"/>
  <c r="AG271" i="5"/>
  <c r="X56" i="4"/>
  <c r="AI271" i="5"/>
  <c r="Y56" i="4"/>
  <c r="AJ271" i="5"/>
  <c r="Z56" i="4"/>
  <c r="AL271" i="5"/>
  <c r="AN271" i="5"/>
  <c r="B57" i="4"/>
  <c r="C57" i="4"/>
  <c r="C272" i="5"/>
  <c r="D57" i="4"/>
  <c r="E272" i="5"/>
  <c r="H57" i="4"/>
  <c r="K272" i="5"/>
  <c r="L57" i="4"/>
  <c r="Q272" i="5"/>
  <c r="M57" i="4"/>
  <c r="R272" i="5"/>
  <c r="T272" i="5"/>
  <c r="U272" i="5"/>
  <c r="P57" i="4"/>
  <c r="W272" i="5"/>
  <c r="Q57" i="4"/>
  <c r="X272" i="5"/>
  <c r="AA272" i="5"/>
  <c r="AH57" i="4"/>
  <c r="T57" i="4" a="1"/>
  <c r="T57" i="4"/>
  <c r="AC272" i="5"/>
  <c r="U57" i="4" a="1"/>
  <c r="U57" i="4"/>
  <c r="AD272" i="5"/>
  <c r="AF272" i="5"/>
  <c r="AG272" i="5"/>
  <c r="X57" i="4"/>
  <c r="AI272" i="5"/>
  <c r="Y57" i="4"/>
  <c r="AJ272" i="5"/>
  <c r="Z57" i="4"/>
  <c r="AL272" i="5"/>
  <c r="AN272" i="5"/>
  <c r="C99" i="4"/>
  <c r="C273" i="5"/>
  <c r="D99" i="4"/>
  <c r="E273" i="5"/>
  <c r="H99" i="4"/>
  <c r="K273" i="5"/>
  <c r="L99" i="4"/>
  <c r="Q273" i="5"/>
  <c r="M99" i="4"/>
  <c r="R273" i="5"/>
  <c r="T273" i="5"/>
  <c r="U273" i="5"/>
  <c r="P99" i="4"/>
  <c r="W273" i="5"/>
  <c r="Q99" i="4"/>
  <c r="X273" i="5"/>
  <c r="S99" i="4"/>
  <c r="AA273" i="5"/>
  <c r="AH99" i="4"/>
  <c r="T99" i="4" a="1"/>
  <c r="T99" i="4"/>
  <c r="AC273" i="5"/>
  <c r="U99" i="4" a="1"/>
  <c r="U99" i="4"/>
  <c r="AD273" i="5"/>
  <c r="AF273" i="5"/>
  <c r="AG273" i="5"/>
  <c r="X99" i="4"/>
  <c r="AI273" i="5"/>
  <c r="Y99" i="4"/>
  <c r="AJ273" i="5"/>
  <c r="Z99" i="4"/>
  <c r="AL273" i="5"/>
  <c r="AN273" i="5"/>
  <c r="C100" i="4"/>
  <c r="C274" i="5"/>
  <c r="D100" i="4"/>
  <c r="E274" i="5"/>
  <c r="H100" i="4"/>
  <c r="K274" i="5"/>
  <c r="L100" i="4"/>
  <c r="Q274" i="5"/>
  <c r="M100" i="4"/>
  <c r="R274" i="5"/>
  <c r="T274" i="5"/>
  <c r="U274" i="5"/>
  <c r="P100" i="4"/>
  <c r="W274" i="5"/>
  <c r="Q100" i="4"/>
  <c r="X274" i="5"/>
  <c r="S100" i="4"/>
  <c r="AA274" i="5"/>
  <c r="AH100" i="4"/>
  <c r="T100" i="4" a="1"/>
  <c r="T100" i="4"/>
  <c r="AC274" i="5"/>
  <c r="U100" i="4" a="1"/>
  <c r="U100" i="4"/>
  <c r="AD274" i="5"/>
  <c r="AF274" i="5"/>
  <c r="AG274" i="5"/>
  <c r="X100" i="4"/>
  <c r="AI274" i="5"/>
  <c r="Y100" i="4"/>
  <c r="AJ274" i="5"/>
  <c r="Z100" i="4"/>
  <c r="AL274" i="5"/>
  <c r="AN274" i="5"/>
  <c r="C101" i="4"/>
  <c r="C275" i="5"/>
  <c r="D101" i="4"/>
  <c r="E275" i="5"/>
  <c r="K275" i="5"/>
  <c r="L101" i="4"/>
  <c r="Q275" i="5"/>
  <c r="M101" i="4"/>
  <c r="R275" i="5"/>
  <c r="T275" i="5"/>
  <c r="U275" i="5"/>
  <c r="P101" i="4"/>
  <c r="W275" i="5"/>
  <c r="Q101" i="4"/>
  <c r="X275" i="5"/>
  <c r="S101" i="4"/>
  <c r="AA275" i="5"/>
  <c r="AH101" i="4"/>
  <c r="T101" i="4" a="1"/>
  <c r="T101" i="4"/>
  <c r="AC275" i="5"/>
  <c r="U101" i="4" a="1"/>
  <c r="U101" i="4"/>
  <c r="AD275" i="5"/>
  <c r="AF275" i="5"/>
  <c r="AG275" i="5"/>
  <c r="X101" i="4"/>
  <c r="AI275" i="5"/>
  <c r="Y101" i="4"/>
  <c r="AJ275" i="5"/>
  <c r="Z101" i="4"/>
  <c r="AL275" i="5"/>
  <c r="AN275" i="5"/>
  <c r="B261" i="4"/>
  <c r="C261" i="4"/>
  <c r="C276" i="5"/>
  <c r="D261" i="4"/>
  <c r="E276" i="5"/>
  <c r="K276" i="5"/>
  <c r="L261" i="4"/>
  <c r="Q276" i="5"/>
  <c r="M261" i="4"/>
  <c r="R276" i="5"/>
  <c r="T276" i="5"/>
  <c r="U276" i="5"/>
  <c r="P261" i="4"/>
  <c r="W276" i="5"/>
  <c r="Q261" i="4"/>
  <c r="X276" i="5"/>
  <c r="AA276" i="5"/>
  <c r="AH261" i="4"/>
  <c r="T261" i="4" a="1"/>
  <c r="T261" i="4"/>
  <c r="AC276" i="5"/>
  <c r="U261" i="4" a="1"/>
  <c r="U261" i="4"/>
  <c r="AD276" i="5"/>
  <c r="AF276" i="5"/>
  <c r="AG276" i="5"/>
  <c r="X261" i="4"/>
  <c r="AI276" i="5"/>
  <c r="Y261" i="4"/>
  <c r="AJ276" i="5"/>
  <c r="Z261" i="4"/>
  <c r="AL276" i="5"/>
  <c r="AN276" i="5"/>
  <c r="O277" i="5"/>
  <c r="K277" i="5"/>
  <c r="B244" i="4"/>
  <c r="C244" i="4"/>
  <c r="C277" i="5"/>
  <c r="D244" i="4"/>
  <c r="E277" i="5"/>
  <c r="I244" i="4"/>
  <c r="L277" i="5"/>
  <c r="J244" i="4"/>
  <c r="N277" i="5"/>
  <c r="L244" i="4"/>
  <c r="Q277" i="5"/>
  <c r="M244" i="4"/>
  <c r="R277" i="5"/>
  <c r="T277" i="5"/>
  <c r="U277" i="5"/>
  <c r="P244" i="4"/>
  <c r="W277" i="5"/>
  <c r="Q244" i="4"/>
  <c r="X277" i="5"/>
  <c r="S244" i="4"/>
  <c r="AA277" i="5"/>
  <c r="AH244" i="4"/>
  <c r="T244" i="4" a="1"/>
  <c r="T244" i="4"/>
  <c r="AC277" i="5"/>
  <c r="U244" i="4" a="1"/>
  <c r="U244" i="4"/>
  <c r="AD277" i="5"/>
  <c r="AF277" i="5"/>
  <c r="AG277" i="5"/>
  <c r="X244" i="4"/>
  <c r="AI277" i="5"/>
  <c r="Y244" i="4"/>
  <c r="AJ277" i="5"/>
  <c r="Z244" i="4"/>
  <c r="AL277" i="5"/>
  <c r="AN277" i="5"/>
  <c r="B41" i="4"/>
  <c r="C41" i="4"/>
  <c r="C278" i="5"/>
  <c r="D41" i="4"/>
  <c r="E278" i="5"/>
  <c r="H41" i="4"/>
  <c r="K278" i="5"/>
  <c r="L41" i="4"/>
  <c r="Q278" i="5"/>
  <c r="M41" i="4"/>
  <c r="R278" i="5"/>
  <c r="T278" i="5"/>
  <c r="U278" i="5"/>
  <c r="P41" i="4"/>
  <c r="W278" i="5"/>
  <c r="Q41" i="4"/>
  <c r="X278" i="5"/>
  <c r="AA278" i="5"/>
  <c r="AH41" i="4"/>
  <c r="T41" i="4" a="1"/>
  <c r="T41" i="4"/>
  <c r="AC278" i="5"/>
  <c r="U41" i="4" a="1"/>
  <c r="U41" i="4"/>
  <c r="AD278" i="5"/>
  <c r="AF278" i="5"/>
  <c r="AG278" i="5"/>
  <c r="X41" i="4"/>
  <c r="AI278" i="5"/>
  <c r="Y41" i="4"/>
  <c r="AJ278" i="5"/>
  <c r="Z41" i="4"/>
  <c r="AL278" i="5"/>
  <c r="L278" i="5"/>
  <c r="N278" i="5"/>
  <c r="O278" i="5"/>
  <c r="AN278" i="5"/>
  <c r="O279" i="5"/>
  <c r="H76" i="4"/>
  <c r="K279" i="5"/>
  <c r="C76" i="4"/>
  <c r="C279" i="5"/>
  <c r="D76" i="4"/>
  <c r="E279" i="5"/>
  <c r="I76" i="4"/>
  <c r="L279" i="5"/>
  <c r="J76" i="4"/>
  <c r="N279" i="5"/>
  <c r="L76" i="4"/>
  <c r="Q279" i="5"/>
  <c r="M76" i="4"/>
  <c r="R279" i="5"/>
  <c r="T279" i="5"/>
  <c r="U279" i="5"/>
  <c r="P76" i="4"/>
  <c r="W279" i="5"/>
  <c r="Q76" i="4"/>
  <c r="X279" i="5"/>
  <c r="AA279" i="5"/>
  <c r="AH76" i="4"/>
  <c r="T76" i="4" a="1"/>
  <c r="T76" i="4"/>
  <c r="AC279" i="5"/>
  <c r="U76" i="4" a="1"/>
  <c r="U76" i="4"/>
  <c r="AD279" i="5"/>
  <c r="AF279" i="5"/>
  <c r="AG279" i="5"/>
  <c r="X76" i="4"/>
  <c r="AI279" i="5"/>
  <c r="Y76" i="4"/>
  <c r="AJ279" i="5"/>
  <c r="Z76" i="4"/>
  <c r="AL279" i="5"/>
  <c r="AN279" i="5"/>
  <c r="C81" i="4"/>
  <c r="C280" i="5"/>
  <c r="D81" i="4"/>
  <c r="E280" i="5"/>
  <c r="H81" i="4"/>
  <c r="K280" i="5"/>
  <c r="L81" i="4"/>
  <c r="Q280" i="5"/>
  <c r="M81" i="4"/>
  <c r="R280" i="5"/>
  <c r="T280" i="5"/>
  <c r="U280" i="5"/>
  <c r="W280" i="5"/>
  <c r="Q81" i="4"/>
  <c r="X280" i="5"/>
  <c r="AA280" i="5"/>
  <c r="AH81" i="4"/>
  <c r="T81" i="4" a="1"/>
  <c r="T81" i="4"/>
  <c r="AC280" i="5"/>
  <c r="U81" i="4" a="1"/>
  <c r="U81" i="4"/>
  <c r="AD280" i="5"/>
  <c r="AF280" i="5"/>
  <c r="AG280" i="5"/>
  <c r="X81" i="4"/>
  <c r="AI280" i="5"/>
  <c r="Y81" i="4"/>
  <c r="AJ280" i="5"/>
  <c r="Z81" i="4"/>
  <c r="AL280" i="5"/>
  <c r="AN280" i="5"/>
  <c r="B110" i="4"/>
  <c r="C110" i="4"/>
  <c r="C281" i="5"/>
  <c r="D110" i="4"/>
  <c r="E281" i="5"/>
  <c r="K281" i="5"/>
  <c r="L110" i="4"/>
  <c r="Q281" i="5"/>
  <c r="M110" i="4"/>
  <c r="R281" i="5"/>
  <c r="T281" i="5"/>
  <c r="U281" i="5"/>
  <c r="W281" i="5"/>
  <c r="Q110" i="4"/>
  <c r="X281" i="5"/>
  <c r="AA281" i="5"/>
  <c r="AH110" i="4"/>
  <c r="T110" i="4" a="1"/>
  <c r="T110" i="4"/>
  <c r="AC281" i="5"/>
  <c r="U110" i="4" a="1"/>
  <c r="U110" i="4"/>
  <c r="AD281" i="5"/>
  <c r="AF281" i="5"/>
  <c r="AG281" i="5"/>
  <c r="X110" i="4"/>
  <c r="AI281" i="5"/>
  <c r="Y110" i="4"/>
  <c r="AJ281" i="5"/>
  <c r="Z110" i="4"/>
  <c r="AL281" i="5"/>
  <c r="AN281" i="5"/>
  <c r="C256" i="4"/>
  <c r="C282" i="5"/>
  <c r="D256" i="4"/>
  <c r="E282" i="5"/>
  <c r="H256" i="4"/>
  <c r="K282" i="5"/>
  <c r="L256" i="4"/>
  <c r="Q282" i="5"/>
  <c r="M256" i="4"/>
  <c r="R282" i="5"/>
  <c r="T282" i="5"/>
  <c r="U282" i="5"/>
  <c r="P256" i="4"/>
  <c r="W282" i="5"/>
  <c r="Q256" i="4"/>
  <c r="X282" i="5"/>
  <c r="S256" i="4"/>
  <c r="AA282" i="5"/>
  <c r="AH256" i="4"/>
  <c r="T256" i="4" a="1"/>
  <c r="T256" i="4"/>
  <c r="AC282" i="5"/>
  <c r="U256" i="4" a="1"/>
  <c r="U256" i="4"/>
  <c r="AD282" i="5"/>
  <c r="AF282" i="5"/>
  <c r="AG282" i="5"/>
  <c r="X256" i="4"/>
  <c r="AI282" i="5"/>
  <c r="Y256" i="4"/>
  <c r="AJ282" i="5"/>
  <c r="Z256" i="4"/>
  <c r="AL282" i="5"/>
  <c r="AN282" i="5"/>
  <c r="B242" i="4"/>
  <c r="C242" i="4"/>
  <c r="C283" i="5"/>
  <c r="D242" i="4"/>
  <c r="E283" i="5"/>
  <c r="K283" i="5"/>
  <c r="L242" i="4"/>
  <c r="Q283" i="5"/>
  <c r="M242" i="4"/>
  <c r="R283" i="5"/>
  <c r="T283" i="5"/>
  <c r="U283" i="5"/>
  <c r="P242" i="4"/>
  <c r="W283" i="5"/>
  <c r="Q242" i="4"/>
  <c r="X283" i="5"/>
  <c r="S242" i="4"/>
  <c r="AA283" i="5"/>
  <c r="AH242" i="4"/>
  <c r="T242" i="4" a="1"/>
  <c r="T242" i="4"/>
  <c r="AC283" i="5"/>
  <c r="U242" i="4" a="1"/>
  <c r="U242" i="4"/>
  <c r="AD283" i="5"/>
  <c r="AF283" i="5"/>
  <c r="AG283" i="5"/>
  <c r="X242" i="4"/>
  <c r="AI283" i="5"/>
  <c r="Y242" i="4"/>
  <c r="AJ283" i="5"/>
  <c r="Z242" i="4"/>
  <c r="AL283" i="5"/>
  <c r="AN283" i="5"/>
  <c r="B265" i="4"/>
  <c r="C265" i="4"/>
  <c r="C284" i="5"/>
  <c r="D265" i="4"/>
  <c r="E284" i="5"/>
  <c r="K284" i="5"/>
  <c r="L265" i="4"/>
  <c r="Q284" i="5"/>
  <c r="M265" i="4"/>
  <c r="R284" i="5"/>
  <c r="T284" i="5"/>
  <c r="U284" i="5"/>
  <c r="P265" i="4"/>
  <c r="W284" i="5"/>
  <c r="Q265" i="4"/>
  <c r="X284" i="5"/>
  <c r="S265" i="4"/>
  <c r="AA284" i="5"/>
  <c r="AH265" i="4"/>
  <c r="T265" i="4" a="1"/>
  <c r="T265" i="4"/>
  <c r="AC284" i="5"/>
  <c r="U265" i="4" a="1"/>
  <c r="U265" i="4"/>
  <c r="AD284" i="5"/>
  <c r="AF284" i="5"/>
  <c r="AG284" i="5"/>
  <c r="X265" i="4"/>
  <c r="AI284" i="5"/>
  <c r="Y265" i="4"/>
  <c r="AJ284" i="5"/>
  <c r="Z265" i="4"/>
  <c r="AL284" i="5"/>
  <c r="AN284" i="5"/>
  <c r="B151" i="4"/>
  <c r="C151" i="4"/>
  <c r="C285" i="5"/>
  <c r="D151" i="4"/>
  <c r="E285" i="5"/>
  <c r="K285" i="5"/>
  <c r="L151" i="4"/>
  <c r="Q285" i="5"/>
  <c r="M151" i="4"/>
  <c r="R285" i="5"/>
  <c r="T285" i="5"/>
  <c r="U285" i="5"/>
  <c r="P151" i="4"/>
  <c r="W285" i="5"/>
  <c r="Q151" i="4"/>
  <c r="X285" i="5"/>
  <c r="S151" i="4"/>
  <c r="AA285" i="5"/>
  <c r="AH151" i="4"/>
  <c r="T151" i="4" a="1"/>
  <c r="T151" i="4"/>
  <c r="AC285" i="5"/>
  <c r="U151" i="4" a="1"/>
  <c r="U151" i="4"/>
  <c r="AD285" i="5"/>
  <c r="AF285" i="5"/>
  <c r="AG285" i="5"/>
  <c r="X151" i="4"/>
  <c r="AI285" i="5"/>
  <c r="Y151" i="4"/>
  <c r="AJ285" i="5"/>
  <c r="Z151" i="4"/>
  <c r="AL285" i="5"/>
  <c r="AN285" i="5"/>
  <c r="C66" i="4"/>
  <c r="C286" i="5"/>
  <c r="D66" i="4"/>
  <c r="E286" i="5"/>
  <c r="H66" i="4"/>
  <c r="K286" i="5"/>
  <c r="L66" i="4"/>
  <c r="Q286" i="5"/>
  <c r="M66" i="4"/>
  <c r="R286" i="5"/>
  <c r="N4" i="2"/>
  <c r="N66" i="4"/>
  <c r="T286" i="5"/>
  <c r="U286" i="5"/>
  <c r="P66" i="4"/>
  <c r="W286" i="5"/>
  <c r="Q66" i="4"/>
  <c r="X286" i="5"/>
  <c r="AA286" i="5"/>
  <c r="AH66" i="4"/>
  <c r="T66" i="4" a="1"/>
  <c r="T66" i="4"/>
  <c r="AC286" i="5"/>
  <c r="U66" i="4" a="1"/>
  <c r="U66" i="4"/>
  <c r="AD286" i="5"/>
  <c r="AF286" i="5"/>
  <c r="AG286" i="5"/>
  <c r="X66" i="4"/>
  <c r="AI286" i="5"/>
  <c r="Y66" i="4"/>
  <c r="AJ286" i="5"/>
  <c r="Z66" i="4"/>
  <c r="AL286" i="5"/>
  <c r="AN286" i="5"/>
  <c r="O287" i="5"/>
  <c r="K287" i="5"/>
  <c r="B285" i="4"/>
  <c r="C285" i="4"/>
  <c r="C287" i="5"/>
  <c r="D285" i="4"/>
  <c r="E287" i="5"/>
  <c r="E285" i="4"/>
  <c r="F287" i="5"/>
  <c r="F285" i="4"/>
  <c r="H287" i="5"/>
  <c r="I287" i="5"/>
  <c r="I285" i="4"/>
  <c r="L287" i="5"/>
  <c r="J285" i="4"/>
  <c r="N287" i="5"/>
  <c r="L285" i="4"/>
  <c r="Q287" i="5"/>
  <c r="M285" i="4"/>
  <c r="R287" i="5"/>
  <c r="N285" i="4"/>
  <c r="T287" i="5"/>
  <c r="U287" i="5"/>
  <c r="P285" i="4"/>
  <c r="W287" i="5"/>
  <c r="Q285" i="4"/>
  <c r="X287" i="5"/>
  <c r="S285" i="4"/>
  <c r="AA287" i="5"/>
  <c r="AH285" i="4"/>
  <c r="T285" i="4" a="1"/>
  <c r="T285" i="4"/>
  <c r="AC287" i="5"/>
  <c r="U285" i="4" a="1"/>
  <c r="U285" i="4"/>
  <c r="AD287" i="5"/>
  <c r="AF287" i="5"/>
  <c r="AG287" i="5"/>
  <c r="X285" i="4"/>
  <c r="AI287" i="5"/>
  <c r="Y285" i="4"/>
  <c r="AJ287" i="5"/>
  <c r="Z285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B340" i="4"/>
  <c r="D340" i="4"/>
  <c r="E290" i="5"/>
  <c r="I290" i="5"/>
  <c r="I340" i="4"/>
  <c r="L290" i="5"/>
  <c r="J340" i="4"/>
  <c r="N290" i="5"/>
  <c r="L340" i="4"/>
  <c r="Q290" i="5"/>
  <c r="M340" i="4"/>
  <c r="R290" i="5"/>
  <c r="N43" i="2"/>
  <c r="N340" i="4"/>
  <c r="T290" i="5"/>
  <c r="O43" i="2"/>
  <c r="O340" i="4"/>
  <c r="U290" i="5"/>
  <c r="P340" i="4"/>
  <c r="W290" i="5"/>
  <c r="Q340" i="4"/>
  <c r="X290" i="5"/>
  <c r="AA290" i="5"/>
  <c r="AC290" i="5"/>
  <c r="AD290" i="5"/>
  <c r="V43" i="2"/>
  <c r="V340" i="4"/>
  <c r="AF290" i="5"/>
  <c r="AG290" i="5"/>
  <c r="X340" i="4"/>
  <c r="AI290" i="5"/>
  <c r="Y340" i="4"/>
  <c r="AJ290" i="5"/>
  <c r="AL290" i="5"/>
  <c r="AN290" i="5"/>
  <c r="O291" i="5"/>
  <c r="K291" i="5"/>
  <c r="C291" i="5"/>
  <c r="B341" i="4"/>
  <c r="D341" i="4"/>
  <c r="E291" i="5"/>
  <c r="I291" i="5"/>
  <c r="I341" i="4"/>
  <c r="L291" i="5"/>
  <c r="J341" i="4"/>
  <c r="N291" i="5"/>
  <c r="L341" i="4"/>
  <c r="Q291" i="5"/>
  <c r="M341" i="4"/>
  <c r="R291" i="5"/>
  <c r="N341" i="4"/>
  <c r="T291" i="5"/>
  <c r="O341" i="4"/>
  <c r="U291" i="5"/>
  <c r="P341" i="4"/>
  <c r="W291" i="5"/>
  <c r="Q341" i="4"/>
  <c r="X291" i="5"/>
  <c r="AA291" i="5"/>
  <c r="AC291" i="5"/>
  <c r="AD291" i="5"/>
  <c r="V341" i="4"/>
  <c r="AF291" i="5"/>
  <c r="AG291" i="5"/>
  <c r="X341" i="4"/>
  <c r="AI291" i="5"/>
  <c r="Y341" i="4"/>
  <c r="AJ291" i="5"/>
  <c r="AL291" i="5"/>
  <c r="AN291" i="5"/>
  <c r="O292" i="5"/>
  <c r="K292" i="5"/>
  <c r="C292" i="5"/>
  <c r="B342" i="4"/>
  <c r="D342" i="4"/>
  <c r="E292" i="5"/>
  <c r="I292" i="5"/>
  <c r="I342" i="4"/>
  <c r="L292" i="5"/>
  <c r="J342" i="4"/>
  <c r="N292" i="5"/>
  <c r="L342" i="4"/>
  <c r="Q292" i="5"/>
  <c r="M342" i="4"/>
  <c r="R292" i="5"/>
  <c r="N342" i="4"/>
  <c r="T292" i="5"/>
  <c r="O342" i="4"/>
  <c r="U292" i="5"/>
  <c r="P342" i="4"/>
  <c r="W292" i="5"/>
  <c r="Q342" i="4"/>
  <c r="X292" i="5"/>
  <c r="AA292" i="5"/>
  <c r="AC292" i="5"/>
  <c r="AD292" i="5"/>
  <c r="V342" i="4"/>
  <c r="AF292" i="5"/>
  <c r="AG292" i="5"/>
  <c r="X342" i="4"/>
  <c r="AI292" i="5"/>
  <c r="Y342" i="4"/>
  <c r="AJ292" i="5"/>
  <c r="AL292" i="5"/>
  <c r="AN292" i="5"/>
  <c r="O293" i="5"/>
  <c r="K293" i="5"/>
  <c r="C293" i="5"/>
  <c r="B332" i="4"/>
  <c r="D332" i="4"/>
  <c r="E293" i="5"/>
  <c r="I293" i="5"/>
  <c r="I332" i="4"/>
  <c r="L293" i="5"/>
  <c r="J332" i="4"/>
  <c r="N293" i="5"/>
  <c r="L332" i="4"/>
  <c r="Q293" i="5"/>
  <c r="M332" i="4"/>
  <c r="R293" i="5"/>
  <c r="N332" i="4"/>
  <c r="T293" i="5"/>
  <c r="O332" i="4"/>
  <c r="U293" i="5"/>
  <c r="P332" i="4"/>
  <c r="W293" i="5"/>
  <c r="Q332" i="4"/>
  <c r="X293" i="5"/>
  <c r="AA293" i="5"/>
  <c r="AC293" i="5"/>
  <c r="AD293" i="5"/>
  <c r="V332" i="4"/>
  <c r="AF293" i="5"/>
  <c r="AG293" i="5"/>
  <c r="X332" i="4"/>
  <c r="AI293" i="5"/>
  <c r="Y332" i="4"/>
  <c r="AJ293" i="5"/>
  <c r="AL293" i="5"/>
  <c r="AN293" i="5"/>
  <c r="O294" i="5"/>
  <c r="K294" i="5"/>
  <c r="C294" i="5"/>
  <c r="B333" i="4"/>
  <c r="D333" i="4"/>
  <c r="E294" i="5"/>
  <c r="I294" i="5"/>
  <c r="I333" i="4"/>
  <c r="L294" i="5"/>
  <c r="J333" i="4"/>
  <c r="N294" i="5"/>
  <c r="L333" i="4"/>
  <c r="Q294" i="5"/>
  <c r="M333" i="4"/>
  <c r="R294" i="5"/>
  <c r="N333" i="4"/>
  <c r="T294" i="5"/>
  <c r="O333" i="4"/>
  <c r="U294" i="5"/>
  <c r="P333" i="4"/>
  <c r="W294" i="5"/>
  <c r="Q333" i="4"/>
  <c r="X294" i="5"/>
  <c r="AA294" i="5"/>
  <c r="AC294" i="5"/>
  <c r="AD294" i="5"/>
  <c r="V333" i="4"/>
  <c r="AF294" i="5"/>
  <c r="AG294" i="5"/>
  <c r="X333" i="4"/>
  <c r="AI294" i="5"/>
  <c r="Y333" i="4"/>
  <c r="AJ294" i="5"/>
  <c r="AL294" i="5"/>
  <c r="AN294" i="5"/>
  <c r="O295" i="5"/>
  <c r="K295" i="5"/>
  <c r="C295" i="5"/>
  <c r="B315" i="4"/>
  <c r="D315" i="4"/>
  <c r="E295" i="5"/>
  <c r="I315" i="4"/>
  <c r="L295" i="5"/>
  <c r="J315" i="4"/>
  <c r="N295" i="5"/>
  <c r="L315" i="4"/>
  <c r="Q295" i="5"/>
  <c r="M315" i="4"/>
  <c r="R295" i="5"/>
  <c r="N315" i="4"/>
  <c r="T295" i="5"/>
  <c r="O315" i="4"/>
  <c r="U295" i="5"/>
  <c r="P315" i="4"/>
  <c r="W295" i="5"/>
  <c r="Q315" i="4"/>
  <c r="X295" i="5"/>
  <c r="AA295" i="5"/>
  <c r="AC295" i="5"/>
  <c r="AD295" i="5"/>
  <c r="V315" i="4"/>
  <c r="AF295" i="5"/>
  <c r="AG295" i="5"/>
  <c r="X315" i="4"/>
  <c r="AI295" i="5"/>
  <c r="Y315" i="4"/>
  <c r="AJ295" i="5"/>
  <c r="AL295" i="5"/>
  <c r="F295" i="5"/>
  <c r="H295" i="5"/>
  <c r="I295" i="5"/>
  <c r="AN295" i="5"/>
  <c r="O296" i="5"/>
  <c r="K296" i="5"/>
  <c r="C296" i="5"/>
  <c r="B312" i="4"/>
  <c r="D312" i="4"/>
  <c r="E296" i="5"/>
  <c r="I296" i="5"/>
  <c r="I312" i="4"/>
  <c r="L296" i="5"/>
  <c r="J312" i="4"/>
  <c r="N296" i="5"/>
  <c r="L312" i="4"/>
  <c r="Q296" i="5"/>
  <c r="M312" i="4"/>
  <c r="R296" i="5"/>
  <c r="N312" i="4"/>
  <c r="T296" i="5"/>
  <c r="O312" i="4"/>
  <c r="U296" i="5"/>
  <c r="P312" i="4"/>
  <c r="W296" i="5"/>
  <c r="Q312" i="4"/>
  <c r="X296" i="5"/>
  <c r="AA296" i="5"/>
  <c r="AC296" i="5"/>
  <c r="AD296" i="5"/>
  <c r="AF296" i="5"/>
  <c r="AG296" i="5"/>
  <c r="X312" i="4"/>
  <c r="AI296" i="5"/>
  <c r="Y312" i="4"/>
  <c r="AJ296" i="5"/>
  <c r="AL296" i="5"/>
  <c r="AN296" i="5"/>
  <c r="O297" i="5"/>
  <c r="K297" i="5"/>
  <c r="C297" i="5"/>
  <c r="B316" i="4"/>
  <c r="D316" i="4"/>
  <c r="E297" i="5"/>
  <c r="I297" i="5"/>
  <c r="I316" i="4"/>
  <c r="L297" i="5"/>
  <c r="J316" i="4"/>
  <c r="N297" i="5"/>
  <c r="L316" i="4"/>
  <c r="Q297" i="5"/>
  <c r="M316" i="4"/>
  <c r="R297" i="5"/>
  <c r="N316" i="4"/>
  <c r="T297" i="5"/>
  <c r="O316" i="4"/>
  <c r="U297" i="5"/>
  <c r="P316" i="4"/>
  <c r="W297" i="5"/>
  <c r="Q316" i="4"/>
  <c r="X297" i="5"/>
  <c r="AA297" i="5"/>
  <c r="AC297" i="5"/>
  <c r="AD297" i="5"/>
  <c r="V316" i="4"/>
  <c r="AF297" i="5"/>
  <c r="AG297" i="5"/>
  <c r="X316" i="4"/>
  <c r="AI297" i="5"/>
  <c r="Y316" i="4"/>
  <c r="AJ297" i="5"/>
  <c r="AL297" i="5"/>
  <c r="AN297" i="5"/>
  <c r="O298" i="5"/>
  <c r="K298" i="5"/>
  <c r="C298" i="5"/>
  <c r="B317" i="4"/>
  <c r="D317" i="4"/>
  <c r="E298" i="5"/>
  <c r="I317" i="4"/>
  <c r="L298" i="5"/>
  <c r="J317" i="4"/>
  <c r="N298" i="5"/>
  <c r="L317" i="4"/>
  <c r="Q298" i="5"/>
  <c r="M317" i="4"/>
  <c r="R298" i="5"/>
  <c r="N317" i="4"/>
  <c r="T298" i="5"/>
  <c r="O317" i="4"/>
  <c r="U298" i="5"/>
  <c r="P317" i="4"/>
  <c r="W298" i="5"/>
  <c r="Q317" i="4"/>
  <c r="X298" i="5"/>
  <c r="AA298" i="5"/>
  <c r="AC298" i="5"/>
  <c r="AD298" i="5"/>
  <c r="V317" i="4"/>
  <c r="AF298" i="5"/>
  <c r="AG298" i="5"/>
  <c r="X317" i="4"/>
  <c r="AI298" i="5"/>
  <c r="Y317" i="4"/>
  <c r="AJ298" i="5"/>
  <c r="AL298" i="5"/>
  <c r="F298" i="5"/>
  <c r="AN298" i="5"/>
  <c r="O299" i="5"/>
  <c r="K299" i="5"/>
  <c r="C299" i="5"/>
  <c r="B318" i="4"/>
  <c r="D318" i="4"/>
  <c r="E299" i="5"/>
  <c r="I318" i="4"/>
  <c r="L299" i="5"/>
  <c r="J318" i="4"/>
  <c r="N299" i="5"/>
  <c r="L318" i="4"/>
  <c r="Q299" i="5"/>
  <c r="M318" i="4"/>
  <c r="R299" i="5"/>
  <c r="N318" i="4"/>
  <c r="T299" i="5"/>
  <c r="O318" i="4"/>
  <c r="U299" i="5"/>
  <c r="P318" i="4"/>
  <c r="W299" i="5"/>
  <c r="Q318" i="4"/>
  <c r="X299" i="5"/>
  <c r="AA299" i="5"/>
  <c r="AC299" i="5"/>
  <c r="AD299" i="5"/>
  <c r="V318" i="4"/>
  <c r="AF299" i="5"/>
  <c r="AG299" i="5"/>
  <c r="X318" i="4"/>
  <c r="AI299" i="5"/>
  <c r="Y318" i="4"/>
  <c r="AJ299" i="5"/>
  <c r="AL299" i="5"/>
  <c r="F299" i="5"/>
  <c r="AN299" i="5"/>
  <c r="O300" i="5"/>
  <c r="K300" i="5"/>
  <c r="C300" i="5"/>
  <c r="B344" i="4"/>
  <c r="D344" i="4"/>
  <c r="E300" i="5"/>
  <c r="I344" i="4"/>
  <c r="L300" i="5"/>
  <c r="J344" i="4"/>
  <c r="N300" i="5"/>
  <c r="L344" i="4"/>
  <c r="Q300" i="5"/>
  <c r="M344" i="4"/>
  <c r="R300" i="5"/>
  <c r="N344" i="4"/>
  <c r="T300" i="5"/>
  <c r="O344" i="4"/>
  <c r="U300" i="5"/>
  <c r="P344" i="4"/>
  <c r="W300" i="5"/>
  <c r="Q344" i="4"/>
  <c r="X300" i="5"/>
  <c r="AA300" i="5"/>
  <c r="AC300" i="5"/>
  <c r="AD300" i="5"/>
  <c r="V6" i="2"/>
  <c r="V344" i="4"/>
  <c r="AF300" i="5"/>
  <c r="AG300" i="5"/>
  <c r="X344" i="4"/>
  <c r="AI300" i="5"/>
  <c r="Y344" i="4"/>
  <c r="AJ300" i="5"/>
  <c r="AL300" i="5"/>
  <c r="F300" i="5"/>
  <c r="AN300" i="5"/>
  <c r="O301" i="5"/>
  <c r="K301" i="5"/>
  <c r="C301" i="5"/>
  <c r="B334" i="4"/>
  <c r="D334" i="4"/>
  <c r="E301" i="5"/>
  <c r="I301" i="5"/>
  <c r="I334" i="4"/>
  <c r="L301" i="5"/>
  <c r="J334" i="4"/>
  <c r="N301" i="5"/>
  <c r="L334" i="4"/>
  <c r="Q301" i="5"/>
  <c r="M334" i="4"/>
  <c r="R301" i="5"/>
  <c r="N334" i="4"/>
  <c r="T301" i="5"/>
  <c r="O334" i="4"/>
  <c r="U301" i="5"/>
  <c r="P334" i="4"/>
  <c r="W301" i="5"/>
  <c r="Q334" i="4"/>
  <c r="X301" i="5"/>
  <c r="AA301" i="5"/>
  <c r="AC301" i="5"/>
  <c r="AD301" i="5"/>
  <c r="V334" i="4"/>
  <c r="AF301" i="5"/>
  <c r="AG301" i="5"/>
  <c r="X334" i="4"/>
  <c r="AI301" i="5"/>
  <c r="Y334" i="4"/>
  <c r="AJ301" i="5"/>
  <c r="AL301" i="5"/>
  <c r="AN301" i="5"/>
  <c r="O302" i="5"/>
  <c r="K302" i="5"/>
  <c r="C302" i="5"/>
  <c r="B313" i="4"/>
  <c r="D313" i="4"/>
  <c r="E302" i="5"/>
  <c r="I302" i="5"/>
  <c r="I313" i="4"/>
  <c r="L302" i="5"/>
  <c r="J313" i="4"/>
  <c r="N302" i="5"/>
  <c r="L313" i="4"/>
  <c r="Q302" i="5"/>
  <c r="M313" i="4"/>
  <c r="R302" i="5"/>
  <c r="N313" i="4"/>
  <c r="T302" i="5"/>
  <c r="O313" i="4"/>
  <c r="U302" i="5"/>
  <c r="P313" i="4"/>
  <c r="W302" i="5"/>
  <c r="Q313" i="4"/>
  <c r="X302" i="5"/>
  <c r="AA302" i="5"/>
  <c r="AC302" i="5"/>
  <c r="AD302" i="5"/>
  <c r="V15" i="2"/>
  <c r="V313" i="4"/>
  <c r="AF302" i="5"/>
  <c r="AG302" i="5"/>
  <c r="X313" i="4"/>
  <c r="AI302" i="5"/>
  <c r="AN302" i="5"/>
  <c r="O303" i="5"/>
  <c r="K303" i="5"/>
  <c r="C303" i="5"/>
  <c r="B335" i="4"/>
  <c r="D335" i="4"/>
  <c r="E303" i="5"/>
  <c r="I303" i="5"/>
  <c r="I335" i="4"/>
  <c r="L303" i="5"/>
  <c r="J335" i="4"/>
  <c r="N303" i="5"/>
  <c r="L335" i="4"/>
  <c r="Q303" i="5"/>
  <c r="M335" i="4"/>
  <c r="R303" i="5"/>
  <c r="N335" i="4"/>
  <c r="T303" i="5"/>
  <c r="O335" i="4"/>
  <c r="U303" i="5"/>
  <c r="P335" i="4"/>
  <c r="W303" i="5"/>
  <c r="Q335" i="4"/>
  <c r="X303" i="5"/>
  <c r="AA303" i="5"/>
  <c r="AC303" i="5"/>
  <c r="AD303" i="5"/>
  <c r="V335" i="4"/>
  <c r="AF303" i="5"/>
  <c r="AG303" i="5"/>
  <c r="X335" i="4"/>
  <c r="AI303" i="5"/>
  <c r="Y335" i="4"/>
  <c r="AJ303" i="5"/>
  <c r="AL303" i="5"/>
  <c r="AN303" i="5"/>
  <c r="O304" i="5"/>
  <c r="K304" i="5"/>
  <c r="C304" i="5"/>
  <c r="B336" i="4"/>
  <c r="D336" i="4"/>
  <c r="E304" i="5"/>
  <c r="I304" i="5"/>
  <c r="I336" i="4"/>
  <c r="L304" i="5"/>
  <c r="J336" i="4"/>
  <c r="N304" i="5"/>
  <c r="L336" i="4"/>
  <c r="Q304" i="5"/>
  <c r="M336" i="4"/>
  <c r="R304" i="5"/>
  <c r="N336" i="4"/>
  <c r="T304" i="5"/>
  <c r="O336" i="4"/>
  <c r="U304" i="5"/>
  <c r="P336" i="4"/>
  <c r="W304" i="5"/>
  <c r="Q336" i="4"/>
  <c r="X304" i="5"/>
  <c r="AA304" i="5"/>
  <c r="AC304" i="5"/>
  <c r="AD304" i="5"/>
  <c r="V336" i="4"/>
  <c r="AF304" i="5"/>
  <c r="AG304" i="5"/>
  <c r="X336" i="4"/>
  <c r="AI304" i="5"/>
  <c r="Y336" i="4"/>
  <c r="AJ304" i="5"/>
  <c r="AL304" i="5"/>
  <c r="AN304" i="5"/>
  <c r="O305" i="5"/>
  <c r="K305" i="5"/>
  <c r="C305" i="5"/>
  <c r="B337" i="4"/>
  <c r="D337" i="4"/>
  <c r="E305" i="5"/>
  <c r="I337" i="4"/>
  <c r="L305" i="5"/>
  <c r="J337" i="4"/>
  <c r="N305" i="5"/>
  <c r="L337" i="4"/>
  <c r="Q305" i="5"/>
  <c r="M337" i="4"/>
  <c r="R305" i="5"/>
  <c r="N337" i="4"/>
  <c r="T305" i="5"/>
  <c r="O337" i="4"/>
  <c r="U305" i="5"/>
  <c r="P337" i="4"/>
  <c r="W305" i="5"/>
  <c r="Q337" i="4"/>
  <c r="X305" i="5"/>
  <c r="AA305" i="5"/>
  <c r="AC305" i="5"/>
  <c r="AD305" i="5"/>
  <c r="V337" i="4"/>
  <c r="AF305" i="5"/>
  <c r="AG305" i="5"/>
  <c r="X337" i="4"/>
  <c r="AI305" i="5"/>
  <c r="Y337" i="4"/>
  <c r="AJ305" i="5"/>
  <c r="AL305" i="5"/>
  <c r="F305" i="5"/>
  <c r="H305" i="5"/>
  <c r="I305" i="5"/>
  <c r="AN305" i="5"/>
  <c r="O306" i="5"/>
  <c r="K306" i="5"/>
  <c r="C306" i="5"/>
  <c r="B339" i="4"/>
  <c r="D339" i="4"/>
  <c r="E306" i="5"/>
  <c r="I339" i="4"/>
  <c r="L306" i="5"/>
  <c r="J339" i="4"/>
  <c r="N306" i="5"/>
  <c r="L339" i="4"/>
  <c r="Q306" i="5"/>
  <c r="M339" i="4"/>
  <c r="R306" i="5"/>
  <c r="N339" i="4"/>
  <c r="T306" i="5"/>
  <c r="O339" i="4"/>
  <c r="U306" i="5"/>
  <c r="P339" i="4"/>
  <c r="W306" i="5"/>
  <c r="Q339" i="4"/>
  <c r="X306" i="5"/>
  <c r="AA306" i="5"/>
  <c r="AC306" i="5"/>
  <c r="AD306" i="5"/>
  <c r="V339" i="4"/>
  <c r="AF306" i="5"/>
  <c r="AG306" i="5"/>
  <c r="X339" i="4"/>
  <c r="AI306" i="5"/>
  <c r="Y339" i="4"/>
  <c r="AJ306" i="5"/>
  <c r="AL306" i="5"/>
  <c r="F306" i="5"/>
  <c r="H306" i="5"/>
  <c r="I306" i="5"/>
  <c r="AN306" i="5"/>
  <c r="O307" i="5"/>
  <c r="K307" i="5"/>
  <c r="C307" i="5"/>
  <c r="B319" i="4"/>
  <c r="D319" i="4"/>
  <c r="E307" i="5"/>
  <c r="I307" i="5"/>
  <c r="I319" i="4"/>
  <c r="L307" i="5"/>
  <c r="J319" i="4"/>
  <c r="N307" i="5"/>
  <c r="L319" i="4"/>
  <c r="Q307" i="5"/>
  <c r="M319" i="4"/>
  <c r="R307" i="5"/>
  <c r="N319" i="4"/>
  <c r="T307" i="5"/>
  <c r="O319" i="4"/>
  <c r="U307" i="5"/>
  <c r="P319" i="4"/>
  <c r="W307" i="5"/>
  <c r="Q319" i="4"/>
  <c r="X307" i="5"/>
  <c r="AA307" i="5"/>
  <c r="AC307" i="5"/>
  <c r="AD307" i="5"/>
  <c r="V319" i="4"/>
  <c r="AF307" i="5"/>
  <c r="AG307" i="5"/>
  <c r="X319" i="4"/>
  <c r="AI307" i="5"/>
  <c r="Y319" i="4"/>
  <c r="AJ307" i="5"/>
  <c r="AL307" i="5"/>
  <c r="AN307" i="5"/>
  <c r="O308" i="5"/>
  <c r="K308" i="5"/>
  <c r="C308" i="5"/>
  <c r="B314" i="4"/>
  <c r="D314" i="4"/>
  <c r="E308" i="5"/>
  <c r="I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AC308" i="5"/>
  <c r="AD308" i="5"/>
  <c r="AF308" i="5"/>
  <c r="AG308" i="5"/>
  <c r="X314" i="4"/>
  <c r="AI308" i="5"/>
  <c r="Y314" i="4"/>
  <c r="AJ308" i="5"/>
  <c r="AL308" i="5"/>
  <c r="AN308" i="5"/>
  <c r="O309" i="5"/>
  <c r="K309" i="5"/>
  <c r="C309" i="5"/>
  <c r="B320" i="4"/>
  <c r="D320" i="4"/>
  <c r="E309" i="5"/>
  <c r="I309" i="5"/>
  <c r="I320" i="4"/>
  <c r="L309" i="5"/>
  <c r="J320" i="4"/>
  <c r="N309" i="5"/>
  <c r="L320" i="4"/>
  <c r="Q309" i="5"/>
  <c r="M320" i="4"/>
  <c r="R309" i="5"/>
  <c r="N320" i="4"/>
  <c r="T309" i="5"/>
  <c r="O320" i="4"/>
  <c r="U309" i="5"/>
  <c r="P320" i="4"/>
  <c r="W309" i="5"/>
  <c r="Q320" i="4"/>
  <c r="X309" i="5"/>
  <c r="AA309" i="5"/>
  <c r="AC309" i="5"/>
  <c r="AD309" i="5"/>
  <c r="V320" i="4"/>
  <c r="AF309" i="5"/>
  <c r="AG309" i="5"/>
  <c r="X320" i="4"/>
  <c r="AI309" i="5"/>
  <c r="Y320" i="4"/>
  <c r="AJ309" i="5"/>
  <c r="AL309" i="5"/>
  <c r="AN309" i="5"/>
  <c r="O310" i="5"/>
  <c r="K310" i="5"/>
  <c r="C310" i="5"/>
  <c r="B321" i="4"/>
  <c r="D321" i="4"/>
  <c r="E310" i="5"/>
  <c r="I310" i="5"/>
  <c r="I321" i="4"/>
  <c r="L310" i="5"/>
  <c r="J321" i="4"/>
  <c r="N310" i="5"/>
  <c r="L321" i="4"/>
  <c r="Q310" i="5"/>
  <c r="M321" i="4"/>
  <c r="R310" i="5"/>
  <c r="N321" i="4"/>
  <c r="T310" i="5"/>
  <c r="O321" i="4"/>
  <c r="U310" i="5"/>
  <c r="P321" i="4"/>
  <c r="W310" i="5"/>
  <c r="Q321" i="4"/>
  <c r="X310" i="5"/>
  <c r="AA310" i="5"/>
  <c r="AC310" i="5"/>
  <c r="AD310" i="5"/>
  <c r="V321" i="4"/>
  <c r="AF310" i="5"/>
  <c r="AG310" i="5"/>
  <c r="X321" i="4"/>
  <c r="AI310" i="5"/>
  <c r="Y321" i="4"/>
  <c r="AJ310" i="5"/>
  <c r="AL310" i="5"/>
  <c r="AN310" i="5"/>
  <c r="O311" i="5"/>
  <c r="K311" i="5"/>
  <c r="C311" i="5"/>
  <c r="B343" i="4"/>
  <c r="D343" i="4"/>
  <c r="E311" i="5"/>
  <c r="I311" i="5"/>
  <c r="I343" i="4"/>
  <c r="L311" i="5"/>
  <c r="J343" i="4"/>
  <c r="N311" i="5"/>
  <c r="L343" i="4"/>
  <c r="Q311" i="5"/>
  <c r="M343" i="4"/>
  <c r="R311" i="5"/>
  <c r="N343" i="4"/>
  <c r="T311" i="5"/>
  <c r="O343" i="4"/>
  <c r="U311" i="5"/>
  <c r="P343" i="4"/>
  <c r="W311" i="5"/>
  <c r="Q343" i="4"/>
  <c r="X311" i="5"/>
  <c r="AA311" i="5"/>
  <c r="AC311" i="5"/>
  <c r="AD311" i="5"/>
  <c r="V343" i="4"/>
  <c r="AF311" i="5"/>
  <c r="AG311" i="5"/>
  <c r="X343" i="4"/>
  <c r="AI311" i="5"/>
  <c r="Y343" i="4"/>
  <c r="AJ311" i="5"/>
  <c r="AL311" i="5"/>
  <c r="AN311" i="5"/>
  <c r="O312" i="5"/>
  <c r="K312" i="5"/>
  <c r="C312" i="5"/>
  <c r="B323" i="4"/>
  <c r="D323" i="4"/>
  <c r="E312" i="5"/>
  <c r="I323" i="4"/>
  <c r="L312" i="5"/>
  <c r="J323" i="4"/>
  <c r="N312" i="5"/>
  <c r="L323" i="4"/>
  <c r="Q312" i="5"/>
  <c r="M323" i="4"/>
  <c r="R312" i="5"/>
  <c r="N323" i="4"/>
  <c r="T312" i="5"/>
  <c r="O323" i="4"/>
  <c r="U312" i="5"/>
  <c r="P323" i="4"/>
  <c r="W312" i="5"/>
  <c r="Q323" i="4"/>
  <c r="X312" i="5"/>
  <c r="AA312" i="5"/>
  <c r="AC312" i="5"/>
  <c r="AD312" i="5"/>
  <c r="V323" i="4"/>
  <c r="AF312" i="5"/>
  <c r="AG312" i="5"/>
  <c r="X323" i="4"/>
  <c r="AI312" i="5"/>
  <c r="Y323" i="4"/>
  <c r="AJ312" i="5"/>
  <c r="AL312" i="5"/>
  <c r="F312" i="5"/>
  <c r="H312" i="5"/>
  <c r="I312" i="5"/>
  <c r="AN312" i="5"/>
  <c r="O313" i="5"/>
  <c r="K313" i="5"/>
  <c r="C313" i="5"/>
  <c r="B324" i="4"/>
  <c r="D324" i="4"/>
  <c r="E313" i="5"/>
  <c r="I313" i="5"/>
  <c r="I324" i="4"/>
  <c r="L313" i="5"/>
  <c r="J324" i="4"/>
  <c r="N313" i="5"/>
  <c r="L324" i="4"/>
  <c r="Q313" i="5"/>
  <c r="M324" i="4"/>
  <c r="R313" i="5"/>
  <c r="N324" i="4"/>
  <c r="T313" i="5"/>
  <c r="O324" i="4"/>
  <c r="U313" i="5"/>
  <c r="P324" i="4"/>
  <c r="W313" i="5"/>
  <c r="Q324" i="4"/>
  <c r="X313" i="5"/>
  <c r="AA313" i="5"/>
  <c r="AC313" i="5"/>
  <c r="AD313" i="5"/>
  <c r="V324" i="4"/>
  <c r="AF313" i="5"/>
  <c r="AG313" i="5"/>
  <c r="X324" i="4"/>
  <c r="AI313" i="5"/>
  <c r="Y324" i="4"/>
  <c r="AJ313" i="5"/>
  <c r="AL313" i="5"/>
  <c r="AN313" i="5"/>
  <c r="O314" i="5"/>
  <c r="K314" i="5"/>
  <c r="C314" i="5"/>
  <c r="B325" i="4"/>
  <c r="D325" i="4"/>
  <c r="E314" i="5"/>
  <c r="I325" i="4"/>
  <c r="L314" i="5"/>
  <c r="J325" i="4"/>
  <c r="N314" i="5"/>
  <c r="L325" i="4"/>
  <c r="Q314" i="5"/>
  <c r="M325" i="4"/>
  <c r="R314" i="5"/>
  <c r="N325" i="4"/>
  <c r="T314" i="5"/>
  <c r="O325" i="4"/>
  <c r="U314" i="5"/>
  <c r="P325" i="4"/>
  <c r="W314" i="5"/>
  <c r="Q325" i="4"/>
  <c r="X314" i="5"/>
  <c r="AA314" i="5"/>
  <c r="AC314" i="5"/>
  <c r="AD314" i="5"/>
  <c r="V325" i="4"/>
  <c r="AF314" i="5"/>
  <c r="AG314" i="5"/>
  <c r="X325" i="4"/>
  <c r="AI314" i="5"/>
  <c r="Y325" i="4"/>
  <c r="AJ314" i="5"/>
  <c r="AL314" i="5"/>
  <c r="F314" i="5"/>
  <c r="H314" i="5"/>
  <c r="I314" i="5"/>
  <c r="AN314" i="5"/>
  <c r="O315" i="5"/>
  <c r="K315" i="5"/>
  <c r="C315" i="5"/>
  <c r="B326" i="4"/>
  <c r="D326" i="4"/>
  <c r="E315" i="5"/>
  <c r="I315" i="5"/>
  <c r="I326" i="4"/>
  <c r="L315" i="5"/>
  <c r="J326" i="4"/>
  <c r="N315" i="5"/>
  <c r="L326" i="4"/>
  <c r="Q315" i="5"/>
  <c r="M326" i="4"/>
  <c r="R315" i="5"/>
  <c r="N326" i="4"/>
  <c r="T315" i="5"/>
  <c r="O326" i="4"/>
  <c r="U315" i="5"/>
  <c r="P326" i="4"/>
  <c r="W315" i="5"/>
  <c r="Q326" i="4"/>
  <c r="X315" i="5"/>
  <c r="AA315" i="5"/>
  <c r="AC315" i="5"/>
  <c r="AD315" i="5"/>
  <c r="V326" i="4"/>
  <c r="AF315" i="5"/>
  <c r="AG315" i="5"/>
  <c r="X326" i="4"/>
  <c r="AI315" i="5"/>
  <c r="Y326" i="4"/>
  <c r="AJ315" i="5"/>
  <c r="AL315" i="5"/>
  <c r="AN315" i="5"/>
  <c r="O316" i="5"/>
  <c r="K316" i="5"/>
  <c r="C316" i="5"/>
  <c r="B338" i="4"/>
  <c r="D338" i="4"/>
  <c r="E316" i="5"/>
  <c r="I316" i="5"/>
  <c r="I338" i="4"/>
  <c r="L316" i="5"/>
  <c r="J338" i="4"/>
  <c r="N316" i="5"/>
  <c r="L338" i="4"/>
  <c r="Q316" i="5"/>
  <c r="M338" i="4"/>
  <c r="R316" i="5"/>
  <c r="N338" i="4"/>
  <c r="T316" i="5"/>
  <c r="O338" i="4"/>
  <c r="U316" i="5"/>
  <c r="P338" i="4"/>
  <c r="W316" i="5"/>
  <c r="Q338" i="4"/>
  <c r="X316" i="5"/>
  <c r="AA316" i="5"/>
  <c r="AC316" i="5"/>
  <c r="AD316" i="5"/>
  <c r="V338" i="4"/>
  <c r="AF316" i="5"/>
  <c r="AG316" i="5"/>
  <c r="X338" i="4"/>
  <c r="AI316" i="5"/>
  <c r="Y338" i="4"/>
  <c r="AJ316" i="5"/>
  <c r="AL316" i="5"/>
  <c r="AN316" i="5"/>
  <c r="C301" i="4"/>
  <c r="C317" i="5"/>
  <c r="N301" i="4"/>
  <c r="T317" i="5"/>
  <c r="O301" i="4"/>
  <c r="U317" i="5"/>
  <c r="P301" i="4"/>
  <c r="W317" i="5"/>
  <c r="Q301" i="4"/>
  <c r="X317" i="5"/>
  <c r="AA317" i="5"/>
  <c r="T43" i="2"/>
  <c r="T15" i="2"/>
  <c r="T301" i="4"/>
  <c r="AC317" i="5"/>
  <c r="U15" i="2"/>
  <c r="U301" i="4"/>
  <c r="AD317" i="5"/>
  <c r="V301" i="4"/>
  <c r="AF317" i="5"/>
  <c r="AG317" i="5"/>
  <c r="X301" i="4"/>
  <c r="AI317" i="5"/>
  <c r="Y301" i="4"/>
  <c r="AJ317" i="5"/>
  <c r="Z301" i="4"/>
  <c r="AL317" i="5"/>
  <c r="Z317" i="5"/>
  <c r="AN317" i="5"/>
  <c r="O318" i="5"/>
  <c r="K318" i="5"/>
  <c r="C302" i="4"/>
  <c r="C318" i="5"/>
  <c r="D302" i="4"/>
  <c r="E318" i="5"/>
  <c r="I302" i="4"/>
  <c r="L318" i="5"/>
  <c r="J302" i="4"/>
  <c r="N318" i="5"/>
  <c r="L302" i="4"/>
  <c r="Q318" i="5"/>
  <c r="M302" i="4"/>
  <c r="R318" i="5"/>
  <c r="N302" i="4"/>
  <c r="T318" i="5"/>
  <c r="O302" i="4"/>
  <c r="U318" i="5"/>
  <c r="P302" i="4"/>
  <c r="W318" i="5"/>
  <c r="Q302" i="4"/>
  <c r="X318" i="5"/>
  <c r="AA318" i="5"/>
  <c r="T302" i="4"/>
  <c r="AC318" i="5"/>
  <c r="AD318" i="5"/>
  <c r="V302" i="4"/>
  <c r="AF318" i="5"/>
  <c r="AG318" i="5"/>
  <c r="X302" i="4"/>
  <c r="AI318" i="5"/>
  <c r="Y302" i="4"/>
  <c r="AJ318" i="5"/>
  <c r="Z302" i="4"/>
  <c r="AL318" i="5"/>
  <c r="F318" i="5"/>
  <c r="H318" i="5"/>
  <c r="I318" i="5"/>
  <c r="AN318" i="5"/>
  <c r="K47" i="2"/>
  <c r="B347" i="4"/>
  <c r="K48" i="2"/>
  <c r="K347" i="4"/>
  <c r="O319" i="5"/>
  <c r="H48" i="2"/>
  <c r="H347" i="4"/>
  <c r="K319" i="5"/>
  <c r="C48" i="2"/>
  <c r="C347" i="4"/>
  <c r="C319" i="5"/>
  <c r="D48" i="2"/>
  <c r="D347" i="4"/>
  <c r="E319" i="5"/>
  <c r="I47" i="2"/>
  <c r="I48" i="2"/>
  <c r="I347" i="4"/>
  <c r="L319" i="5"/>
  <c r="J47" i="2"/>
  <c r="J48" i="2"/>
  <c r="J347" i="4"/>
  <c r="N319" i="5"/>
  <c r="L48" i="2"/>
  <c r="L347" i="4"/>
  <c r="Q319" i="5"/>
  <c r="M48" i="2"/>
  <c r="M347" i="4"/>
  <c r="R319" i="5"/>
  <c r="N48" i="2"/>
  <c r="N347" i="4"/>
  <c r="T319" i="5"/>
  <c r="O48" i="2"/>
  <c r="O347" i="4"/>
  <c r="U319" i="5"/>
  <c r="P48" i="2"/>
  <c r="P347" i="4"/>
  <c r="W319" i="5"/>
  <c r="Q48" i="2"/>
  <c r="Q347" i="4"/>
  <c r="X319" i="5"/>
  <c r="S47" i="2"/>
  <c r="S48" i="2"/>
  <c r="S347" i="4"/>
  <c r="AA319" i="5"/>
  <c r="T47" i="2"/>
  <c r="T48" i="2"/>
  <c r="T347" i="4"/>
  <c r="AC319" i="5"/>
  <c r="U47" i="2"/>
  <c r="U48" i="2"/>
  <c r="U347" i="4"/>
  <c r="AD319" i="5"/>
  <c r="V47" i="2"/>
  <c r="V48" i="2"/>
  <c r="V347" i="4"/>
  <c r="AF319" i="5"/>
  <c r="W47" i="2"/>
  <c r="W48" i="2"/>
  <c r="W347" i="4"/>
  <c r="AG319" i="5"/>
  <c r="X48" i="2"/>
  <c r="X347" i="4"/>
  <c r="AI319" i="5"/>
  <c r="Y48" i="2"/>
  <c r="Y347" i="4"/>
  <c r="AJ319" i="5"/>
  <c r="Z48" i="2"/>
  <c r="Z347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27" i="4"/>
  <c r="D327" i="4"/>
  <c r="E321" i="5"/>
  <c r="I321" i="5"/>
  <c r="I327" i="4"/>
  <c r="L321" i="5"/>
  <c r="J327" i="4"/>
  <c r="N321" i="5"/>
  <c r="L327" i="4"/>
  <c r="Q321" i="5"/>
  <c r="M327" i="4"/>
  <c r="R321" i="5"/>
  <c r="N327" i="4"/>
  <c r="T321" i="5"/>
  <c r="O327" i="4"/>
  <c r="U321" i="5"/>
  <c r="P327" i="4"/>
  <c r="W321" i="5"/>
  <c r="Q327" i="4"/>
  <c r="X321" i="5"/>
  <c r="AA321" i="5"/>
  <c r="AC321" i="5"/>
  <c r="AD321" i="5"/>
  <c r="V29" i="2"/>
  <c r="V327" i="4"/>
  <c r="AF321" i="5"/>
  <c r="AG321" i="5"/>
  <c r="X327" i="4"/>
  <c r="AI321" i="5"/>
  <c r="Y327" i="4"/>
  <c r="AJ321" i="5"/>
  <c r="AL321" i="5"/>
  <c r="AN321" i="5"/>
  <c r="O322" i="5"/>
  <c r="K322" i="5"/>
  <c r="C322" i="5"/>
  <c r="B328" i="4"/>
  <c r="D328" i="4"/>
  <c r="E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V328" i="4"/>
  <c r="AF322" i="5"/>
  <c r="AG322" i="5"/>
  <c r="X328" i="4"/>
  <c r="AI322" i="5"/>
  <c r="Y328" i="4"/>
  <c r="AJ322" i="5"/>
  <c r="AL322" i="5"/>
  <c r="F322" i="5"/>
  <c r="AN322" i="5"/>
  <c r="O323" i="5"/>
  <c r="K323" i="5"/>
  <c r="C323" i="5"/>
  <c r="B329" i="4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V329" i="4"/>
  <c r="AF323" i="5"/>
  <c r="AG323" i="5"/>
  <c r="X329" i="4"/>
  <c r="AI323" i="5"/>
  <c r="Y329" i="4"/>
  <c r="AJ323" i="5"/>
  <c r="AL323" i="5"/>
  <c r="F323" i="5"/>
  <c r="AN323" i="5"/>
  <c r="O324" i="5"/>
  <c r="K324" i="5"/>
  <c r="C324" i="5"/>
  <c r="B330" i="4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V330" i="4"/>
  <c r="AF324" i="5"/>
  <c r="AG324" i="5"/>
  <c r="X330" i="4"/>
  <c r="AI324" i="5"/>
  <c r="Y330" i="4"/>
  <c r="AJ324" i="5"/>
  <c r="AL324" i="5"/>
  <c r="F324" i="5"/>
  <c r="AN324" i="5"/>
  <c r="O325" i="5"/>
  <c r="K325" i="5"/>
  <c r="B303" i="4"/>
  <c r="C303" i="4"/>
  <c r="C325" i="5"/>
  <c r="D303" i="4"/>
  <c r="E325" i="5"/>
  <c r="I303" i="4"/>
  <c r="L325" i="5"/>
  <c r="J303" i="4"/>
  <c r="N325" i="5"/>
  <c r="L303" i="4"/>
  <c r="Q325" i="5"/>
  <c r="M303" i="4"/>
  <c r="R325" i="5"/>
  <c r="N303" i="4"/>
  <c r="T325" i="5"/>
  <c r="O303" i="4"/>
  <c r="U325" i="5"/>
  <c r="P303" i="4"/>
  <c r="W325" i="5"/>
  <c r="Q303" i="4"/>
  <c r="X325" i="5"/>
  <c r="AA325" i="5"/>
  <c r="T303" i="4"/>
  <c r="AC325" i="5"/>
  <c r="U303" i="4"/>
  <c r="AD325" i="5"/>
  <c r="V303" i="4"/>
  <c r="AF325" i="5"/>
  <c r="AG325" i="5"/>
  <c r="X303" i="4"/>
  <c r="AI325" i="5"/>
  <c r="Y303" i="4"/>
  <c r="AJ325" i="5"/>
  <c r="Z303" i="4"/>
  <c r="AL325" i="5"/>
  <c r="F325" i="5"/>
  <c r="AN325" i="5"/>
  <c r="O326" i="5"/>
  <c r="K326" i="5"/>
  <c r="B304" i="4"/>
  <c r="C304" i="4"/>
  <c r="C326" i="5"/>
  <c r="D304" i="4"/>
  <c r="E326" i="5"/>
  <c r="I304" i="4"/>
  <c r="L326" i="5"/>
  <c r="J304" i="4"/>
  <c r="N326" i="5"/>
  <c r="L304" i="4"/>
  <c r="Q326" i="5"/>
  <c r="M304" i="4"/>
  <c r="R326" i="5"/>
  <c r="N304" i="4"/>
  <c r="T326" i="5"/>
  <c r="O304" i="4"/>
  <c r="U326" i="5"/>
  <c r="P304" i="4"/>
  <c r="W326" i="5"/>
  <c r="Q304" i="4"/>
  <c r="X326" i="5"/>
  <c r="AA326" i="5"/>
  <c r="T21" i="2"/>
  <c r="T304" i="4"/>
  <c r="AC326" i="5"/>
  <c r="U21" i="2"/>
  <c r="U304" i="4"/>
  <c r="AD326" i="5"/>
  <c r="V21" i="2"/>
  <c r="V304" i="4"/>
  <c r="AF326" i="5"/>
  <c r="AG326" i="5"/>
  <c r="X304" i="4"/>
  <c r="AI326" i="5"/>
  <c r="Y304" i="4"/>
  <c r="AJ326" i="5"/>
  <c r="Z304" i="4"/>
  <c r="AL326" i="5"/>
  <c r="F326" i="5"/>
  <c r="AN326" i="5"/>
  <c r="K49" i="2"/>
  <c r="B376" i="4"/>
  <c r="K376" i="4"/>
  <c r="O327" i="5"/>
  <c r="H49" i="2"/>
  <c r="H376" i="4"/>
  <c r="K327" i="5"/>
  <c r="C376" i="4"/>
  <c r="C327" i="5"/>
  <c r="D376" i="4"/>
  <c r="E327" i="5"/>
  <c r="I49" i="2"/>
  <c r="I376" i="4"/>
  <c r="L327" i="5"/>
  <c r="J49" i="2"/>
  <c r="J376" i="4"/>
  <c r="N327" i="5"/>
  <c r="L376" i="4"/>
  <c r="Q327" i="5"/>
  <c r="M376" i="4"/>
  <c r="R327" i="5"/>
  <c r="N49" i="2"/>
  <c r="N376" i="4"/>
  <c r="T327" i="5"/>
  <c r="O376" i="4"/>
  <c r="U327" i="5"/>
  <c r="P376" i="4"/>
  <c r="W327" i="5"/>
  <c r="Q376" i="4"/>
  <c r="X327" i="5"/>
  <c r="S376" i="4"/>
  <c r="AA327" i="5"/>
  <c r="T376" i="4"/>
  <c r="AC327" i="5"/>
  <c r="U376" i="4"/>
  <c r="AD327" i="5"/>
  <c r="V49" i="2"/>
  <c r="V376" i="4"/>
  <c r="AF327" i="5"/>
  <c r="W49" i="2"/>
  <c r="W376" i="4"/>
  <c r="AG327" i="5"/>
  <c r="X376" i="4"/>
  <c r="AI327" i="5"/>
  <c r="Y376" i="4"/>
  <c r="AJ327" i="5"/>
  <c r="Z376" i="4"/>
  <c r="AL327" i="5"/>
  <c r="AN327" i="5"/>
  <c r="B374" i="4"/>
  <c r="K374" i="4"/>
  <c r="O328" i="5"/>
  <c r="H374" i="4"/>
  <c r="K328" i="5"/>
  <c r="C374" i="4"/>
  <c r="C328" i="5"/>
  <c r="D374" i="4"/>
  <c r="E328" i="5"/>
  <c r="I374" i="4"/>
  <c r="L328" i="5"/>
  <c r="J374" i="4"/>
  <c r="N328" i="5"/>
  <c r="L374" i="4"/>
  <c r="Q328" i="5"/>
  <c r="M374" i="4"/>
  <c r="R328" i="5"/>
  <c r="N374" i="4"/>
  <c r="T328" i="5"/>
  <c r="O374" i="4"/>
  <c r="U328" i="5"/>
  <c r="P374" i="4"/>
  <c r="W328" i="5"/>
  <c r="Q374" i="4"/>
  <c r="X328" i="5"/>
  <c r="S374" i="4"/>
  <c r="AA328" i="5"/>
  <c r="T374" i="4"/>
  <c r="AC328" i="5"/>
  <c r="U374" i="4"/>
  <c r="AD328" i="5"/>
  <c r="V374" i="4"/>
  <c r="AF328" i="5"/>
  <c r="W374" i="4"/>
  <c r="AG328" i="5"/>
  <c r="X374" i="4"/>
  <c r="AI328" i="5"/>
  <c r="Y374" i="4"/>
  <c r="AJ328" i="5"/>
  <c r="Z374" i="4"/>
  <c r="AL328" i="5"/>
  <c r="AN328" i="5"/>
  <c r="B370" i="4"/>
  <c r="K26" i="2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26" i="2"/>
  <c r="T370" i="4"/>
  <c r="AC329" i="5"/>
  <c r="U26" i="2"/>
  <c r="U370" i="4"/>
  <c r="AD329" i="5"/>
  <c r="V26" i="2"/>
  <c r="V370" i="4"/>
  <c r="AF329" i="5"/>
  <c r="W26" i="2"/>
  <c r="W370" i="4"/>
  <c r="AG329" i="5"/>
  <c r="X370" i="4"/>
  <c r="AI329" i="5"/>
  <c r="Y370" i="4"/>
  <c r="AJ329" i="5"/>
  <c r="Z370" i="4"/>
  <c r="AL329" i="5"/>
  <c r="AN329" i="5"/>
  <c r="B371" i="4"/>
  <c r="K371" i="4"/>
  <c r="O330" i="5"/>
  <c r="H371" i="4"/>
  <c r="K330" i="5"/>
  <c r="C371" i="4"/>
  <c r="C330" i="5"/>
  <c r="D371" i="4"/>
  <c r="E330" i="5"/>
  <c r="I371" i="4"/>
  <c r="L330" i="5"/>
  <c r="J371" i="4"/>
  <c r="N330" i="5"/>
  <c r="L371" i="4"/>
  <c r="Q330" i="5"/>
  <c r="M371" i="4"/>
  <c r="R330" i="5"/>
  <c r="N371" i="4"/>
  <c r="T330" i="5"/>
  <c r="O371" i="4"/>
  <c r="U330" i="5"/>
  <c r="P371" i="4"/>
  <c r="W330" i="5"/>
  <c r="Q371" i="4"/>
  <c r="X330" i="5"/>
  <c r="S371" i="4"/>
  <c r="AA330" i="5"/>
  <c r="T371" i="4"/>
  <c r="AC330" i="5"/>
  <c r="U371" i="4"/>
  <c r="AD330" i="5"/>
  <c r="V371" i="4"/>
  <c r="AF330" i="5"/>
  <c r="W371" i="4"/>
  <c r="AG330" i="5"/>
  <c r="X371" i="4"/>
  <c r="AI330" i="5"/>
  <c r="Y371" i="4"/>
  <c r="AJ330" i="5"/>
  <c r="Z371" i="4"/>
  <c r="AL330" i="5"/>
  <c r="AN330" i="5"/>
  <c r="B367" i="4"/>
  <c r="K367" i="4"/>
  <c r="O331" i="5"/>
  <c r="H367" i="4"/>
  <c r="K331" i="5"/>
  <c r="C367" i="4"/>
  <c r="C331" i="5"/>
  <c r="D367" i="4"/>
  <c r="E331" i="5"/>
  <c r="I367" i="4"/>
  <c r="L331" i="5"/>
  <c r="J367" i="4"/>
  <c r="N331" i="5"/>
  <c r="L367" i="4"/>
  <c r="Q331" i="5"/>
  <c r="M367" i="4"/>
  <c r="R331" i="5"/>
  <c r="N367" i="4"/>
  <c r="T331" i="5"/>
  <c r="O367" i="4"/>
  <c r="U331" i="5"/>
  <c r="P367" i="4"/>
  <c r="W331" i="5"/>
  <c r="Q367" i="4"/>
  <c r="X331" i="5"/>
  <c r="S367" i="4"/>
  <c r="AA331" i="5"/>
  <c r="T367" i="4"/>
  <c r="AC331" i="5"/>
  <c r="U367" i="4"/>
  <c r="AD331" i="5"/>
  <c r="AF331" i="5"/>
  <c r="W367" i="4"/>
  <c r="AG331" i="5"/>
  <c r="X367" i="4"/>
  <c r="AI331" i="5"/>
  <c r="Y367" i="4"/>
  <c r="AJ331" i="5"/>
  <c r="Z367" i="4"/>
  <c r="AL331" i="5"/>
  <c r="AN331" i="5"/>
  <c r="B368" i="4"/>
  <c r="K368" i="4"/>
  <c r="O332" i="5"/>
  <c r="H368" i="4"/>
  <c r="K332" i="5"/>
  <c r="C368" i="4"/>
  <c r="C332" i="5"/>
  <c r="D368" i="4"/>
  <c r="E332" i="5"/>
  <c r="I368" i="4"/>
  <c r="L332" i="5"/>
  <c r="J368" i="4"/>
  <c r="N332" i="5"/>
  <c r="L368" i="4"/>
  <c r="Q332" i="5"/>
  <c r="M368" i="4"/>
  <c r="R332" i="5"/>
  <c r="N368" i="4"/>
  <c r="T332" i="5"/>
  <c r="O368" i="4"/>
  <c r="U332" i="5"/>
  <c r="P368" i="4"/>
  <c r="W332" i="5"/>
  <c r="Q368" i="4"/>
  <c r="X332" i="5"/>
  <c r="S368" i="4"/>
  <c r="AA332" i="5"/>
  <c r="T368" i="4"/>
  <c r="AC332" i="5"/>
  <c r="U368" i="4"/>
  <c r="AD332" i="5"/>
  <c r="V368" i="4"/>
  <c r="AF332" i="5"/>
  <c r="W368" i="4"/>
  <c r="AG332" i="5"/>
  <c r="X368" i="4"/>
  <c r="AI332" i="5"/>
  <c r="Y368" i="4"/>
  <c r="AJ332" i="5"/>
  <c r="Z368" i="4"/>
  <c r="AL332" i="5"/>
  <c r="AN332" i="5"/>
  <c r="B372" i="4"/>
  <c r="K372" i="4"/>
  <c r="O333" i="5"/>
  <c r="H372" i="4"/>
  <c r="K333" i="5"/>
  <c r="C372" i="4"/>
  <c r="C333" i="5"/>
  <c r="D372" i="4"/>
  <c r="E333" i="5"/>
  <c r="I372" i="4"/>
  <c r="L333" i="5"/>
  <c r="J372" i="4"/>
  <c r="N333" i="5"/>
  <c r="L372" i="4"/>
  <c r="Q333" i="5"/>
  <c r="M372" i="4"/>
  <c r="R333" i="5"/>
  <c r="N372" i="4"/>
  <c r="T333" i="5"/>
  <c r="O372" i="4"/>
  <c r="U333" i="5"/>
  <c r="P372" i="4"/>
  <c r="W333" i="5"/>
  <c r="Q372" i="4"/>
  <c r="X333" i="5"/>
  <c r="S372" i="4"/>
  <c r="AA333" i="5"/>
  <c r="T372" i="4"/>
  <c r="AC333" i="5"/>
  <c r="U372" i="4"/>
  <c r="AD333" i="5"/>
  <c r="V372" i="4"/>
  <c r="AF333" i="5"/>
  <c r="W372" i="4"/>
  <c r="AG333" i="5"/>
  <c r="X372" i="4"/>
  <c r="AI333" i="5"/>
  <c r="Y372" i="4"/>
  <c r="AJ333" i="5"/>
  <c r="Z372" i="4"/>
  <c r="AL333" i="5"/>
  <c r="AN333" i="5"/>
  <c r="B373" i="4"/>
  <c r="K373" i="4"/>
  <c r="O334" i="5"/>
  <c r="H373" i="4"/>
  <c r="K334" i="5"/>
  <c r="C373" i="4"/>
  <c r="C334" i="5"/>
  <c r="D373" i="4"/>
  <c r="E334" i="5"/>
  <c r="I373" i="4"/>
  <c r="L334" i="5"/>
  <c r="J373" i="4"/>
  <c r="N334" i="5"/>
  <c r="L373" i="4"/>
  <c r="Q334" i="5"/>
  <c r="M373" i="4"/>
  <c r="R334" i="5"/>
  <c r="N373" i="4"/>
  <c r="T334" i="5"/>
  <c r="O373" i="4"/>
  <c r="U334" i="5"/>
  <c r="P373" i="4"/>
  <c r="W334" i="5"/>
  <c r="Q373" i="4"/>
  <c r="X334" i="5"/>
  <c r="S373" i="4"/>
  <c r="AA334" i="5"/>
  <c r="T373" i="4"/>
  <c r="AC334" i="5"/>
  <c r="U373" i="4"/>
  <c r="AD334" i="5"/>
  <c r="V373" i="4"/>
  <c r="AF334" i="5"/>
  <c r="W373" i="4"/>
  <c r="AG334" i="5"/>
  <c r="X373" i="4"/>
  <c r="AI334" i="5"/>
  <c r="Y373" i="4"/>
  <c r="AJ334" i="5"/>
  <c r="Z373" i="4"/>
  <c r="AL334" i="5"/>
  <c r="AN334" i="5"/>
  <c r="B369" i="4"/>
  <c r="K369" i="4"/>
  <c r="O335" i="5"/>
  <c r="H369" i="4"/>
  <c r="K335" i="5"/>
  <c r="C369" i="4"/>
  <c r="C335" i="5"/>
  <c r="D369" i="4"/>
  <c r="E335" i="5"/>
  <c r="I369" i="4"/>
  <c r="L335" i="5"/>
  <c r="J369" i="4"/>
  <c r="N335" i="5"/>
  <c r="L369" i="4"/>
  <c r="Q335" i="5"/>
  <c r="M369" i="4"/>
  <c r="R335" i="5"/>
  <c r="N369" i="4"/>
  <c r="T335" i="5"/>
  <c r="O369" i="4"/>
  <c r="U335" i="5"/>
  <c r="P369" i="4"/>
  <c r="W335" i="5"/>
  <c r="Q369" i="4"/>
  <c r="X335" i="5"/>
  <c r="S369" i="4"/>
  <c r="AA335" i="5"/>
  <c r="T369" i="4"/>
  <c r="AC335" i="5"/>
  <c r="U369" i="4"/>
  <c r="AD335" i="5"/>
  <c r="V369" i="4"/>
  <c r="AF335" i="5"/>
  <c r="W369" i="4"/>
  <c r="AG335" i="5"/>
  <c r="X369" i="4"/>
  <c r="AI335" i="5"/>
  <c r="Y369" i="4"/>
  <c r="AJ335" i="5"/>
  <c r="Z369" i="4"/>
  <c r="AL335" i="5"/>
  <c r="AN335" i="5"/>
  <c r="B375" i="4"/>
  <c r="K375" i="4"/>
  <c r="O336" i="5"/>
  <c r="H375" i="4"/>
  <c r="K336" i="5"/>
  <c r="C375" i="4"/>
  <c r="C336" i="5"/>
  <c r="D375" i="4"/>
  <c r="E336" i="5"/>
  <c r="I375" i="4"/>
  <c r="L336" i="5"/>
  <c r="J375" i="4"/>
  <c r="N336" i="5"/>
  <c r="L375" i="4"/>
  <c r="Q336" i="5"/>
  <c r="M375" i="4"/>
  <c r="R336" i="5"/>
  <c r="N375" i="4"/>
  <c r="T336" i="5"/>
  <c r="O375" i="4"/>
  <c r="U336" i="5"/>
  <c r="P375" i="4"/>
  <c r="W336" i="5"/>
  <c r="Q375" i="4"/>
  <c r="X336" i="5"/>
  <c r="S375" i="4"/>
  <c r="AA336" i="5"/>
  <c r="T375" i="4"/>
  <c r="AC336" i="5"/>
  <c r="U375" i="4"/>
  <c r="AD336" i="5"/>
  <c r="V375" i="4"/>
  <c r="AF336" i="5"/>
  <c r="W375" i="4"/>
  <c r="AG336" i="5"/>
  <c r="X375" i="4"/>
  <c r="AI336" i="5"/>
  <c r="Y375" i="4"/>
  <c r="AJ336" i="5"/>
  <c r="Z375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53" i="4"/>
  <c r="K353" i="4"/>
  <c r="O338" i="5"/>
  <c r="H353" i="4"/>
  <c r="K338" i="5"/>
  <c r="C353" i="4"/>
  <c r="C338" i="5"/>
  <c r="D353" i="4"/>
  <c r="E338" i="5"/>
  <c r="I353" i="4"/>
  <c r="L338" i="5"/>
  <c r="J353" i="4"/>
  <c r="N338" i="5"/>
  <c r="L353" i="4"/>
  <c r="Q338" i="5"/>
  <c r="M353" i="4"/>
  <c r="R338" i="5"/>
  <c r="N353" i="4"/>
  <c r="T338" i="5"/>
  <c r="O353" i="4"/>
  <c r="U338" i="5"/>
  <c r="P353" i="4"/>
  <c r="W338" i="5"/>
  <c r="Q353" i="4"/>
  <c r="X338" i="5"/>
  <c r="S353" i="4"/>
  <c r="AA338" i="5"/>
  <c r="T353" i="4"/>
  <c r="AC338" i="5"/>
  <c r="U353" i="4"/>
  <c r="AD338" i="5"/>
  <c r="V353" i="4"/>
  <c r="AF338" i="5"/>
  <c r="W353" i="4"/>
  <c r="AG338" i="5"/>
  <c r="X353" i="4"/>
  <c r="AI338" i="5"/>
  <c r="Y353" i="4"/>
  <c r="AJ338" i="5"/>
  <c r="Z353" i="4"/>
  <c r="AL338" i="5"/>
  <c r="F338" i="5"/>
  <c r="H338" i="5"/>
  <c r="I338" i="5"/>
  <c r="AN338" i="5"/>
  <c r="B354" i="4"/>
  <c r="K354" i="4"/>
  <c r="O339" i="5"/>
  <c r="H354" i="4"/>
  <c r="K339" i="5"/>
  <c r="C354" i="4"/>
  <c r="C339" i="5"/>
  <c r="D354" i="4"/>
  <c r="E339" i="5"/>
  <c r="I354" i="4"/>
  <c r="L339" i="5"/>
  <c r="J354" i="4"/>
  <c r="N339" i="5"/>
  <c r="L354" i="4"/>
  <c r="Q339" i="5"/>
  <c r="M354" i="4"/>
  <c r="R339" i="5"/>
  <c r="N354" i="4"/>
  <c r="T339" i="5"/>
  <c r="O354" i="4"/>
  <c r="U339" i="5"/>
  <c r="P354" i="4"/>
  <c r="W339" i="5"/>
  <c r="Q354" i="4"/>
  <c r="X339" i="5"/>
  <c r="S354" i="4"/>
  <c r="AA339" i="5"/>
  <c r="T354" i="4"/>
  <c r="AC339" i="5"/>
  <c r="U354" i="4"/>
  <c r="AD339" i="5"/>
  <c r="V354" i="4"/>
  <c r="AF339" i="5"/>
  <c r="W354" i="4"/>
  <c r="AG339" i="5"/>
  <c r="X354" i="4"/>
  <c r="AI339" i="5"/>
  <c r="Y354" i="4"/>
  <c r="AJ339" i="5"/>
  <c r="Z354" i="4"/>
  <c r="AL339" i="5"/>
  <c r="F339" i="5"/>
  <c r="H339" i="5"/>
  <c r="I339" i="5"/>
  <c r="AN339" i="5"/>
  <c r="O340" i="5"/>
  <c r="K340" i="5"/>
  <c r="B297" i="4"/>
  <c r="C297" i="4"/>
  <c r="C340" i="5"/>
  <c r="D297" i="4"/>
  <c r="E340" i="5"/>
  <c r="I297" i="4"/>
  <c r="L340" i="5"/>
  <c r="J297" i="4"/>
  <c r="N340" i="5"/>
  <c r="L297" i="4"/>
  <c r="Q340" i="5"/>
  <c r="M297" i="4"/>
  <c r="R340" i="5"/>
  <c r="N297" i="4"/>
  <c r="T340" i="5"/>
  <c r="O297" i="4"/>
  <c r="U340" i="5"/>
  <c r="P297" i="4"/>
  <c r="W340" i="5"/>
  <c r="Q297" i="4"/>
  <c r="X340" i="5"/>
  <c r="AA340" i="5"/>
  <c r="AC340" i="5"/>
  <c r="AD340" i="5"/>
  <c r="V297" i="4"/>
  <c r="AF340" i="5"/>
  <c r="AG340" i="5"/>
  <c r="X297" i="4"/>
  <c r="AI340" i="5"/>
  <c r="Y297" i="4"/>
  <c r="AJ340" i="5"/>
  <c r="Z297" i="4"/>
  <c r="AL340" i="5"/>
  <c r="F340" i="5"/>
  <c r="H340" i="5"/>
  <c r="I340" i="5"/>
  <c r="AN340" i="5"/>
  <c r="O341" i="5"/>
  <c r="K341" i="5"/>
  <c r="C307" i="4"/>
  <c r="C341" i="5"/>
  <c r="D307" i="4"/>
  <c r="E341" i="5"/>
  <c r="I307" i="4"/>
  <c r="L341" i="5"/>
  <c r="J307" i="4"/>
  <c r="N341" i="5"/>
  <c r="L307" i="4"/>
  <c r="Q341" i="5"/>
  <c r="M307" i="4"/>
  <c r="R341" i="5"/>
  <c r="N307" i="4"/>
  <c r="T341" i="5"/>
  <c r="O307" i="4"/>
  <c r="U341" i="5"/>
  <c r="P307" i="4"/>
  <c r="W341" i="5"/>
  <c r="Q307" i="4"/>
  <c r="X341" i="5"/>
  <c r="AA341" i="5"/>
  <c r="AC341" i="5"/>
  <c r="AD341" i="5"/>
  <c r="V307" i="4"/>
  <c r="AF341" i="5"/>
  <c r="AG341" i="5"/>
  <c r="X307" i="4"/>
  <c r="AI341" i="5"/>
  <c r="Y307" i="4"/>
  <c r="AJ341" i="5"/>
  <c r="Z307" i="4"/>
  <c r="AL341" i="5"/>
  <c r="F341" i="5"/>
  <c r="H341" i="5"/>
  <c r="I341" i="5"/>
  <c r="AN341" i="5"/>
  <c r="C308" i="4"/>
  <c r="C342" i="5"/>
  <c r="N308" i="4"/>
  <c r="T342" i="5"/>
  <c r="O308" i="4"/>
  <c r="U342" i="5"/>
  <c r="P308" i="4"/>
  <c r="W342" i="5"/>
  <c r="Q308" i="4"/>
  <c r="X342" i="5"/>
  <c r="AA342" i="5"/>
  <c r="V308" i="4"/>
  <c r="AF342" i="5"/>
  <c r="AG342" i="5"/>
  <c r="X308" i="4"/>
  <c r="AI342" i="5"/>
  <c r="Y308" i="4"/>
  <c r="AJ342" i="5"/>
  <c r="Z308" i="4"/>
  <c r="AL342" i="5"/>
  <c r="AN342" i="5"/>
  <c r="O343" i="5"/>
  <c r="K343" i="5"/>
  <c r="B309" i="4"/>
  <c r="C309" i="4"/>
  <c r="C343" i="5"/>
  <c r="D309" i="4"/>
  <c r="E343" i="5"/>
  <c r="I309" i="4"/>
  <c r="L343" i="5"/>
  <c r="J309" i="4"/>
  <c r="N343" i="5"/>
  <c r="L309" i="4"/>
  <c r="Q343" i="5"/>
  <c r="M309" i="4"/>
  <c r="R343" i="5"/>
  <c r="N309" i="4"/>
  <c r="T343" i="5"/>
  <c r="O309" i="4"/>
  <c r="U343" i="5"/>
  <c r="P309" i="4"/>
  <c r="W343" i="5"/>
  <c r="Q309" i="4"/>
  <c r="X343" i="5"/>
  <c r="AA343" i="5"/>
  <c r="T309" i="4"/>
  <c r="AC343" i="5"/>
  <c r="AD343" i="5"/>
  <c r="V309" i="4"/>
  <c r="AF343" i="5"/>
  <c r="AG343" i="5"/>
  <c r="X309" i="4"/>
  <c r="AI343" i="5"/>
  <c r="Y309" i="4"/>
  <c r="AJ343" i="5"/>
  <c r="Z309" i="4"/>
  <c r="AL343" i="5"/>
  <c r="F343" i="5"/>
  <c r="H343" i="5"/>
  <c r="I343" i="5"/>
  <c r="AN343" i="5"/>
  <c r="C310" i="4"/>
  <c r="C344" i="5"/>
  <c r="N310" i="4"/>
  <c r="T344" i="5"/>
  <c r="O310" i="4"/>
  <c r="U344" i="5"/>
  <c r="P310" i="4"/>
  <c r="W344" i="5"/>
  <c r="Q310" i="4"/>
  <c r="X344" i="5"/>
  <c r="AA344" i="5"/>
  <c r="V310" i="4"/>
  <c r="AF344" i="5"/>
  <c r="AG344" i="5"/>
  <c r="X310" i="4"/>
  <c r="AI344" i="5"/>
  <c r="Y310" i="4"/>
  <c r="AJ344" i="5"/>
  <c r="Z310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22" i="4"/>
  <c r="D322" i="4"/>
  <c r="E346" i="5"/>
  <c r="I322" i="4"/>
  <c r="L346" i="5"/>
  <c r="J322" i="4"/>
  <c r="N346" i="5"/>
  <c r="L322" i="4"/>
  <c r="Q346" i="5"/>
  <c r="M322" i="4"/>
  <c r="R346" i="5"/>
  <c r="N322" i="4"/>
  <c r="T346" i="5"/>
  <c r="O322" i="4"/>
  <c r="U346" i="5"/>
  <c r="P322" i="4"/>
  <c r="W346" i="5"/>
  <c r="Q322" i="4"/>
  <c r="X346" i="5"/>
  <c r="AA346" i="5"/>
  <c r="AC346" i="5"/>
  <c r="AD346" i="5"/>
  <c r="V322" i="4"/>
  <c r="AF346" i="5"/>
  <c r="AG346" i="5"/>
  <c r="X322" i="4"/>
  <c r="AI346" i="5"/>
  <c r="Y322" i="4"/>
  <c r="AJ346" i="5"/>
  <c r="AL346" i="5"/>
  <c r="F346" i="5"/>
  <c r="H346" i="5"/>
  <c r="I346" i="5"/>
  <c r="Z346" i="5"/>
  <c r="AN346" i="5"/>
  <c r="C293" i="4"/>
  <c r="C347" i="5"/>
  <c r="D293" i="4"/>
  <c r="E347" i="5"/>
  <c r="E293" i="4"/>
  <c r="F347" i="5"/>
  <c r="F293" i="4"/>
  <c r="H347" i="5"/>
  <c r="I347" i="5"/>
  <c r="H293" i="4"/>
  <c r="K347" i="5"/>
  <c r="L293" i="4"/>
  <c r="Q347" i="5"/>
  <c r="M293" i="4"/>
  <c r="R347" i="5"/>
  <c r="N293" i="4"/>
  <c r="T347" i="5"/>
  <c r="U347" i="5"/>
  <c r="P293" i="4"/>
  <c r="W347" i="5"/>
  <c r="Q293" i="4"/>
  <c r="X347" i="5"/>
  <c r="S293" i="4"/>
  <c r="AA347" i="5"/>
  <c r="AH293" i="4"/>
  <c r="T293" i="4" a="1"/>
  <c r="T293" i="4"/>
  <c r="AC347" i="5"/>
  <c r="U293" i="4" a="1"/>
  <c r="U293" i="4"/>
  <c r="AD347" i="5"/>
  <c r="AF347" i="5"/>
  <c r="AG347" i="5"/>
  <c r="X293" i="4"/>
  <c r="AI347" i="5"/>
  <c r="Y293" i="4"/>
  <c r="AJ347" i="5"/>
  <c r="Z293" i="4"/>
  <c r="AL347" i="5"/>
  <c r="L347" i="5"/>
  <c r="N347" i="5"/>
  <c r="O347" i="5"/>
  <c r="Z347" i="5"/>
  <c r="AN347" i="5"/>
  <c r="O348" i="5"/>
  <c r="H126" i="4"/>
  <c r="K348" i="5"/>
  <c r="C126" i="4"/>
  <c r="C348" i="5"/>
  <c r="D126" i="4"/>
  <c r="E348" i="5"/>
  <c r="I5" i="2"/>
  <c r="I126" i="4"/>
  <c r="L348" i="5"/>
  <c r="J5" i="2"/>
  <c r="J126" i="4"/>
  <c r="N348" i="5"/>
  <c r="L126" i="4"/>
  <c r="Q348" i="5"/>
  <c r="M126" i="4"/>
  <c r="R348" i="5"/>
  <c r="T348" i="5"/>
  <c r="U348" i="5"/>
  <c r="P126" i="4"/>
  <c r="W348" i="5"/>
  <c r="Q126" i="4"/>
  <c r="X348" i="5"/>
  <c r="S5" i="2"/>
  <c r="S126" i="4"/>
  <c r="AA348" i="5"/>
  <c r="AH126" i="4"/>
  <c r="T126" i="4" a="1"/>
  <c r="T126" i="4"/>
  <c r="AC348" i="5"/>
  <c r="U126" i="4" a="1"/>
  <c r="U126" i="4"/>
  <c r="AD348" i="5"/>
  <c r="AF348" i="5"/>
  <c r="AG348" i="5"/>
  <c r="X126" i="4"/>
  <c r="AI348" i="5"/>
  <c r="Y126" i="4"/>
  <c r="AJ348" i="5"/>
  <c r="Z12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75" i="4"/>
  <c r="S275" i="4"/>
  <c r="AA350" i="5"/>
  <c r="P275" i="4"/>
  <c r="W350" i="5"/>
  <c r="C275" i="4"/>
  <c r="C350" i="5"/>
  <c r="D275" i="4"/>
  <c r="E350" i="5"/>
  <c r="E275" i="4"/>
  <c r="F350" i="5"/>
  <c r="F275" i="4"/>
  <c r="H350" i="5"/>
  <c r="I350" i="5"/>
  <c r="K350" i="5"/>
  <c r="L275" i="4"/>
  <c r="Q350" i="5"/>
  <c r="M275" i="4"/>
  <c r="R350" i="5"/>
  <c r="T350" i="5"/>
  <c r="U350" i="5"/>
  <c r="Q275" i="4"/>
  <c r="X350" i="5"/>
  <c r="R275" i="4"/>
  <c r="Z350" i="5"/>
  <c r="AH275" i="4"/>
  <c r="T275" i="4" a="1"/>
  <c r="T275" i="4"/>
  <c r="AC350" i="5"/>
  <c r="U275" i="4" a="1"/>
  <c r="U275" i="4"/>
  <c r="AD350" i="5"/>
  <c r="AF350" i="5"/>
  <c r="AG350" i="5"/>
  <c r="X275" i="4"/>
  <c r="AI350" i="5"/>
  <c r="Y275" i="4"/>
  <c r="AJ350" i="5"/>
  <c r="Z275" i="4"/>
  <c r="AL350" i="5"/>
  <c r="L350" i="5"/>
  <c r="N350" i="5"/>
  <c r="O350" i="5"/>
  <c r="AN350" i="5"/>
  <c r="S17" i="4"/>
  <c r="AA351" i="5"/>
  <c r="P17" i="4"/>
  <c r="W351" i="5"/>
  <c r="C17" i="4"/>
  <c r="C351" i="5"/>
  <c r="D17" i="4"/>
  <c r="E351" i="5"/>
  <c r="E20" i="2"/>
  <c r="E17" i="4"/>
  <c r="F351" i="5"/>
  <c r="F20" i="2"/>
  <c r="F17" i="4"/>
  <c r="H351" i="5"/>
  <c r="I351" i="5"/>
  <c r="K351" i="5"/>
  <c r="L17" i="4"/>
  <c r="Q351" i="5"/>
  <c r="U351" i="5"/>
  <c r="Q17" i="4"/>
  <c r="X351" i="5"/>
  <c r="R17" i="4"/>
  <c r="Z351" i="5"/>
  <c r="AH17" i="4"/>
  <c r="T17" i="4" a="1"/>
  <c r="T17" i="4"/>
  <c r="AC351" i="5"/>
  <c r="U17" i="4" a="1"/>
  <c r="U17" i="4"/>
  <c r="AD351" i="5"/>
  <c r="AF351" i="5"/>
  <c r="AG351" i="5"/>
  <c r="X17" i="4"/>
  <c r="AI351" i="5"/>
  <c r="Y17" i="4"/>
  <c r="AJ351" i="5"/>
  <c r="Z17" i="4"/>
  <c r="AL351" i="5"/>
  <c r="L351" i="5"/>
  <c r="N351" i="5"/>
  <c r="O351" i="5"/>
  <c r="R351" i="5"/>
  <c r="AN351" i="5"/>
  <c r="O352" i="5"/>
  <c r="H157" i="4"/>
  <c r="K352" i="5"/>
  <c r="C157" i="4"/>
  <c r="C352" i="5"/>
  <c r="D157" i="4"/>
  <c r="E352" i="5"/>
  <c r="E157" i="4"/>
  <c r="F352" i="5"/>
  <c r="F157" i="4"/>
  <c r="H352" i="5"/>
  <c r="I352" i="5"/>
  <c r="I157" i="4"/>
  <c r="L352" i="5"/>
  <c r="J157" i="4"/>
  <c r="N352" i="5"/>
  <c r="L157" i="4"/>
  <c r="Q352" i="5"/>
  <c r="M157" i="4"/>
  <c r="R352" i="5"/>
  <c r="N157" i="4"/>
  <c r="T352" i="5"/>
  <c r="U352" i="5"/>
  <c r="P157" i="4"/>
  <c r="W352" i="5"/>
  <c r="Q157" i="4"/>
  <c r="X352" i="5"/>
  <c r="S157" i="4"/>
  <c r="AA352" i="5"/>
  <c r="AH157" i="4"/>
  <c r="T157" i="4" a="1"/>
  <c r="T157" i="4"/>
  <c r="AC352" i="5"/>
  <c r="U157" i="4" a="1"/>
  <c r="U157" i="4"/>
  <c r="AD352" i="5"/>
  <c r="AF352" i="5"/>
  <c r="AG352" i="5"/>
  <c r="X157" i="4"/>
  <c r="AI352" i="5"/>
  <c r="Y157" i="4"/>
  <c r="AJ352" i="5"/>
  <c r="Z157" i="4"/>
  <c r="AL352" i="5"/>
  <c r="Z352" i="5"/>
  <c r="AN352" i="5"/>
  <c r="B352" i="4"/>
  <c r="S352" i="4"/>
  <c r="AA353" i="5"/>
  <c r="P352" i="4"/>
  <c r="W353" i="5"/>
  <c r="K352" i="4"/>
  <c r="O353" i="5"/>
  <c r="H352" i="4"/>
  <c r="K353" i="5"/>
  <c r="C352" i="4"/>
  <c r="C353" i="5"/>
  <c r="D352" i="4"/>
  <c r="E353" i="5"/>
  <c r="I352" i="4"/>
  <c r="L353" i="5"/>
  <c r="J352" i="4"/>
  <c r="N353" i="5"/>
  <c r="L352" i="4"/>
  <c r="Q353" i="5"/>
  <c r="M352" i="4"/>
  <c r="R353" i="5"/>
  <c r="N352" i="4"/>
  <c r="T353" i="5"/>
  <c r="O352" i="4"/>
  <c r="U353" i="5"/>
  <c r="Q352" i="4"/>
  <c r="X353" i="5"/>
  <c r="R48" i="2"/>
  <c r="R352" i="4"/>
  <c r="Z353" i="5"/>
  <c r="T352" i="4"/>
  <c r="AC353" i="5"/>
  <c r="U352" i="4"/>
  <c r="AD353" i="5"/>
  <c r="V352" i="4"/>
  <c r="AF353" i="5"/>
  <c r="W352" i="4"/>
  <c r="AG353" i="5"/>
  <c r="X352" i="4"/>
  <c r="AI353" i="5"/>
  <c r="Y352" i="4"/>
  <c r="AJ353" i="5"/>
  <c r="Z352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8" i="4"/>
  <c r="K358" i="4"/>
  <c r="O355" i="5"/>
  <c r="H358" i="4"/>
  <c r="K355" i="5"/>
  <c r="C358" i="4"/>
  <c r="C355" i="5"/>
  <c r="D358" i="4"/>
  <c r="E355" i="5"/>
  <c r="I358" i="4"/>
  <c r="L355" i="5"/>
  <c r="J358" i="4"/>
  <c r="N355" i="5"/>
  <c r="L358" i="4"/>
  <c r="Q355" i="5"/>
  <c r="M358" i="4"/>
  <c r="R355" i="5"/>
  <c r="N358" i="4"/>
  <c r="T355" i="5"/>
  <c r="O358" i="4"/>
  <c r="U355" i="5"/>
  <c r="P358" i="4"/>
  <c r="W355" i="5"/>
  <c r="Q358" i="4"/>
  <c r="X355" i="5"/>
  <c r="S358" i="4"/>
  <c r="AA355" i="5"/>
  <c r="T358" i="4"/>
  <c r="AC355" i="5"/>
  <c r="U358" i="4"/>
  <c r="AD355" i="5"/>
  <c r="V358" i="4"/>
  <c r="AF355" i="5"/>
  <c r="W358" i="4"/>
  <c r="AG355" i="5"/>
  <c r="X358" i="4"/>
  <c r="AI355" i="5"/>
  <c r="Y358" i="4"/>
  <c r="AJ355" i="5"/>
  <c r="Z358" i="4"/>
  <c r="AL355" i="5"/>
  <c r="F355" i="5"/>
  <c r="H355" i="5"/>
  <c r="I355" i="5"/>
  <c r="AN355" i="5"/>
  <c r="O356" i="5"/>
  <c r="H42" i="4"/>
  <c r="K356" i="5"/>
  <c r="C42" i="4"/>
  <c r="C356" i="5"/>
  <c r="D42" i="4"/>
  <c r="E356" i="5"/>
  <c r="E42" i="4"/>
  <c r="F356" i="5"/>
  <c r="F42" i="4"/>
  <c r="H356" i="5"/>
  <c r="I356" i="5"/>
  <c r="I42" i="4"/>
  <c r="L356" i="5"/>
  <c r="J42" i="4"/>
  <c r="N356" i="5"/>
  <c r="L42" i="4"/>
  <c r="Q356" i="5"/>
  <c r="M42" i="4"/>
  <c r="R356" i="5"/>
  <c r="T356" i="5"/>
  <c r="U356" i="5"/>
  <c r="W356" i="5"/>
  <c r="Q42" i="4"/>
  <c r="X356" i="5"/>
  <c r="AA356" i="5"/>
  <c r="AH42" i="4"/>
  <c r="T42" i="4" a="1"/>
  <c r="T42" i="4"/>
  <c r="AC356" i="5"/>
  <c r="U42" i="4" a="1"/>
  <c r="U42" i="4"/>
  <c r="AD356" i="5"/>
  <c r="AF356" i="5"/>
  <c r="AG356" i="5"/>
  <c r="X42" i="4"/>
  <c r="AI356" i="5"/>
  <c r="Y42" i="4"/>
  <c r="AJ356" i="5"/>
  <c r="Z42" i="4"/>
  <c r="AL356" i="5"/>
  <c r="AN356" i="5"/>
  <c r="C72" i="4"/>
  <c r="C357" i="5"/>
  <c r="D72" i="4"/>
  <c r="E357" i="5"/>
  <c r="H72" i="4"/>
  <c r="K357" i="5"/>
  <c r="L72" i="4"/>
  <c r="Q357" i="5"/>
  <c r="M72" i="4"/>
  <c r="R357" i="5"/>
  <c r="T357" i="5"/>
  <c r="U357" i="5"/>
  <c r="P72" i="4"/>
  <c r="W357" i="5"/>
  <c r="Q72" i="4"/>
  <c r="X357" i="5"/>
  <c r="S72" i="4"/>
  <c r="AA357" i="5"/>
  <c r="AH72" i="4"/>
  <c r="T72" i="4" a="1"/>
  <c r="T72" i="4"/>
  <c r="AC357" i="5"/>
  <c r="U72" i="4" a="1"/>
  <c r="U72" i="4"/>
  <c r="AD357" i="5"/>
  <c r="AF357" i="5"/>
  <c r="AG357" i="5"/>
  <c r="X72" i="4"/>
  <c r="AI357" i="5"/>
  <c r="Y72" i="4"/>
  <c r="AJ357" i="5"/>
  <c r="Z72" i="4"/>
  <c r="AL357" i="5"/>
  <c r="F357" i="5"/>
  <c r="H357" i="5"/>
  <c r="I357" i="5"/>
  <c r="L357" i="5"/>
  <c r="N357" i="5"/>
  <c r="O357" i="5"/>
  <c r="AN357" i="5"/>
  <c r="B359" i="4"/>
  <c r="K359" i="4"/>
  <c r="O358" i="5"/>
  <c r="H359" i="4"/>
  <c r="K358" i="5"/>
  <c r="C359" i="4"/>
  <c r="C358" i="5"/>
  <c r="D359" i="4"/>
  <c r="E358" i="5"/>
  <c r="I359" i="4"/>
  <c r="L358" i="5"/>
  <c r="J359" i="4"/>
  <c r="N358" i="5"/>
  <c r="L359" i="4"/>
  <c r="Q358" i="5"/>
  <c r="M359" i="4"/>
  <c r="R358" i="5"/>
  <c r="N359" i="4"/>
  <c r="T358" i="5"/>
  <c r="O359" i="4"/>
  <c r="U358" i="5"/>
  <c r="P359" i="4"/>
  <c r="W358" i="5"/>
  <c r="Q359" i="4"/>
  <c r="X358" i="5"/>
  <c r="S359" i="4"/>
  <c r="AA358" i="5"/>
  <c r="T359" i="4"/>
  <c r="AC358" i="5"/>
  <c r="U359" i="4"/>
  <c r="AD358" i="5"/>
  <c r="V359" i="4"/>
  <c r="AF358" i="5"/>
  <c r="W359" i="4"/>
  <c r="AG358" i="5"/>
  <c r="X359" i="4"/>
  <c r="AI358" i="5"/>
  <c r="Y359" i="4"/>
  <c r="AJ358" i="5"/>
  <c r="Z359" i="4"/>
  <c r="AL358" i="5"/>
  <c r="F358" i="5"/>
  <c r="H358" i="5"/>
  <c r="I358" i="5"/>
  <c r="AN358" i="5"/>
  <c r="O359" i="5"/>
  <c r="K359" i="5"/>
  <c r="B128" i="4"/>
  <c r="C128" i="4"/>
  <c r="C359" i="5"/>
  <c r="D128" i="4"/>
  <c r="E359" i="5"/>
  <c r="L359" i="5"/>
  <c r="N359" i="5"/>
  <c r="L128" i="4"/>
  <c r="Q359" i="5"/>
  <c r="M128" i="4"/>
  <c r="R359" i="5"/>
  <c r="N128" i="4"/>
  <c r="T359" i="5"/>
  <c r="U359" i="5"/>
  <c r="P128" i="4"/>
  <c r="W359" i="5"/>
  <c r="X359" i="5"/>
  <c r="AA359" i="5"/>
  <c r="AH128" i="4"/>
  <c r="T128" i="4" a="1"/>
  <c r="T128" i="4"/>
  <c r="AC359" i="5"/>
  <c r="U128" i="4" a="1"/>
  <c r="U128" i="4"/>
  <c r="AD359" i="5"/>
  <c r="AF359" i="5"/>
  <c r="AG359" i="5"/>
  <c r="X128" i="4"/>
  <c r="AI359" i="5"/>
  <c r="Y128" i="4"/>
  <c r="AJ359" i="5"/>
  <c r="Z128" i="4"/>
  <c r="AL359" i="5"/>
  <c r="F359" i="5"/>
  <c r="H359" i="5"/>
  <c r="I359" i="5"/>
  <c r="AN359" i="5"/>
  <c r="B365" i="4"/>
  <c r="K365" i="4"/>
  <c r="O360" i="5"/>
  <c r="H365" i="4"/>
  <c r="K360" i="5"/>
  <c r="C365" i="4"/>
  <c r="C360" i="5"/>
  <c r="D365" i="4"/>
  <c r="E360" i="5"/>
  <c r="I365" i="4"/>
  <c r="L360" i="5"/>
  <c r="J365" i="4"/>
  <c r="N360" i="5"/>
  <c r="L365" i="4"/>
  <c r="Q360" i="5"/>
  <c r="M365" i="4"/>
  <c r="R360" i="5"/>
  <c r="N365" i="4"/>
  <c r="T360" i="5"/>
  <c r="O365" i="4"/>
  <c r="U360" i="5"/>
  <c r="P365" i="4"/>
  <c r="W360" i="5"/>
  <c r="Q365" i="4"/>
  <c r="X360" i="5"/>
  <c r="S365" i="4"/>
  <c r="AA360" i="5"/>
  <c r="T365" i="4"/>
  <c r="AC360" i="5"/>
  <c r="U365" i="4"/>
  <c r="AD360" i="5"/>
  <c r="V365" i="4"/>
  <c r="AF360" i="5"/>
  <c r="W365" i="4"/>
  <c r="AG360" i="5"/>
  <c r="X365" i="4"/>
  <c r="AI360" i="5"/>
  <c r="Y365" i="4"/>
  <c r="AJ360" i="5"/>
  <c r="Z365" i="4"/>
  <c r="AL360" i="5"/>
  <c r="F360" i="5"/>
  <c r="H360" i="5"/>
  <c r="I360" i="5"/>
  <c r="AN360" i="5"/>
  <c r="B360" i="4"/>
  <c r="K360" i="4"/>
  <c r="O361" i="5"/>
  <c r="H360" i="4"/>
  <c r="K361" i="5"/>
  <c r="C360" i="4"/>
  <c r="C361" i="5"/>
  <c r="D360" i="4"/>
  <c r="E361" i="5"/>
  <c r="I360" i="4"/>
  <c r="L361" i="5"/>
  <c r="J360" i="4"/>
  <c r="N361" i="5"/>
  <c r="L360" i="4"/>
  <c r="Q361" i="5"/>
  <c r="M360" i="4"/>
  <c r="R361" i="5"/>
  <c r="N360" i="4"/>
  <c r="T361" i="5"/>
  <c r="O360" i="4"/>
  <c r="U361" i="5"/>
  <c r="P360" i="4"/>
  <c r="W361" i="5"/>
  <c r="Q360" i="4"/>
  <c r="X361" i="5"/>
  <c r="S360" i="4"/>
  <c r="AA361" i="5"/>
  <c r="T360" i="4"/>
  <c r="AC361" i="5"/>
  <c r="U360" i="4"/>
  <c r="AD361" i="5"/>
  <c r="V360" i="4"/>
  <c r="AF361" i="5"/>
  <c r="W360" i="4"/>
  <c r="AG361" i="5"/>
  <c r="X360" i="4"/>
  <c r="AI361" i="5"/>
  <c r="Y360" i="4"/>
  <c r="AJ361" i="5"/>
  <c r="F361" i="5"/>
  <c r="H361" i="5"/>
  <c r="I361" i="5"/>
  <c r="AN361" i="5"/>
  <c r="B366" i="4"/>
  <c r="S366" i="4"/>
  <c r="AA362" i="5"/>
  <c r="P366" i="4"/>
  <c r="W362" i="5"/>
  <c r="K366" i="4"/>
  <c r="O362" i="5"/>
  <c r="H366" i="4"/>
  <c r="K362" i="5"/>
  <c r="C366" i="4"/>
  <c r="C362" i="5"/>
  <c r="D366" i="4"/>
  <c r="E362" i="5"/>
  <c r="I366" i="4"/>
  <c r="L362" i="5"/>
  <c r="J366" i="4"/>
  <c r="N362" i="5"/>
  <c r="L366" i="4"/>
  <c r="Q362" i="5"/>
  <c r="M366" i="4"/>
  <c r="R362" i="5"/>
  <c r="N366" i="4"/>
  <c r="T362" i="5"/>
  <c r="O366" i="4"/>
  <c r="U362" i="5"/>
  <c r="Q366" i="4"/>
  <c r="X362" i="5"/>
  <c r="R366" i="4"/>
  <c r="Z362" i="5"/>
  <c r="T366" i="4"/>
  <c r="AC362" i="5"/>
  <c r="U366" i="4"/>
  <c r="AD362" i="5"/>
  <c r="V366" i="4"/>
  <c r="AF362" i="5"/>
  <c r="W366" i="4"/>
  <c r="AG362" i="5"/>
  <c r="X366" i="4"/>
  <c r="AI362" i="5"/>
  <c r="Y366" i="4"/>
  <c r="AJ362" i="5"/>
  <c r="F362" i="5"/>
  <c r="H362" i="5"/>
  <c r="I362" i="5"/>
  <c r="AN362" i="5"/>
  <c r="B348" i="4"/>
  <c r="K348" i="4"/>
  <c r="O363" i="5"/>
  <c r="H348" i="4"/>
  <c r="K363" i="5"/>
  <c r="C348" i="4"/>
  <c r="C363" i="5"/>
  <c r="D348" i="4"/>
  <c r="E363" i="5"/>
  <c r="I348" i="4"/>
  <c r="L363" i="5"/>
  <c r="J348" i="4"/>
  <c r="N363" i="5"/>
  <c r="L348" i="4"/>
  <c r="Q363" i="5"/>
  <c r="M348" i="4"/>
  <c r="R363" i="5"/>
  <c r="N348" i="4"/>
  <c r="T363" i="5"/>
  <c r="O348" i="4"/>
  <c r="U363" i="5"/>
  <c r="P348" i="4"/>
  <c r="W363" i="5"/>
  <c r="Q348" i="4"/>
  <c r="X363" i="5"/>
  <c r="S348" i="4"/>
  <c r="AA363" i="5"/>
  <c r="T348" i="4"/>
  <c r="AC363" i="5"/>
  <c r="U348" i="4"/>
  <c r="AD363" i="5"/>
  <c r="V348" i="4"/>
  <c r="AF363" i="5"/>
  <c r="W348" i="4"/>
  <c r="AG363" i="5"/>
  <c r="X348" i="4"/>
  <c r="AI363" i="5"/>
  <c r="Y348" i="4"/>
  <c r="AJ363" i="5"/>
  <c r="Z348" i="4"/>
  <c r="AL363" i="5"/>
  <c r="F363" i="5"/>
  <c r="H363" i="5"/>
  <c r="I363" i="5"/>
  <c r="AN363" i="5"/>
  <c r="B159" i="4"/>
  <c r="C159" i="4"/>
  <c r="C364" i="5"/>
  <c r="D159" i="4"/>
  <c r="E364" i="5"/>
  <c r="H159" i="4"/>
  <c r="K364" i="5"/>
  <c r="L159" i="4"/>
  <c r="Q364" i="5"/>
  <c r="M159" i="4"/>
  <c r="R364" i="5"/>
  <c r="N159" i="4"/>
  <c r="T364" i="5"/>
  <c r="U364" i="5"/>
  <c r="P159" i="4"/>
  <c r="W364" i="5"/>
  <c r="Q159" i="4"/>
  <c r="X364" i="5"/>
  <c r="AA364" i="5"/>
  <c r="AH159" i="4"/>
  <c r="T159" i="4" a="1"/>
  <c r="T159" i="4"/>
  <c r="AC364" i="5"/>
  <c r="U159" i="4" a="1"/>
  <c r="U159" i="4"/>
  <c r="AD364" i="5"/>
  <c r="AF364" i="5"/>
  <c r="AG364" i="5"/>
  <c r="Y159" i="4"/>
  <c r="AJ364" i="5"/>
  <c r="Z159" i="4"/>
  <c r="AL364" i="5"/>
  <c r="F364" i="5"/>
  <c r="H364" i="5"/>
  <c r="I364" i="5"/>
  <c r="L364" i="5"/>
  <c r="N364" i="5"/>
  <c r="O364" i="5"/>
  <c r="AN364" i="5"/>
  <c r="O365" i="5"/>
  <c r="H3" i="4"/>
  <c r="K365" i="5"/>
  <c r="C3" i="4"/>
  <c r="C365" i="5"/>
  <c r="D3" i="4"/>
  <c r="E365" i="5"/>
  <c r="E3" i="4"/>
  <c r="F365" i="5"/>
  <c r="F3" i="4"/>
  <c r="H365" i="5"/>
  <c r="I365" i="5"/>
  <c r="I3" i="4"/>
  <c r="L365" i="5"/>
  <c r="J3" i="4"/>
  <c r="N365" i="5"/>
  <c r="L3" i="4"/>
  <c r="Q365" i="5"/>
  <c r="M3" i="4"/>
  <c r="R365" i="5"/>
  <c r="N3" i="4"/>
  <c r="T365" i="5"/>
  <c r="U365" i="5"/>
  <c r="P3" i="4"/>
  <c r="W365" i="5"/>
  <c r="Q3" i="4"/>
  <c r="X365" i="5"/>
  <c r="AA365" i="5"/>
  <c r="AH3" i="4"/>
  <c r="T3" i="4" a="1"/>
  <c r="T3" i="4"/>
  <c r="AC365" i="5"/>
  <c r="U3" i="4" a="1"/>
  <c r="U3" i="4"/>
  <c r="AD365" i="5"/>
  <c r="AF365" i="5"/>
  <c r="AG365" i="5"/>
  <c r="X3" i="4"/>
  <c r="AI365" i="5"/>
  <c r="Y3" i="4"/>
  <c r="AJ365" i="5"/>
  <c r="Z3" i="4"/>
  <c r="AL365" i="5"/>
  <c r="AN365" i="5"/>
  <c r="B160" i="4"/>
  <c r="C160" i="4"/>
  <c r="C366" i="5"/>
  <c r="D160" i="4"/>
  <c r="E366" i="5"/>
  <c r="H160" i="4"/>
  <c r="K366" i="5"/>
  <c r="L160" i="4"/>
  <c r="Q366" i="5"/>
  <c r="M160" i="4"/>
  <c r="R366" i="5"/>
  <c r="N160" i="4"/>
  <c r="T366" i="5"/>
  <c r="U366" i="5"/>
  <c r="P160" i="4"/>
  <c r="W366" i="5"/>
  <c r="Q160" i="4"/>
  <c r="X366" i="5"/>
  <c r="AA366" i="5"/>
  <c r="AH160" i="4"/>
  <c r="T160" i="4" a="1"/>
  <c r="T160" i="4"/>
  <c r="AC366" i="5"/>
  <c r="U160" i="4" a="1"/>
  <c r="U160" i="4"/>
  <c r="AD366" i="5"/>
  <c r="AF366" i="5"/>
  <c r="AG366" i="5"/>
  <c r="X160" i="4"/>
  <c r="AI366" i="5"/>
  <c r="Y160" i="4"/>
  <c r="AJ366" i="5"/>
  <c r="Z160" i="4"/>
  <c r="AL366" i="5"/>
  <c r="F366" i="5"/>
  <c r="L366" i="5"/>
  <c r="N366" i="5"/>
  <c r="O366" i="5"/>
  <c r="AN366" i="5"/>
  <c r="O367" i="5"/>
  <c r="K367" i="5"/>
  <c r="C109" i="4"/>
  <c r="C367" i="5"/>
  <c r="D109" i="4"/>
  <c r="E367" i="5"/>
  <c r="I109" i="4"/>
  <c r="L367" i="5"/>
  <c r="J109" i="4"/>
  <c r="N367" i="5"/>
  <c r="L109" i="4"/>
  <c r="Q367" i="5"/>
  <c r="M109" i="4"/>
  <c r="R367" i="5"/>
  <c r="N109" i="4"/>
  <c r="T367" i="5"/>
  <c r="U367" i="5"/>
  <c r="P109" i="4"/>
  <c r="W367" i="5"/>
  <c r="Q109" i="4"/>
  <c r="X367" i="5"/>
  <c r="S109" i="4"/>
  <c r="AA367" i="5"/>
  <c r="AH109" i="4"/>
  <c r="T109" i="4" a="1"/>
  <c r="T109" i="4"/>
  <c r="AC367" i="5"/>
  <c r="U109" i="4" a="1"/>
  <c r="U109" i="4"/>
  <c r="AD367" i="5"/>
  <c r="AF367" i="5"/>
  <c r="AG367" i="5"/>
  <c r="AI367" i="5"/>
  <c r="Y109" i="4"/>
  <c r="AJ367" i="5"/>
  <c r="Z109" i="4"/>
  <c r="AL367" i="5"/>
  <c r="F367" i="5"/>
  <c r="AN367" i="5"/>
  <c r="C45" i="4"/>
  <c r="C368" i="5"/>
  <c r="D45" i="4"/>
  <c r="E368" i="5"/>
  <c r="H45" i="4"/>
  <c r="K368" i="5"/>
  <c r="L45" i="4"/>
  <c r="Q368" i="5"/>
  <c r="M45" i="4"/>
  <c r="R368" i="5"/>
  <c r="T368" i="5"/>
  <c r="U368" i="5"/>
  <c r="P45" i="4"/>
  <c r="W368" i="5"/>
  <c r="Q45" i="4"/>
  <c r="X368" i="5"/>
  <c r="S45" i="4"/>
  <c r="AA368" i="5"/>
  <c r="AH45" i="4"/>
  <c r="T45" i="4" a="1"/>
  <c r="T45" i="4"/>
  <c r="AC368" i="5"/>
  <c r="U45" i="4" a="1"/>
  <c r="U45" i="4"/>
  <c r="AD368" i="5"/>
  <c r="AF368" i="5"/>
  <c r="AG368" i="5"/>
  <c r="X45" i="4"/>
  <c r="AI368" i="5"/>
  <c r="Y45" i="4"/>
  <c r="AJ368" i="5"/>
  <c r="Z45" i="4"/>
  <c r="AL368" i="5"/>
  <c r="F368" i="5"/>
  <c r="L368" i="5"/>
  <c r="N368" i="5"/>
  <c r="O368" i="5"/>
  <c r="AN368" i="5"/>
  <c r="O369" i="5"/>
  <c r="K369" i="5"/>
  <c r="C369" i="5"/>
  <c r="B331" i="4"/>
  <c r="D331" i="4"/>
  <c r="E369" i="5"/>
  <c r="I369" i="5"/>
  <c r="I331" i="4"/>
  <c r="L369" i="5"/>
  <c r="J331" i="4"/>
  <c r="N369" i="5"/>
  <c r="L331" i="4"/>
  <c r="Q369" i="5"/>
  <c r="M331" i="4"/>
  <c r="R369" i="5"/>
  <c r="N331" i="4"/>
  <c r="T369" i="5"/>
  <c r="O331" i="4"/>
  <c r="U369" i="5"/>
  <c r="P331" i="4"/>
  <c r="W369" i="5"/>
  <c r="Q331" i="4"/>
  <c r="X369" i="5"/>
  <c r="AA369" i="5"/>
  <c r="AC369" i="5"/>
  <c r="AD369" i="5"/>
  <c r="V331" i="4"/>
  <c r="AF369" i="5"/>
  <c r="AG369" i="5"/>
  <c r="X331" i="4"/>
  <c r="AI369" i="5"/>
  <c r="Y331" i="4"/>
  <c r="AJ369" i="5"/>
  <c r="AL369" i="5"/>
  <c r="AN369" i="5"/>
  <c r="B345" i="4"/>
  <c r="K345" i="4"/>
  <c r="O370" i="5"/>
  <c r="H345" i="4"/>
  <c r="K370" i="5"/>
  <c r="C345" i="4"/>
  <c r="C370" i="5"/>
  <c r="D345" i="4"/>
  <c r="E370" i="5"/>
  <c r="I345" i="4"/>
  <c r="L370" i="5"/>
  <c r="J345" i="4"/>
  <c r="N370" i="5"/>
  <c r="L345" i="4"/>
  <c r="Q370" i="5"/>
  <c r="M345" i="4"/>
  <c r="R370" i="5"/>
  <c r="N345" i="4"/>
  <c r="T370" i="5"/>
  <c r="O345" i="4"/>
  <c r="U370" i="5"/>
  <c r="P345" i="4"/>
  <c r="W370" i="5"/>
  <c r="Q345" i="4"/>
  <c r="X370" i="5"/>
  <c r="S345" i="4"/>
  <c r="AA370" i="5"/>
  <c r="T345" i="4"/>
  <c r="AC370" i="5"/>
  <c r="U345" i="4"/>
  <c r="AD370" i="5"/>
  <c r="V345" i="4"/>
  <c r="AF370" i="5"/>
  <c r="W345" i="4"/>
  <c r="AG370" i="5"/>
  <c r="X345" i="4"/>
  <c r="AI370" i="5"/>
  <c r="Y345" i="4"/>
  <c r="AJ370" i="5"/>
  <c r="Z345" i="4"/>
  <c r="AL370" i="5"/>
  <c r="AN370" i="5"/>
  <c r="B355" i="4"/>
  <c r="K355" i="4"/>
  <c r="O371" i="5"/>
  <c r="H355" i="4"/>
  <c r="K371" i="5"/>
  <c r="C355" i="4"/>
  <c r="C371" i="5"/>
  <c r="D355" i="4"/>
  <c r="E371" i="5"/>
  <c r="I355" i="4"/>
  <c r="L371" i="5"/>
  <c r="J355" i="4"/>
  <c r="N371" i="5"/>
  <c r="L355" i="4"/>
  <c r="Q371" i="5"/>
  <c r="M355" i="4"/>
  <c r="R371" i="5"/>
  <c r="N355" i="4"/>
  <c r="T371" i="5"/>
  <c r="O355" i="4"/>
  <c r="U371" i="5"/>
  <c r="P355" i="4"/>
  <c r="W371" i="5"/>
  <c r="Q355" i="4"/>
  <c r="X371" i="5"/>
  <c r="S355" i="4"/>
  <c r="AA371" i="5"/>
  <c r="T355" i="4"/>
  <c r="AC371" i="5"/>
  <c r="U355" i="4"/>
  <c r="AD371" i="5"/>
  <c r="V355" i="4"/>
  <c r="AF371" i="5"/>
  <c r="W355" i="4"/>
  <c r="AG371" i="5"/>
  <c r="X355" i="4"/>
  <c r="AI371" i="5"/>
  <c r="Y355" i="4"/>
  <c r="AJ371" i="5"/>
  <c r="Z355" i="4"/>
  <c r="AL371" i="5"/>
  <c r="AN371" i="5"/>
  <c r="B356" i="4"/>
  <c r="K356" i="4"/>
  <c r="O372" i="5"/>
  <c r="H356" i="4"/>
  <c r="K372" i="5"/>
  <c r="C356" i="4"/>
  <c r="C372" i="5"/>
  <c r="D356" i="4"/>
  <c r="E372" i="5"/>
  <c r="I356" i="4"/>
  <c r="L372" i="5"/>
  <c r="J356" i="4"/>
  <c r="N372" i="5"/>
  <c r="L356" i="4"/>
  <c r="Q372" i="5"/>
  <c r="M356" i="4"/>
  <c r="R372" i="5"/>
  <c r="N356" i="4"/>
  <c r="T372" i="5"/>
  <c r="O356" i="4"/>
  <c r="U372" i="5"/>
  <c r="P356" i="4"/>
  <c r="W372" i="5"/>
  <c r="Q356" i="4"/>
  <c r="X372" i="5"/>
  <c r="S356" i="4"/>
  <c r="AA372" i="5"/>
  <c r="T356" i="4"/>
  <c r="AC372" i="5"/>
  <c r="U356" i="4"/>
  <c r="AD372" i="5"/>
  <c r="V356" i="4"/>
  <c r="AF372" i="5"/>
  <c r="W356" i="4"/>
  <c r="AG372" i="5"/>
  <c r="X356" i="4"/>
  <c r="AI372" i="5"/>
  <c r="Y356" i="4"/>
  <c r="AJ372" i="5"/>
  <c r="Z356" i="4"/>
  <c r="AL372" i="5"/>
  <c r="AN372" i="5"/>
  <c r="B361" i="4"/>
  <c r="K361" i="4"/>
  <c r="O373" i="5"/>
  <c r="H361" i="4"/>
  <c r="K373" i="5"/>
  <c r="C361" i="4"/>
  <c r="C373" i="5"/>
  <c r="D361" i="4"/>
  <c r="E373" i="5"/>
  <c r="I361" i="4"/>
  <c r="L373" i="5"/>
  <c r="J361" i="4"/>
  <c r="N373" i="5"/>
  <c r="L361" i="4"/>
  <c r="Q373" i="5"/>
  <c r="M361" i="4"/>
  <c r="R373" i="5"/>
  <c r="N361" i="4"/>
  <c r="T373" i="5"/>
  <c r="O361" i="4"/>
  <c r="U373" i="5"/>
  <c r="P361" i="4"/>
  <c r="W373" i="5"/>
  <c r="Q361" i="4"/>
  <c r="X373" i="5"/>
  <c r="S361" i="4"/>
  <c r="AA373" i="5"/>
  <c r="T361" i="4"/>
  <c r="AC373" i="5"/>
  <c r="U361" i="4"/>
  <c r="AD373" i="5"/>
  <c r="V361" i="4"/>
  <c r="AF373" i="5"/>
  <c r="W361" i="4"/>
  <c r="AG373" i="5"/>
  <c r="X361" i="4"/>
  <c r="AI373" i="5"/>
  <c r="Y361" i="4"/>
  <c r="AJ373" i="5"/>
  <c r="Z361" i="4"/>
  <c r="AL373" i="5"/>
  <c r="AN373" i="5"/>
  <c r="B346" i="4"/>
  <c r="K24" i="2"/>
  <c r="K346" i="4"/>
  <c r="O374" i="5"/>
  <c r="H346" i="4"/>
  <c r="K374" i="5"/>
  <c r="C346" i="4"/>
  <c r="C374" i="5"/>
  <c r="D346" i="4"/>
  <c r="E374" i="5"/>
  <c r="I346" i="4"/>
  <c r="L374" i="5"/>
  <c r="J346" i="4"/>
  <c r="N374" i="5"/>
  <c r="L346" i="4"/>
  <c r="Q374" i="5"/>
  <c r="M346" i="4"/>
  <c r="R374" i="5"/>
  <c r="N346" i="4"/>
  <c r="T374" i="5"/>
  <c r="O346" i="4"/>
  <c r="U374" i="5"/>
  <c r="P346" i="4"/>
  <c r="W374" i="5"/>
  <c r="Q346" i="4"/>
  <c r="X374" i="5"/>
  <c r="S346" i="4"/>
  <c r="AA374" i="5"/>
  <c r="T24" i="2"/>
  <c r="T346" i="4"/>
  <c r="AC374" i="5"/>
  <c r="U24" i="2"/>
  <c r="U346" i="4"/>
  <c r="AD374" i="5"/>
  <c r="V24" i="2"/>
  <c r="V346" i="4"/>
  <c r="AF374" i="5"/>
  <c r="W24" i="2"/>
  <c r="W346" i="4"/>
  <c r="AG374" i="5"/>
  <c r="X346" i="4"/>
  <c r="AI374" i="5"/>
  <c r="Y346" i="4"/>
  <c r="AJ374" i="5"/>
  <c r="Z346" i="4"/>
  <c r="AL374" i="5"/>
  <c r="AN374" i="5"/>
  <c r="B362" i="4"/>
  <c r="K362" i="4"/>
  <c r="O375" i="5"/>
  <c r="H362" i="4"/>
  <c r="K375" i="5"/>
  <c r="C362" i="4"/>
  <c r="C375" i="5"/>
  <c r="D362" i="4"/>
  <c r="E375" i="5"/>
  <c r="I362" i="4"/>
  <c r="L375" i="5"/>
  <c r="J362" i="4"/>
  <c r="N375" i="5"/>
  <c r="L362" i="4"/>
  <c r="Q375" i="5"/>
  <c r="M362" i="4"/>
  <c r="R375" i="5"/>
  <c r="N362" i="4"/>
  <c r="T375" i="5"/>
  <c r="O362" i="4"/>
  <c r="U375" i="5"/>
  <c r="P362" i="4"/>
  <c r="W375" i="5"/>
  <c r="Q362" i="4"/>
  <c r="X375" i="5"/>
  <c r="S362" i="4"/>
  <c r="AA375" i="5"/>
  <c r="T362" i="4"/>
  <c r="AC375" i="5"/>
  <c r="U362" i="4"/>
  <c r="AD375" i="5"/>
  <c r="V362" i="4"/>
  <c r="AF375" i="5"/>
  <c r="W362" i="4"/>
  <c r="AG375" i="5"/>
  <c r="X362" i="4"/>
  <c r="AI375" i="5"/>
  <c r="Y362" i="4"/>
  <c r="AJ375" i="5"/>
  <c r="Z362" i="4"/>
  <c r="AL375" i="5"/>
  <c r="AN375" i="5"/>
  <c r="B363" i="4"/>
  <c r="K363" i="4"/>
  <c r="O376" i="5"/>
  <c r="H363" i="4"/>
  <c r="K376" i="5"/>
  <c r="C363" i="4"/>
  <c r="C376" i="5"/>
  <c r="D363" i="4"/>
  <c r="E376" i="5"/>
  <c r="I363" i="4"/>
  <c r="L376" i="5"/>
  <c r="J363" i="4"/>
  <c r="N376" i="5"/>
  <c r="L363" i="4"/>
  <c r="Q376" i="5"/>
  <c r="M363" i="4"/>
  <c r="R376" i="5"/>
  <c r="N363" i="4"/>
  <c r="T376" i="5"/>
  <c r="O363" i="4"/>
  <c r="U376" i="5"/>
  <c r="P363" i="4"/>
  <c r="W376" i="5"/>
  <c r="Q363" i="4"/>
  <c r="X376" i="5"/>
  <c r="S363" i="4"/>
  <c r="AA376" i="5"/>
  <c r="T363" i="4"/>
  <c r="AC376" i="5"/>
  <c r="U363" i="4"/>
  <c r="AD376" i="5"/>
  <c r="V363" i="4"/>
  <c r="AF376" i="5"/>
  <c r="W363" i="4"/>
  <c r="AG376" i="5"/>
  <c r="X363" i="4"/>
  <c r="AI376" i="5"/>
  <c r="Y363" i="4"/>
  <c r="AJ376" i="5"/>
  <c r="Z363" i="4"/>
  <c r="AL376" i="5"/>
  <c r="AN376" i="5"/>
  <c r="B364" i="4"/>
  <c r="K364" i="4"/>
  <c r="O377" i="5"/>
  <c r="H364" i="4"/>
  <c r="K377" i="5"/>
  <c r="C364" i="4"/>
  <c r="C377" i="5"/>
  <c r="D364" i="4"/>
  <c r="E377" i="5"/>
  <c r="I364" i="4"/>
  <c r="L377" i="5"/>
  <c r="J364" i="4"/>
  <c r="N377" i="5"/>
  <c r="L364" i="4"/>
  <c r="Q377" i="5"/>
  <c r="M364" i="4"/>
  <c r="R377" i="5"/>
  <c r="N364" i="4"/>
  <c r="T377" i="5"/>
  <c r="O364" i="4"/>
  <c r="U377" i="5"/>
  <c r="P364" i="4"/>
  <c r="W377" i="5"/>
  <c r="Q364" i="4"/>
  <c r="X377" i="5"/>
  <c r="S364" i="4"/>
  <c r="AA377" i="5"/>
  <c r="T364" i="4"/>
  <c r="AC377" i="5"/>
  <c r="U364" i="4"/>
  <c r="AD377" i="5"/>
  <c r="V364" i="4"/>
  <c r="AF377" i="5"/>
  <c r="W364" i="4"/>
  <c r="AG377" i="5"/>
  <c r="X364" i="4"/>
  <c r="AI377" i="5"/>
  <c r="Y364" i="4"/>
  <c r="AJ377" i="5"/>
  <c r="Z364" i="4"/>
  <c r="AL377" i="5"/>
  <c r="AN377" i="5"/>
  <c r="C169" i="4"/>
  <c r="C378" i="5"/>
  <c r="D169" i="4"/>
  <c r="E378" i="5"/>
  <c r="H169" i="4"/>
  <c r="K378" i="5"/>
  <c r="L169" i="4"/>
  <c r="Q378" i="5"/>
  <c r="M169" i="4"/>
  <c r="R378" i="5"/>
  <c r="T378" i="5"/>
  <c r="U378" i="5"/>
  <c r="P169" i="4"/>
  <c r="W378" i="5"/>
  <c r="Q169" i="4"/>
  <c r="X378" i="5"/>
  <c r="S169" i="4"/>
  <c r="AA378" i="5"/>
  <c r="AH169" i="4"/>
  <c r="T169" i="4" a="1"/>
  <c r="T169" i="4"/>
  <c r="AC378" i="5"/>
  <c r="U169" i="4" a="1"/>
  <c r="U169" i="4"/>
  <c r="AD378" i="5"/>
  <c r="AF378" i="5"/>
  <c r="AG378" i="5"/>
  <c r="X169" i="4"/>
  <c r="AI378" i="5"/>
  <c r="Y169" i="4"/>
  <c r="AJ378" i="5"/>
  <c r="Z169" i="4"/>
  <c r="AL378" i="5"/>
  <c r="AN378" i="5"/>
  <c r="C170" i="4"/>
  <c r="C379" i="5"/>
  <c r="D170" i="4"/>
  <c r="E379" i="5"/>
  <c r="H170" i="4"/>
  <c r="K379" i="5"/>
  <c r="L170" i="4"/>
  <c r="Q379" i="5"/>
  <c r="M170" i="4"/>
  <c r="R379" i="5"/>
  <c r="T379" i="5"/>
  <c r="U379" i="5"/>
  <c r="P170" i="4"/>
  <c r="W379" i="5"/>
  <c r="Q170" i="4"/>
  <c r="X379" i="5"/>
  <c r="S170" i="4"/>
  <c r="AA379" i="5"/>
  <c r="AH170" i="4"/>
  <c r="T170" i="4" a="1"/>
  <c r="T170" i="4"/>
  <c r="AC379" i="5"/>
  <c r="U170" i="4" a="1"/>
  <c r="U170" i="4"/>
  <c r="AD379" i="5"/>
  <c r="AF379" i="5"/>
  <c r="AG379" i="5"/>
  <c r="X170" i="4"/>
  <c r="AI379" i="5"/>
  <c r="Y170" i="4"/>
  <c r="AJ379" i="5"/>
  <c r="Z170" i="4"/>
  <c r="AL379" i="5"/>
  <c r="AN379" i="5"/>
  <c r="C171" i="4"/>
  <c r="C380" i="5"/>
  <c r="D171" i="4"/>
  <c r="E380" i="5"/>
  <c r="H171" i="4"/>
  <c r="K380" i="5"/>
  <c r="L171" i="4"/>
  <c r="Q380" i="5"/>
  <c r="M171" i="4"/>
  <c r="R380" i="5"/>
  <c r="T380" i="5"/>
  <c r="U380" i="5"/>
  <c r="P171" i="4"/>
  <c r="W380" i="5"/>
  <c r="Q171" i="4"/>
  <c r="X380" i="5"/>
  <c r="S171" i="4"/>
  <c r="AA380" i="5"/>
  <c r="AH171" i="4"/>
  <c r="T171" i="4" a="1"/>
  <c r="T171" i="4"/>
  <c r="AC380" i="5"/>
  <c r="U171" i="4" a="1"/>
  <c r="U171" i="4"/>
  <c r="AD380" i="5"/>
  <c r="AF380" i="5"/>
  <c r="AG380" i="5"/>
  <c r="X171" i="4"/>
  <c r="AI380" i="5"/>
  <c r="Y171" i="4"/>
  <c r="AJ380" i="5"/>
  <c r="Z171" i="4"/>
  <c r="AL380" i="5"/>
  <c r="AN380" i="5"/>
  <c r="B134" i="4"/>
  <c r="C134" i="4"/>
  <c r="C381" i="5"/>
  <c r="D134" i="4"/>
  <c r="E381" i="5"/>
  <c r="K381" i="5"/>
  <c r="L134" i="4"/>
  <c r="Q381" i="5"/>
  <c r="M134" i="4"/>
  <c r="R381" i="5"/>
  <c r="N134" i="4"/>
  <c r="T381" i="5"/>
  <c r="U381" i="5"/>
  <c r="P134" i="4"/>
  <c r="W381" i="5"/>
  <c r="Q134" i="4"/>
  <c r="X381" i="5"/>
  <c r="S134" i="4"/>
  <c r="AA381" i="5"/>
  <c r="AH134" i="4"/>
  <c r="T134" i="4" a="1"/>
  <c r="T134" i="4"/>
  <c r="AC381" i="5"/>
  <c r="U134" i="4" a="1"/>
  <c r="U134" i="4"/>
  <c r="AD381" i="5"/>
  <c r="AF381" i="5"/>
  <c r="AG381" i="5"/>
  <c r="X134" i="4"/>
  <c r="AI381" i="5"/>
  <c r="Y134" i="4"/>
  <c r="AJ381" i="5"/>
  <c r="Z134" i="4"/>
  <c r="AL381" i="5"/>
  <c r="AN381" i="5"/>
  <c r="B135" i="4"/>
  <c r="C135" i="4"/>
  <c r="C382" i="5"/>
  <c r="D135" i="4"/>
  <c r="E382" i="5"/>
  <c r="K382" i="5"/>
  <c r="L135" i="4"/>
  <c r="Q382" i="5"/>
  <c r="M135" i="4"/>
  <c r="R382" i="5"/>
  <c r="N135" i="4"/>
  <c r="T382" i="5"/>
  <c r="U382" i="5"/>
  <c r="P135" i="4"/>
  <c r="W382" i="5"/>
  <c r="Q135" i="4"/>
  <c r="X382" i="5"/>
  <c r="S135" i="4"/>
  <c r="AA382" i="5"/>
  <c r="AH135" i="4"/>
  <c r="T135" i="4" a="1"/>
  <c r="T135" i="4"/>
  <c r="AC382" i="5"/>
  <c r="U135" i="4" a="1"/>
  <c r="U135" i="4"/>
  <c r="AD382" i="5"/>
  <c r="AF382" i="5"/>
  <c r="AG382" i="5"/>
  <c r="X135" i="4"/>
  <c r="AI382" i="5"/>
  <c r="Y135" i="4"/>
  <c r="AJ382" i="5"/>
  <c r="Z135" i="4"/>
  <c r="AL382" i="5"/>
  <c r="AN382" i="5"/>
  <c r="C207" i="4"/>
  <c r="C383" i="5"/>
  <c r="D207" i="4"/>
  <c r="E383" i="5"/>
  <c r="H207" i="4"/>
  <c r="K383" i="5"/>
  <c r="L207" i="4"/>
  <c r="Q383" i="5"/>
  <c r="M207" i="4"/>
  <c r="R383" i="5"/>
  <c r="T383" i="5"/>
  <c r="U383" i="5"/>
  <c r="P207" i="4"/>
  <c r="W383" i="5"/>
  <c r="Q207" i="4"/>
  <c r="X383" i="5"/>
  <c r="S207" i="4"/>
  <c r="AA383" i="5"/>
  <c r="AH207" i="4"/>
  <c r="T207" i="4" a="1"/>
  <c r="T207" i="4"/>
  <c r="AC383" i="5"/>
  <c r="U207" i="4" a="1"/>
  <c r="U207" i="4"/>
  <c r="AD383" i="5"/>
  <c r="AF383" i="5"/>
  <c r="AG383" i="5"/>
  <c r="X207" i="4"/>
  <c r="AI383" i="5"/>
  <c r="Y207" i="4"/>
  <c r="AJ383" i="5"/>
  <c r="Z207" i="4"/>
  <c r="AL383" i="5"/>
  <c r="AN383" i="5"/>
  <c r="C208" i="4"/>
  <c r="C384" i="5"/>
  <c r="D208" i="4"/>
  <c r="E384" i="5"/>
  <c r="H208" i="4"/>
  <c r="K384" i="5"/>
  <c r="L208" i="4"/>
  <c r="Q384" i="5"/>
  <c r="M208" i="4"/>
  <c r="R384" i="5"/>
  <c r="T384" i="5"/>
  <c r="U384" i="5"/>
  <c r="P208" i="4"/>
  <c r="W384" i="5"/>
  <c r="Q208" i="4"/>
  <c r="X384" i="5"/>
  <c r="S208" i="4"/>
  <c r="AA384" i="5"/>
  <c r="AH208" i="4"/>
  <c r="T208" i="4" a="1"/>
  <c r="T208" i="4"/>
  <c r="AC384" i="5"/>
  <c r="U208" i="4" a="1"/>
  <c r="U208" i="4"/>
  <c r="AD384" i="5"/>
  <c r="AF384" i="5"/>
  <c r="AG384" i="5"/>
  <c r="X208" i="4"/>
  <c r="AI384" i="5"/>
  <c r="Y208" i="4"/>
  <c r="AJ384" i="5"/>
  <c r="Z208" i="4"/>
  <c r="AL384" i="5"/>
  <c r="AN384" i="5"/>
  <c r="C172" i="4"/>
  <c r="C385" i="5"/>
  <c r="D172" i="4"/>
  <c r="E385" i="5"/>
  <c r="H172" i="4"/>
  <c r="K385" i="5"/>
  <c r="L172" i="4"/>
  <c r="Q385" i="5"/>
  <c r="M172" i="4"/>
  <c r="R385" i="5"/>
  <c r="T385" i="5"/>
  <c r="U385" i="5"/>
  <c r="P172" i="4"/>
  <c r="W385" i="5"/>
  <c r="Q172" i="4"/>
  <c r="X385" i="5"/>
  <c r="S172" i="4"/>
  <c r="AA385" i="5"/>
  <c r="AH172" i="4"/>
  <c r="T172" i="4" a="1"/>
  <c r="T172" i="4"/>
  <c r="AC385" i="5"/>
  <c r="U172" i="4" a="1"/>
  <c r="U172" i="4"/>
  <c r="AD385" i="5"/>
  <c r="AF385" i="5"/>
  <c r="AG385" i="5"/>
  <c r="X172" i="4"/>
  <c r="AI385" i="5"/>
  <c r="Y172" i="4"/>
  <c r="AJ385" i="5"/>
  <c r="Z172" i="4"/>
  <c r="AL385" i="5"/>
  <c r="AN385" i="5"/>
  <c r="C173" i="4"/>
  <c r="C386" i="5"/>
  <c r="D173" i="4"/>
  <c r="E386" i="5"/>
  <c r="H173" i="4"/>
  <c r="K386" i="5"/>
  <c r="L173" i="4"/>
  <c r="Q386" i="5"/>
  <c r="M173" i="4"/>
  <c r="R386" i="5"/>
  <c r="T386" i="5"/>
  <c r="U386" i="5"/>
  <c r="P173" i="4"/>
  <c r="W386" i="5"/>
  <c r="Q173" i="4"/>
  <c r="X386" i="5"/>
  <c r="S173" i="4"/>
  <c r="AA386" i="5"/>
  <c r="AH173" i="4"/>
  <c r="T173" i="4" a="1"/>
  <c r="T173" i="4"/>
  <c r="AC386" i="5"/>
  <c r="U173" i="4" a="1"/>
  <c r="U173" i="4"/>
  <c r="AD386" i="5"/>
  <c r="AF386" i="5"/>
  <c r="AG386" i="5"/>
  <c r="X173" i="4"/>
  <c r="AI386" i="5"/>
  <c r="Y173" i="4"/>
  <c r="AJ386" i="5"/>
  <c r="Z173" i="4"/>
  <c r="AL386" i="5"/>
  <c r="AN386" i="5"/>
  <c r="C174" i="4"/>
  <c r="C387" i="5"/>
  <c r="D174" i="4"/>
  <c r="E387" i="5"/>
  <c r="H174" i="4"/>
  <c r="K387" i="5"/>
  <c r="L174" i="4"/>
  <c r="Q387" i="5"/>
  <c r="M174" i="4"/>
  <c r="R387" i="5"/>
  <c r="T387" i="5"/>
  <c r="U387" i="5"/>
  <c r="P174" i="4"/>
  <c r="W387" i="5"/>
  <c r="Q174" i="4"/>
  <c r="X387" i="5"/>
  <c r="S174" i="4"/>
  <c r="AA387" i="5"/>
  <c r="AH174" i="4"/>
  <c r="T174" i="4" a="1"/>
  <c r="T174" i="4"/>
  <c r="AC387" i="5"/>
  <c r="U174" i="4" a="1"/>
  <c r="U174" i="4"/>
  <c r="AD387" i="5"/>
  <c r="AF387" i="5"/>
  <c r="AG387" i="5"/>
  <c r="X174" i="4"/>
  <c r="AI387" i="5"/>
  <c r="Y174" i="4"/>
  <c r="AJ387" i="5"/>
  <c r="Z174" i="4"/>
  <c r="AL387" i="5"/>
  <c r="AN387" i="5"/>
  <c r="C175" i="4"/>
  <c r="C388" i="5"/>
  <c r="D175" i="4"/>
  <c r="E388" i="5"/>
  <c r="H175" i="4"/>
  <c r="K388" i="5"/>
  <c r="L175" i="4"/>
  <c r="Q388" i="5"/>
  <c r="M175" i="4"/>
  <c r="R388" i="5"/>
  <c r="T388" i="5"/>
  <c r="U388" i="5"/>
  <c r="P175" i="4"/>
  <c r="W388" i="5"/>
  <c r="Q175" i="4"/>
  <c r="X388" i="5"/>
  <c r="S175" i="4"/>
  <c r="AA388" i="5"/>
  <c r="AH175" i="4"/>
  <c r="T175" i="4" a="1"/>
  <c r="T175" i="4"/>
  <c r="AC388" i="5"/>
  <c r="U175" i="4" a="1"/>
  <c r="U175" i="4"/>
  <c r="AD388" i="5"/>
  <c r="AF388" i="5"/>
  <c r="AG388" i="5"/>
  <c r="X175" i="4"/>
  <c r="AI388" i="5"/>
  <c r="Y175" i="4"/>
  <c r="AJ388" i="5"/>
  <c r="Z175" i="4"/>
  <c r="AL388" i="5"/>
  <c r="AN388" i="5"/>
  <c r="C88" i="4"/>
  <c r="C389" i="5"/>
  <c r="D88" i="4"/>
  <c r="E389" i="5"/>
  <c r="H88" i="4"/>
  <c r="K389" i="5"/>
  <c r="L88" i="4"/>
  <c r="Q389" i="5"/>
  <c r="M88" i="4"/>
  <c r="R389" i="5"/>
  <c r="N88" i="4"/>
  <c r="T389" i="5"/>
  <c r="U389" i="5"/>
  <c r="P88" i="4"/>
  <c r="W389" i="5"/>
  <c r="Q88" i="4"/>
  <c r="X389" i="5"/>
  <c r="S88" i="4"/>
  <c r="AA389" i="5"/>
  <c r="AH88" i="4"/>
  <c r="T88" i="4" a="1"/>
  <c r="T88" i="4"/>
  <c r="AC389" i="5"/>
  <c r="U88" i="4" a="1"/>
  <c r="U88" i="4"/>
  <c r="AD389" i="5"/>
  <c r="AF389" i="5"/>
  <c r="AG389" i="5"/>
  <c r="X88" i="4"/>
  <c r="AI389" i="5"/>
  <c r="Y88" i="4"/>
  <c r="AJ389" i="5"/>
  <c r="Z88" i="4"/>
  <c r="AL389" i="5"/>
  <c r="AN389" i="5"/>
  <c r="B97" i="4"/>
  <c r="C97" i="4"/>
  <c r="C390" i="5"/>
  <c r="D97" i="4"/>
  <c r="E390" i="5"/>
  <c r="K390" i="5"/>
  <c r="L97" i="4"/>
  <c r="Q390" i="5"/>
  <c r="M97" i="4"/>
  <c r="R390" i="5"/>
  <c r="T390" i="5"/>
  <c r="U390" i="5"/>
  <c r="P97" i="4"/>
  <c r="W390" i="5"/>
  <c r="Q97" i="4"/>
  <c r="X390" i="5"/>
  <c r="S97" i="4"/>
  <c r="AA390" i="5"/>
  <c r="AH97" i="4"/>
  <c r="T97" i="4" a="1"/>
  <c r="T97" i="4"/>
  <c r="AC390" i="5"/>
  <c r="U97" i="4" a="1"/>
  <c r="U97" i="4"/>
  <c r="AD390" i="5"/>
  <c r="AF390" i="5"/>
  <c r="AG390" i="5"/>
  <c r="X97" i="4"/>
  <c r="AI390" i="5"/>
  <c r="Y97" i="4"/>
  <c r="AJ390" i="5"/>
  <c r="Z97" i="4"/>
  <c r="AL390" i="5"/>
  <c r="AN390" i="5"/>
  <c r="O391" i="5"/>
  <c r="K391" i="5"/>
  <c r="B298" i="4"/>
  <c r="C298" i="4"/>
  <c r="C391" i="5"/>
  <c r="D298" i="4"/>
  <c r="E391" i="5"/>
  <c r="I298" i="4"/>
  <c r="L391" i="5"/>
  <c r="J298" i="4"/>
  <c r="N391" i="5"/>
  <c r="L298" i="4"/>
  <c r="Q391" i="5"/>
  <c r="M298" i="4"/>
  <c r="R391" i="5"/>
  <c r="N298" i="4"/>
  <c r="T391" i="5"/>
  <c r="O298" i="4"/>
  <c r="U391" i="5"/>
  <c r="P298" i="4"/>
  <c r="W391" i="5"/>
  <c r="Q298" i="4"/>
  <c r="X391" i="5"/>
  <c r="AA391" i="5"/>
  <c r="AC391" i="5"/>
  <c r="AD391" i="5"/>
  <c r="V298" i="4"/>
  <c r="AF391" i="5"/>
  <c r="AG391" i="5"/>
  <c r="X298" i="4"/>
  <c r="AI391" i="5"/>
  <c r="Y298" i="4"/>
  <c r="AJ391" i="5"/>
  <c r="Z298" i="4"/>
  <c r="AL391" i="5"/>
  <c r="AN391" i="5"/>
  <c r="C200" i="4"/>
  <c r="C392" i="5"/>
  <c r="D200" i="4"/>
  <c r="E392" i="5"/>
  <c r="H200" i="4"/>
  <c r="K392" i="5"/>
  <c r="L200" i="4"/>
  <c r="Q392" i="5"/>
  <c r="M200" i="4"/>
  <c r="R392" i="5"/>
  <c r="T392" i="5"/>
  <c r="U392" i="5"/>
  <c r="P200" i="4"/>
  <c r="W392" i="5"/>
  <c r="Q200" i="4"/>
  <c r="X392" i="5"/>
  <c r="S200" i="4"/>
  <c r="AA392" i="5"/>
  <c r="AH200" i="4"/>
  <c r="T200" i="4" a="1"/>
  <c r="T200" i="4"/>
  <c r="AC392" i="5"/>
  <c r="U200" i="4" a="1"/>
  <c r="U200" i="4"/>
  <c r="AD392" i="5"/>
  <c r="AF392" i="5"/>
  <c r="AG392" i="5"/>
  <c r="X200" i="4"/>
  <c r="AI392" i="5"/>
  <c r="L392" i="5"/>
  <c r="N392" i="5"/>
  <c r="O392" i="5"/>
  <c r="AN392" i="5"/>
  <c r="C201" i="4"/>
  <c r="C393" i="5"/>
  <c r="D201" i="4"/>
  <c r="E393" i="5"/>
  <c r="H201" i="4"/>
  <c r="K393" i="5"/>
  <c r="L201" i="4"/>
  <c r="Q393" i="5"/>
  <c r="M201" i="4"/>
  <c r="R393" i="5"/>
  <c r="T393" i="5"/>
  <c r="U393" i="5"/>
  <c r="P201" i="4"/>
  <c r="W393" i="5"/>
  <c r="Q201" i="4"/>
  <c r="X393" i="5"/>
  <c r="S201" i="4"/>
  <c r="AA393" i="5"/>
  <c r="AH201" i="4"/>
  <c r="T201" i="4" a="1"/>
  <c r="T201" i="4"/>
  <c r="AC393" i="5"/>
  <c r="U201" i="4" a="1"/>
  <c r="U201" i="4"/>
  <c r="AD393" i="5"/>
  <c r="AF393" i="5"/>
  <c r="AG393" i="5"/>
  <c r="X201" i="4"/>
  <c r="AI393" i="5"/>
  <c r="L393" i="5"/>
  <c r="N393" i="5"/>
  <c r="O393" i="5"/>
  <c r="AN393" i="5"/>
  <c r="O394" i="5"/>
  <c r="K394" i="5"/>
  <c r="B311" i="4"/>
  <c r="C311" i="4"/>
  <c r="C394" i="5"/>
  <c r="D311" i="4"/>
  <c r="E394" i="5"/>
  <c r="I311" i="4"/>
  <c r="L394" i="5"/>
  <c r="J311" i="4"/>
  <c r="N394" i="5"/>
  <c r="L311" i="4"/>
  <c r="Q394" i="5"/>
  <c r="M311" i="4"/>
  <c r="R394" i="5"/>
  <c r="N311" i="4"/>
  <c r="T394" i="5"/>
  <c r="O311" i="4"/>
  <c r="U394" i="5"/>
  <c r="P311" i="4"/>
  <c r="W394" i="5"/>
  <c r="Q311" i="4"/>
  <c r="X394" i="5"/>
  <c r="AA394" i="5"/>
  <c r="AC394" i="5"/>
  <c r="AD394" i="5"/>
  <c r="V311" i="4"/>
  <c r="AF394" i="5"/>
  <c r="AG394" i="5"/>
  <c r="X311" i="4"/>
  <c r="AI394" i="5"/>
  <c r="Y311" i="4"/>
  <c r="AJ394" i="5"/>
  <c r="Z311" i="4"/>
  <c r="AL394" i="5"/>
  <c r="AN394" i="5"/>
  <c r="O395" i="5"/>
  <c r="K395" i="5"/>
  <c r="B305" i="4"/>
  <c r="C305" i="4"/>
  <c r="C395" i="5"/>
  <c r="D305" i="4"/>
  <c r="E395" i="5"/>
  <c r="I305" i="4"/>
  <c r="L395" i="5"/>
  <c r="J305" i="4"/>
  <c r="N395" i="5"/>
  <c r="L305" i="4"/>
  <c r="Q395" i="5"/>
  <c r="M305" i="4"/>
  <c r="R395" i="5"/>
  <c r="N305" i="4"/>
  <c r="T395" i="5"/>
  <c r="O305" i="4"/>
  <c r="U395" i="5"/>
  <c r="P305" i="4"/>
  <c r="W395" i="5"/>
  <c r="Q305" i="4"/>
  <c r="X395" i="5"/>
  <c r="AA395" i="5"/>
  <c r="AC395" i="5"/>
  <c r="AD395" i="5"/>
  <c r="V305" i="4"/>
  <c r="AF395" i="5"/>
  <c r="AG395" i="5"/>
  <c r="X305" i="4"/>
  <c r="AI395" i="5"/>
  <c r="Y305" i="4"/>
  <c r="AJ395" i="5"/>
  <c r="Z305" i="4"/>
  <c r="AL395" i="5"/>
  <c r="AN395" i="5"/>
  <c r="B357" i="4"/>
  <c r="S357" i="4"/>
  <c r="AA396" i="5"/>
  <c r="P357" i="4"/>
  <c r="W396" i="5"/>
  <c r="K357" i="4"/>
  <c r="O396" i="5"/>
  <c r="H357" i="4"/>
  <c r="K396" i="5"/>
  <c r="C357" i="4"/>
  <c r="C396" i="5"/>
  <c r="D357" i="4"/>
  <c r="E396" i="5"/>
  <c r="I357" i="4"/>
  <c r="L396" i="5"/>
  <c r="J357" i="4"/>
  <c r="N396" i="5"/>
  <c r="L357" i="4"/>
  <c r="Q396" i="5"/>
  <c r="M357" i="4"/>
  <c r="R396" i="5"/>
  <c r="N357" i="4"/>
  <c r="T396" i="5"/>
  <c r="O357" i="4"/>
  <c r="U396" i="5"/>
  <c r="Q357" i="4"/>
  <c r="X396" i="5"/>
  <c r="R357" i="4"/>
  <c r="Z396" i="5"/>
  <c r="T357" i="4"/>
  <c r="AC396" i="5"/>
  <c r="U357" i="4"/>
  <c r="AD396" i="5"/>
  <c r="V357" i="4"/>
  <c r="AF396" i="5"/>
  <c r="W357" i="4"/>
  <c r="AG396" i="5"/>
  <c r="X357" i="4"/>
  <c r="AI396" i="5"/>
  <c r="F396" i="5"/>
  <c r="H396" i="5"/>
  <c r="I396" i="5"/>
  <c r="AN396" i="5"/>
  <c r="C280" i="4"/>
  <c r="C397" i="5"/>
  <c r="D280" i="4"/>
  <c r="E397" i="5"/>
  <c r="H280" i="4"/>
  <c r="K397" i="5"/>
  <c r="L280" i="4"/>
  <c r="Q397" i="5"/>
  <c r="M280" i="4"/>
  <c r="R397" i="5"/>
  <c r="T397" i="5"/>
  <c r="U397" i="5"/>
  <c r="P280" i="4"/>
  <c r="W397" i="5"/>
  <c r="Q280" i="4"/>
  <c r="X397" i="5"/>
  <c r="S280" i="4"/>
  <c r="AA397" i="5"/>
  <c r="T280" i="4" a="1"/>
  <c r="T280" i="4"/>
  <c r="AC397" i="5"/>
  <c r="AD397" i="5"/>
  <c r="AF397" i="5"/>
  <c r="AG397" i="5"/>
  <c r="X280" i="4"/>
  <c r="AI397" i="5"/>
  <c r="Y280" i="4"/>
  <c r="AJ397" i="5"/>
  <c r="Z280" i="4"/>
  <c r="AL397" i="5"/>
  <c r="F397" i="5"/>
  <c r="H397" i="5"/>
  <c r="I397" i="5"/>
  <c r="L397" i="5"/>
  <c r="N397" i="5"/>
  <c r="O397" i="5"/>
  <c r="Z397" i="5"/>
  <c r="AN397" i="5"/>
  <c r="O398" i="5"/>
  <c r="K398" i="5"/>
  <c r="C296" i="4"/>
  <c r="C398" i="5"/>
  <c r="D296" i="4"/>
  <c r="E398" i="5"/>
  <c r="I296" i="4"/>
  <c r="L398" i="5"/>
  <c r="J296" i="4"/>
  <c r="N398" i="5"/>
  <c r="L296" i="4"/>
  <c r="Q398" i="5"/>
  <c r="M296" i="4"/>
  <c r="R398" i="5"/>
  <c r="N296" i="4"/>
  <c r="T398" i="5"/>
  <c r="O296" i="4"/>
  <c r="U398" i="5"/>
  <c r="P296" i="4"/>
  <c r="W398" i="5"/>
  <c r="Q296" i="4"/>
  <c r="X398" i="5"/>
  <c r="AA398" i="5"/>
  <c r="AC398" i="5"/>
  <c r="AD398" i="5"/>
  <c r="AF398" i="5"/>
  <c r="AG398" i="5"/>
  <c r="X296" i="4"/>
  <c r="AI398" i="5"/>
  <c r="Y296" i="4"/>
  <c r="AJ398" i="5"/>
  <c r="Z296" i="4"/>
  <c r="AL398" i="5"/>
  <c r="F398" i="5"/>
  <c r="H398" i="5"/>
  <c r="I398" i="5"/>
  <c r="Z398" i="5"/>
  <c r="AN398" i="5"/>
  <c r="K20" i="2"/>
  <c r="K377" i="4"/>
  <c r="O399" i="5"/>
  <c r="H377" i="4"/>
  <c r="K399" i="5"/>
  <c r="C377" i="4"/>
  <c r="C399" i="5"/>
  <c r="D377" i="4"/>
  <c r="E399" i="5"/>
  <c r="I20" i="2"/>
  <c r="I377" i="4"/>
  <c r="L399" i="5"/>
  <c r="J20" i="2"/>
  <c r="J377" i="4"/>
  <c r="N399" i="5"/>
  <c r="L377" i="4"/>
  <c r="Q399" i="5"/>
  <c r="M377" i="4"/>
  <c r="R399" i="5"/>
  <c r="N20" i="2"/>
  <c r="N377" i="4"/>
  <c r="T399" i="5"/>
  <c r="O377" i="4"/>
  <c r="U399" i="5"/>
  <c r="P377" i="4"/>
  <c r="W399" i="5"/>
  <c r="Q377" i="4"/>
  <c r="X399" i="5"/>
  <c r="S377" i="4"/>
  <c r="AA399" i="5"/>
  <c r="V20" i="2"/>
  <c r="V377" i="4"/>
  <c r="AF399" i="5"/>
  <c r="W20" i="2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9" i="4"/>
  <c r="K349" i="4"/>
  <c r="O401" i="5"/>
  <c r="H349" i="4"/>
  <c r="K401" i="5"/>
  <c r="C349" i="4"/>
  <c r="C401" i="5"/>
  <c r="D349" i="4"/>
  <c r="E401" i="5"/>
  <c r="I349" i="4"/>
  <c r="L401" i="5"/>
  <c r="J349" i="4"/>
  <c r="N401" i="5"/>
  <c r="L349" i="4"/>
  <c r="Q401" i="5"/>
  <c r="M349" i="4"/>
  <c r="R401" i="5"/>
  <c r="N349" i="4"/>
  <c r="T401" i="5"/>
  <c r="O349" i="4"/>
  <c r="U401" i="5"/>
  <c r="P349" i="4"/>
  <c r="W401" i="5"/>
  <c r="Q349" i="4"/>
  <c r="X401" i="5"/>
  <c r="S349" i="4"/>
  <c r="AA401" i="5"/>
  <c r="T349" i="4"/>
  <c r="AC401" i="5"/>
  <c r="U349" i="4"/>
  <c r="AD401" i="5"/>
  <c r="V349" i="4"/>
  <c r="AF401" i="5"/>
  <c r="W349" i="4"/>
  <c r="AG401" i="5"/>
  <c r="X349" i="4"/>
  <c r="AI401" i="5"/>
  <c r="Y349" i="4"/>
  <c r="AJ401" i="5"/>
  <c r="Z349" i="4"/>
  <c r="AL401" i="5"/>
  <c r="F401" i="5"/>
  <c r="H401" i="5"/>
  <c r="I401" i="5"/>
  <c r="AN401" i="5"/>
  <c r="B350" i="4"/>
  <c r="K350" i="4"/>
  <c r="O402" i="5"/>
  <c r="H350" i="4"/>
  <c r="K402" i="5"/>
  <c r="C350" i="4"/>
  <c r="C402" i="5"/>
  <c r="D350" i="4"/>
  <c r="E402" i="5"/>
  <c r="I350" i="4"/>
  <c r="L402" i="5"/>
  <c r="J350" i="4"/>
  <c r="N402" i="5"/>
  <c r="L350" i="4"/>
  <c r="Q402" i="5"/>
  <c r="M350" i="4"/>
  <c r="R402" i="5"/>
  <c r="N350" i="4"/>
  <c r="T402" i="5"/>
  <c r="O350" i="4"/>
  <c r="U402" i="5"/>
  <c r="P350" i="4"/>
  <c r="W402" i="5"/>
  <c r="Q350" i="4"/>
  <c r="X402" i="5"/>
  <c r="S350" i="4"/>
  <c r="AA402" i="5"/>
  <c r="T350" i="4"/>
  <c r="AC402" i="5"/>
  <c r="U350" i="4"/>
  <c r="AD402" i="5"/>
  <c r="V350" i="4"/>
  <c r="AF402" i="5"/>
  <c r="W350" i="4"/>
  <c r="AG402" i="5"/>
  <c r="X350" i="4"/>
  <c r="AI402" i="5"/>
  <c r="Y350" i="4"/>
  <c r="AJ402" i="5"/>
  <c r="Z350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284" i="4"/>
  <c r="C284" i="4"/>
  <c r="C404" i="5"/>
  <c r="D284" i="4"/>
  <c r="E404" i="5"/>
  <c r="I284" i="4"/>
  <c r="L404" i="5"/>
  <c r="J284" i="4"/>
  <c r="N404" i="5"/>
  <c r="L284" i="4"/>
  <c r="Q404" i="5"/>
  <c r="M284" i="4"/>
  <c r="R404" i="5"/>
  <c r="N284" i="4"/>
  <c r="T404" i="5"/>
  <c r="O284" i="4"/>
  <c r="U404" i="5"/>
  <c r="P284" i="4"/>
  <c r="W404" i="5"/>
  <c r="Q284" i="4"/>
  <c r="X404" i="5"/>
  <c r="S284" i="4"/>
  <c r="AA404" i="5"/>
  <c r="AC404" i="5"/>
  <c r="AD404" i="5"/>
  <c r="AF404" i="5"/>
  <c r="AG404" i="5"/>
  <c r="X284" i="4"/>
  <c r="AI404" i="5"/>
  <c r="Y284" i="4"/>
  <c r="AJ404" i="5"/>
  <c r="Z284" i="4"/>
  <c r="AL404" i="5"/>
  <c r="F404" i="5"/>
  <c r="H404" i="5"/>
  <c r="I404" i="5"/>
  <c r="AN404" i="5"/>
  <c r="O405" i="5"/>
  <c r="K405" i="5"/>
  <c r="C299" i="4"/>
  <c r="C405" i="5"/>
  <c r="D299" i="4"/>
  <c r="E405" i="5"/>
  <c r="I299" i="4"/>
  <c r="L405" i="5"/>
  <c r="J299" i="4"/>
  <c r="N405" i="5"/>
  <c r="L299" i="4"/>
  <c r="Q405" i="5"/>
  <c r="M299" i="4"/>
  <c r="R405" i="5"/>
  <c r="N299" i="4"/>
  <c r="T405" i="5"/>
  <c r="O299" i="4"/>
  <c r="U405" i="5"/>
  <c r="P299" i="4"/>
  <c r="W405" i="5"/>
  <c r="Q299" i="4"/>
  <c r="X405" i="5"/>
  <c r="AA405" i="5"/>
  <c r="AC405" i="5"/>
  <c r="AD405" i="5"/>
  <c r="AF405" i="5"/>
  <c r="AG405" i="5"/>
  <c r="X299" i="4"/>
  <c r="AI405" i="5"/>
  <c r="Y299" i="4"/>
  <c r="AJ405" i="5"/>
  <c r="Z29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29" i="4"/>
  <c r="AA133" i="5"/>
  <c r="P129" i="4"/>
  <c r="W133" i="5"/>
  <c r="O133" i="5"/>
  <c r="K133" i="5"/>
  <c r="C129" i="4"/>
  <c r="C133" i="5"/>
  <c r="D129" i="4"/>
  <c r="E133" i="5"/>
  <c r="I129" i="4"/>
  <c r="L133" i="5"/>
  <c r="J129" i="4"/>
  <c r="N133" i="5"/>
  <c r="L129" i="4"/>
  <c r="Q133" i="5"/>
  <c r="M129" i="4"/>
  <c r="R133" i="5"/>
  <c r="T133" i="5"/>
  <c r="U133" i="5"/>
  <c r="Q129" i="4"/>
  <c r="X133" i="5"/>
  <c r="R129" i="4"/>
  <c r="Z133" i="5"/>
  <c r="AH129" i="4"/>
  <c r="T129" i="4" a="1"/>
  <c r="T129" i="4"/>
  <c r="AC133" i="5"/>
  <c r="U129" i="4" a="1"/>
  <c r="U129" i="4"/>
  <c r="AD133" i="5"/>
  <c r="AF133" i="5"/>
  <c r="AG133" i="5"/>
  <c r="X129" i="4"/>
  <c r="AI133" i="5"/>
  <c r="Y129" i="4"/>
  <c r="AJ133" i="5"/>
  <c r="Z129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A124" i="1"/>
  <c r="BB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BC124" i="1"/>
  <c r="CS124" i="1"/>
  <c r="A32" i="1"/>
  <c r="N18" i="2"/>
  <c r="N64" i="4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BC177" i="1"/>
  <c r="CS177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Z145" i="1"/>
  <c r="BA145" i="1"/>
  <c r="BB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BC145" i="1"/>
  <c r="CS145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BC142" i="1"/>
  <c r="CS142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BC94" i="1"/>
  <c r="CS94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2" i="1"/>
  <c r="A145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2" i="1"/>
  <c r="BA92" i="1"/>
  <c r="BB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BC92" i="1"/>
  <c r="CS92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3" i="1"/>
  <c r="BA41" i="1"/>
  <c r="BA40" i="1"/>
  <c r="BA70" i="1"/>
  <c r="BA68" i="1"/>
  <c r="BA71" i="1"/>
  <c r="BA72" i="1"/>
  <c r="BA73" i="1"/>
  <c r="BA74" i="1"/>
  <c r="BA134" i="1"/>
  <c r="BA143" i="1"/>
  <c r="BA144" i="1"/>
  <c r="BA176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6" i="1"/>
  <c r="BA37" i="1"/>
  <c r="BA38" i="1"/>
  <c r="BA39" i="1"/>
  <c r="BA42" i="1"/>
  <c r="BA43" i="1"/>
  <c r="BA44" i="1"/>
  <c r="BA45" i="1"/>
  <c r="BA46" i="1"/>
  <c r="BA47" i="1"/>
  <c r="BA48" i="1"/>
  <c r="BA49" i="1"/>
  <c r="BA50" i="1"/>
  <c r="BA51" i="1"/>
  <c r="BA54" i="1"/>
  <c r="BA55" i="1"/>
  <c r="BA57" i="1"/>
  <c r="BA58" i="1"/>
  <c r="BA53" i="1"/>
  <c r="BA60" i="1"/>
  <c r="BA56" i="1"/>
  <c r="BA52" i="1"/>
  <c r="BA61" i="1"/>
  <c r="BA59" i="1"/>
  <c r="BA62" i="1"/>
  <c r="BA76" i="1"/>
  <c r="BA69" i="1"/>
  <c r="BA63" i="1"/>
  <c r="BA75" i="1"/>
  <c r="BA64" i="1"/>
  <c r="BA65" i="1"/>
  <c r="BA66" i="1"/>
  <c r="BA67" i="1"/>
  <c r="BA77" i="1"/>
  <c r="BA79" i="1"/>
  <c r="BA80" i="1"/>
  <c r="BA78" i="1"/>
  <c r="BA87" i="1"/>
  <c r="BA88" i="1"/>
  <c r="BA89" i="1"/>
  <c r="BA90" i="1"/>
  <c r="BA93" i="1"/>
  <c r="BA95" i="1"/>
  <c r="BA96" i="1"/>
  <c r="BA97" i="1"/>
  <c r="BA180" i="1"/>
  <c r="BA184" i="1"/>
  <c r="BA183" i="1"/>
  <c r="BA182" i="1"/>
  <c r="BA181" i="1"/>
  <c r="BA100" i="1"/>
  <c r="BA101" i="1"/>
  <c r="BA103" i="1"/>
  <c r="BA102" i="1"/>
  <c r="BA104" i="1"/>
  <c r="BA105" i="1"/>
  <c r="BA108" i="1"/>
  <c r="BA107" i="1"/>
  <c r="BA106" i="1"/>
  <c r="BA109" i="1"/>
  <c r="BA110" i="1"/>
  <c r="BA185" i="1"/>
  <c r="BA187" i="1"/>
  <c r="BA186" i="1"/>
  <c r="BA188" i="1"/>
  <c r="BA197" i="1"/>
  <c r="BA198" i="1"/>
  <c r="BA199" i="1"/>
  <c r="BA200" i="1"/>
  <c r="BA201" i="1"/>
  <c r="BA202" i="1"/>
  <c r="BA113" i="1"/>
  <c r="BA114" i="1"/>
  <c r="BA115" i="1"/>
  <c r="BA116" i="1"/>
  <c r="BA117" i="1"/>
  <c r="BA118" i="1"/>
  <c r="BA119" i="1"/>
  <c r="BA120" i="1"/>
  <c r="BA123" i="1"/>
  <c r="BA122" i="1"/>
  <c r="BA121" i="1"/>
  <c r="BA125" i="1"/>
  <c r="BA126" i="1"/>
  <c r="BA127" i="1"/>
  <c r="BA128" i="1"/>
  <c r="BA129" i="1"/>
  <c r="BA130" i="1"/>
  <c r="BA131" i="1"/>
  <c r="BA132" i="1"/>
  <c r="BA133" i="1"/>
  <c r="BA135" i="1"/>
  <c r="BA137" i="1"/>
  <c r="BA136" i="1"/>
  <c r="BA138" i="1"/>
  <c r="BA139" i="1"/>
  <c r="BA146" i="1"/>
  <c r="BA147" i="1"/>
  <c r="BA148" i="1"/>
  <c r="BA140" i="1"/>
  <c r="BA141" i="1"/>
  <c r="BA151" i="1"/>
  <c r="BA152" i="1"/>
  <c r="BA153" i="1"/>
  <c r="BA154" i="1"/>
  <c r="BA155" i="1"/>
  <c r="BA156" i="1"/>
  <c r="BA157" i="1"/>
  <c r="BA158" i="1"/>
  <c r="BA159" i="1"/>
  <c r="BA160" i="1"/>
  <c r="BA162" i="1"/>
  <c r="BA161" i="1"/>
  <c r="BA163" i="1"/>
  <c r="BA164" i="1"/>
  <c r="BA165" i="1"/>
  <c r="BA166" i="1"/>
  <c r="BA167" i="1"/>
  <c r="BA168" i="1"/>
  <c r="BA173" i="1"/>
  <c r="BA174" i="1"/>
  <c r="BA203" i="1"/>
  <c r="BA205" i="1"/>
  <c r="BA204" i="1"/>
  <c r="BA207" i="1"/>
  <c r="BA208" i="1"/>
  <c r="BA209" i="1"/>
  <c r="BA210" i="1"/>
  <c r="BA206" i="1"/>
  <c r="BA175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8" i="1"/>
  <c r="BB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BC88" i="1"/>
  <c r="CS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C87" i="1"/>
  <c r="BB87" i="1"/>
  <c r="AZ87" i="1"/>
  <c r="BB144" i="1"/>
  <c r="BB4" i="1"/>
  <c r="BB8" i="1"/>
  <c r="BB141" i="1"/>
  <c r="BB143" i="1"/>
  <c r="BB146" i="1"/>
  <c r="BB147" i="1"/>
  <c r="BB148" i="1"/>
  <c r="BB151" i="1"/>
  <c r="BB27" i="1"/>
  <c r="BB28" i="1"/>
  <c r="BB29" i="1"/>
  <c r="BB30" i="1"/>
  <c r="BB31" i="1"/>
  <c r="BB32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9" i="1"/>
  <c r="BB90" i="1"/>
  <c r="BB93" i="1"/>
  <c r="BB95" i="1"/>
  <c r="BB96" i="1"/>
  <c r="BB97" i="1"/>
  <c r="BB180" i="1"/>
  <c r="BB181" i="1"/>
  <c r="BB182" i="1"/>
  <c r="BB183" i="1"/>
  <c r="BB184" i="1"/>
  <c r="BB100" i="1"/>
  <c r="BB101" i="1"/>
  <c r="BB102" i="1"/>
  <c r="BB103" i="1"/>
  <c r="BB104" i="1"/>
  <c r="BB105" i="1"/>
  <c r="BB106" i="1"/>
  <c r="BB107" i="1"/>
  <c r="BB108" i="1"/>
  <c r="BB109" i="1"/>
  <c r="BB110" i="1"/>
  <c r="BB185" i="1"/>
  <c r="BB186" i="1"/>
  <c r="BB187" i="1"/>
  <c r="BB188" i="1"/>
  <c r="BB197" i="1"/>
  <c r="BB198" i="1"/>
  <c r="BB199" i="1"/>
  <c r="BB200" i="1"/>
  <c r="BB201" i="1"/>
  <c r="BB202" i="1"/>
  <c r="BB113" i="1"/>
  <c r="BB114" i="1"/>
  <c r="BB115" i="1"/>
  <c r="BB116" i="1"/>
  <c r="BB117" i="1"/>
  <c r="BB118" i="1"/>
  <c r="BB119" i="1"/>
  <c r="BB120" i="1"/>
  <c r="BB121" i="1"/>
  <c r="BB122" i="1"/>
  <c r="BB123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24" i="1"/>
  <c r="BB25" i="1"/>
  <c r="BB26" i="1"/>
  <c r="AZ24" i="1"/>
  <c r="AZ143" i="1"/>
  <c r="AZ144" i="1"/>
  <c r="AZ146" i="1"/>
  <c r="AZ147" i="1"/>
  <c r="AZ148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C108" i="1"/>
  <c r="BC107" i="1"/>
  <c r="BC23" i="1"/>
  <c r="BC61" i="1"/>
  <c r="BC148" i="1"/>
  <c r="BC188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151" i="4"/>
  <c r="AE128" i="4"/>
  <c r="AE157" i="4"/>
  <c r="AE88" i="4"/>
  <c r="AE284" i="4"/>
  <c r="AE159" i="4"/>
  <c r="AE160" i="4"/>
  <c r="AE97" i="4"/>
  <c r="AE3" i="4"/>
  <c r="AE275" i="4"/>
  <c r="AE263" i="4"/>
  <c r="AE125" i="4"/>
  <c r="AE174" i="4"/>
  <c r="AE169" i="4"/>
  <c r="AE171" i="4"/>
  <c r="AE172" i="4"/>
  <c r="AE295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7" i="4"/>
  <c r="AE268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1" i="4"/>
  <c r="AE292" i="4"/>
  <c r="AE269" i="4"/>
  <c r="AE240" i="4"/>
  <c r="AE243" i="4"/>
  <c r="AE261" i="4"/>
  <c r="AE238" i="4"/>
  <c r="AE14" i="4"/>
  <c r="AE59" i="4"/>
  <c r="AE287" i="4"/>
  <c r="AE288" i="4"/>
  <c r="AE27" i="4"/>
  <c r="AE65" i="4"/>
  <c r="AE272" i="4"/>
  <c r="AE153" i="4"/>
  <c r="AE203" i="4"/>
  <c r="AE98" i="4"/>
  <c r="AE237" i="4"/>
  <c r="AE239" i="4"/>
  <c r="AE142" i="4"/>
  <c r="AE144" i="4"/>
  <c r="AE282" i="4"/>
  <c r="AE138" i="4"/>
  <c r="AE143" i="4"/>
  <c r="AE279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6" i="4"/>
  <c r="AE281" i="4"/>
  <c r="AE8" i="4"/>
  <c r="AE293" i="4"/>
  <c r="AE250" i="4"/>
  <c r="AE251" i="4"/>
  <c r="AE277" i="4"/>
  <c r="AE278" i="4"/>
  <c r="AE196" i="4"/>
  <c r="AE218" i="4"/>
  <c r="AE228" i="4"/>
  <c r="AE294" i="4"/>
  <c r="AE291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6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2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67" i="4"/>
  <c r="AE42" i="4"/>
  <c r="AE224" i="4"/>
  <c r="AE225" i="4"/>
  <c r="AE78" i="4"/>
  <c r="AE227" i="4"/>
  <c r="AE18" i="4"/>
  <c r="AE283" i="4"/>
  <c r="AE114" i="4"/>
  <c r="AE290" i="4"/>
  <c r="AE12" i="4"/>
  <c r="AE19" i="4"/>
  <c r="AE162" i="4"/>
  <c r="AE48" i="4"/>
  <c r="AE273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0" i="4"/>
  <c r="AE105" i="4"/>
  <c r="AE64" i="4"/>
  <c r="AE176" i="4"/>
  <c r="AE139" i="4"/>
  <c r="AE140" i="4"/>
  <c r="AE177" i="4"/>
  <c r="AE137" i="4"/>
  <c r="AE16" i="4"/>
  <c r="AE289" i="4"/>
  <c r="AE197" i="4"/>
  <c r="AE233" i="4"/>
  <c r="AE258" i="4"/>
  <c r="AE40" i="4"/>
  <c r="AE39" i="4"/>
  <c r="AE103" i="4"/>
  <c r="AE32" i="4"/>
  <c r="AE33" i="4"/>
  <c r="AE36" i="4"/>
  <c r="AE46" i="4"/>
  <c r="AE35" i="4"/>
  <c r="AE274" i="4"/>
  <c r="AE94" i="4"/>
  <c r="AE119" i="4"/>
  <c r="AE226" i="4"/>
  <c r="AE244" i="4"/>
  <c r="AE264" i="4"/>
  <c r="AE110" i="4"/>
  <c r="AE152" i="4"/>
  <c r="AE158" i="4"/>
  <c r="AE41" i="4"/>
  <c r="AE256" i="4"/>
  <c r="AE30" i="4"/>
  <c r="AE81" i="4"/>
  <c r="AE76" i="4"/>
  <c r="AE22" i="4"/>
  <c r="AE265" i="4"/>
  <c r="AE134" i="4"/>
  <c r="AE135" i="4"/>
  <c r="AE242" i="4"/>
  <c r="AE266" i="4"/>
  <c r="AE66" i="4"/>
  <c r="AE280" i="4"/>
  <c r="AE214" i="4"/>
  <c r="AE300" i="4"/>
  <c r="AE304" i="4"/>
  <c r="AE301" i="4"/>
  <c r="AE302" i="4"/>
  <c r="AE297" i="4"/>
  <c r="AE298" i="4"/>
  <c r="AE296" i="4"/>
  <c r="AE299" i="4"/>
  <c r="AE307" i="4"/>
  <c r="AE308" i="4"/>
  <c r="AE309" i="4"/>
  <c r="AE305" i="4"/>
  <c r="AE311" i="4"/>
  <c r="AE303" i="4"/>
  <c r="AE310" i="4"/>
  <c r="AE338" i="4"/>
  <c r="AE332" i="4"/>
  <c r="AE333" i="4"/>
  <c r="AE330" i="4"/>
  <c r="AE328" i="4"/>
  <c r="AE329" i="4"/>
  <c r="AE315" i="4"/>
  <c r="AE323" i="4"/>
  <c r="AE324" i="4"/>
  <c r="AE325" i="4"/>
  <c r="AE326" i="4"/>
  <c r="AE312" i="4"/>
  <c r="AE331" i="4"/>
  <c r="AE327" i="4"/>
  <c r="AE339" i="4"/>
  <c r="AE320" i="4"/>
  <c r="AE319" i="4"/>
  <c r="AE322" i="4"/>
  <c r="AE314" i="4"/>
  <c r="AE321" i="4"/>
  <c r="AE343" i="4"/>
  <c r="AE335" i="4"/>
  <c r="AE336" i="4"/>
  <c r="AE334" i="4"/>
  <c r="AE313" i="4"/>
  <c r="AE337" i="4"/>
  <c r="AE316" i="4"/>
  <c r="AE317" i="4"/>
  <c r="AE318" i="4"/>
  <c r="AE344" i="4"/>
  <c r="AE342" i="4"/>
  <c r="AE340" i="4"/>
  <c r="AE341" i="4"/>
  <c r="AE358" i="4"/>
  <c r="AE359" i="4"/>
  <c r="AE365" i="4"/>
  <c r="AE360" i="4"/>
  <c r="AE366" i="4"/>
  <c r="AE357" i="4"/>
  <c r="AE354" i="4"/>
  <c r="AE348" i="4"/>
  <c r="AE352" i="4"/>
  <c r="AE347" i="4"/>
  <c r="AE355" i="4"/>
  <c r="AE356" i="4"/>
  <c r="AE361" i="4"/>
  <c r="AE362" i="4"/>
  <c r="AE363" i="4"/>
  <c r="AE364" i="4"/>
  <c r="AE353" i="4"/>
  <c r="AE349" i="4"/>
  <c r="AE350" i="4"/>
  <c r="AE351" i="4"/>
  <c r="AE345" i="4"/>
  <c r="AE346" i="4"/>
  <c r="AE368" i="4"/>
  <c r="AE374" i="4"/>
  <c r="AE375" i="4"/>
  <c r="AE376" i="4"/>
  <c r="AE370" i="4"/>
  <c r="AE367" i="4"/>
  <c r="AE373" i="4"/>
  <c r="AE371" i="4"/>
  <c r="AE372" i="4"/>
  <c r="AE369" i="4"/>
  <c r="AE377" i="4"/>
  <c r="AE382" i="4"/>
  <c r="AE379" i="4"/>
  <c r="AE381" i="4"/>
  <c r="AE378" i="4"/>
  <c r="AE380" i="4"/>
  <c r="AE386" i="4"/>
  <c r="AE391" i="4"/>
  <c r="AE404" i="4"/>
  <c r="AE393" i="4"/>
  <c r="AE394" i="4"/>
  <c r="AE395" i="4"/>
  <c r="AE396" i="4"/>
  <c r="AE399" i="4"/>
  <c r="AE400" i="4"/>
  <c r="AE401" i="4"/>
  <c r="AE403" i="4"/>
  <c r="AE383" i="4"/>
  <c r="AE385" i="4"/>
  <c r="AE392" i="4"/>
  <c r="AE384" i="4"/>
  <c r="AE387" i="4"/>
  <c r="AE388" i="4"/>
  <c r="AE389" i="4"/>
  <c r="AE398" i="4"/>
  <c r="AE390" i="4"/>
  <c r="AE402" i="4"/>
  <c r="AE405" i="4"/>
  <c r="AE406" i="4"/>
  <c r="AE407" i="4"/>
  <c r="AE397" i="4"/>
  <c r="AE285" i="4"/>
  <c r="AD244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3" i="1"/>
  <c r="BC93" i="1"/>
  <c r="AZ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BC97" i="1"/>
  <c r="CS97" i="1"/>
  <c r="K32" i="2"/>
  <c r="K176" i="4"/>
  <c r="K31" i="2"/>
  <c r="K29" i="2"/>
  <c r="K139" i="4"/>
  <c r="K30" i="2"/>
  <c r="K6" i="2"/>
  <c r="K13" i="2"/>
  <c r="K140" i="4"/>
  <c r="K28" i="2"/>
  <c r="K177" i="4"/>
  <c r="K137" i="4"/>
  <c r="K25" i="2"/>
  <c r="K47" i="4"/>
  <c r="K115" i="4"/>
  <c r="AJ26" i="4"/>
  <c r="AJ285" i="4"/>
  <c r="AJ130" i="4"/>
  <c r="AJ132" i="4"/>
  <c r="AJ133" i="4"/>
  <c r="AJ204" i="4"/>
  <c r="AJ5" i="4"/>
  <c r="AJ6" i="4"/>
  <c r="AJ129" i="4"/>
  <c r="AJ252" i="4"/>
  <c r="AJ275" i="4"/>
  <c r="AJ128" i="4"/>
  <c r="AJ232" i="4"/>
  <c r="AJ263" i="4"/>
  <c r="AJ246" i="4"/>
  <c r="AJ267" i="4"/>
  <c r="AJ151" i="4"/>
  <c r="AJ120" i="4"/>
  <c r="AJ2" i="4"/>
  <c r="AJ241" i="4"/>
  <c r="AJ271" i="4"/>
  <c r="AJ292" i="4"/>
  <c r="AJ264" i="4"/>
  <c r="AJ269" i="4"/>
  <c r="AJ270" i="4"/>
  <c r="AJ268" i="4"/>
  <c r="AJ240" i="4"/>
  <c r="AJ265" i="4"/>
  <c r="AJ105" i="4"/>
  <c r="AJ266" i="4"/>
  <c r="AJ287" i="4"/>
  <c r="AJ288" i="4"/>
  <c r="AJ116" i="4"/>
  <c r="AJ183" i="4"/>
  <c r="AJ134" i="4"/>
  <c r="AJ27" i="4"/>
  <c r="AJ85" i="4"/>
  <c r="AJ86" i="4"/>
  <c r="AJ115" i="4"/>
  <c r="AJ65" i="4"/>
  <c r="AJ118" i="4"/>
  <c r="AJ272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2" i="4"/>
  <c r="AJ135" i="4"/>
  <c r="AJ177" i="4"/>
  <c r="AJ138" i="4"/>
  <c r="AJ143" i="4"/>
  <c r="AJ279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6" i="4"/>
  <c r="AJ281" i="4"/>
  <c r="AJ8" i="4"/>
  <c r="AJ293" i="4"/>
  <c r="AJ250" i="4"/>
  <c r="AJ251" i="4"/>
  <c r="AJ277" i="4"/>
  <c r="AJ278" i="4"/>
  <c r="AJ196" i="4"/>
  <c r="AJ218" i="4"/>
  <c r="AJ228" i="4"/>
  <c r="AJ289" i="4"/>
  <c r="AJ294" i="4"/>
  <c r="AJ197" i="4"/>
  <c r="AJ291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6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5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0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4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2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67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3" i="4"/>
  <c r="AJ114" i="4"/>
  <c r="AJ214" i="4"/>
  <c r="AJ290" i="4"/>
  <c r="AJ12" i="4"/>
  <c r="AJ19" i="4"/>
  <c r="AJ76" i="4"/>
  <c r="AJ162" i="4"/>
  <c r="AJ48" i="4"/>
  <c r="AJ273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4" i="4"/>
  <c r="AJ303" i="4"/>
  <c r="AJ301" i="4"/>
  <c r="AJ302" i="4"/>
  <c r="AJ297" i="4"/>
  <c r="AJ298" i="4"/>
  <c r="AJ296" i="4"/>
  <c r="AJ299" i="4"/>
  <c r="AJ300" i="4"/>
  <c r="AJ307" i="4"/>
  <c r="AJ308" i="4"/>
  <c r="AJ309" i="4"/>
  <c r="AJ310" i="4"/>
  <c r="AJ305" i="4"/>
  <c r="AJ311" i="4"/>
  <c r="AJ330" i="4"/>
  <c r="AJ328" i="4"/>
  <c r="AJ329" i="4"/>
  <c r="AJ338" i="4"/>
  <c r="AJ315" i="4"/>
  <c r="AJ316" i="4"/>
  <c r="AJ317" i="4"/>
  <c r="AJ318" i="4"/>
  <c r="AJ344" i="4"/>
  <c r="AJ323" i="4"/>
  <c r="AJ324" i="4"/>
  <c r="AJ325" i="4"/>
  <c r="AJ326" i="4"/>
  <c r="AJ312" i="4"/>
  <c r="AJ332" i="4"/>
  <c r="AJ333" i="4"/>
  <c r="AJ339" i="4"/>
  <c r="AJ331" i="4"/>
  <c r="AJ320" i="4"/>
  <c r="AJ319" i="4"/>
  <c r="AJ322" i="4"/>
  <c r="AJ327" i="4"/>
  <c r="AJ314" i="4"/>
  <c r="AJ342" i="4"/>
  <c r="AJ340" i="4"/>
  <c r="AJ341" i="4"/>
  <c r="AJ321" i="4"/>
  <c r="AJ335" i="4"/>
  <c r="AJ336" i="4"/>
  <c r="AJ334" i="4"/>
  <c r="AJ313" i="4"/>
  <c r="AJ337" i="4"/>
  <c r="AJ343" i="4"/>
  <c r="AJ348" i="4"/>
  <c r="AJ347" i="4"/>
  <c r="AJ358" i="4"/>
  <c r="AJ359" i="4"/>
  <c r="AJ345" i="4"/>
  <c r="AJ355" i="4"/>
  <c r="AJ356" i="4"/>
  <c r="AJ361" i="4"/>
  <c r="AJ346" i="4"/>
  <c r="AJ362" i="4"/>
  <c r="AJ363" i="4"/>
  <c r="AJ364" i="4"/>
  <c r="AJ349" i="4"/>
  <c r="AJ350" i="4"/>
  <c r="AJ351" i="4"/>
  <c r="AJ365" i="4"/>
  <c r="AJ360" i="4"/>
  <c r="AJ366" i="4"/>
  <c r="AJ357" i="4"/>
  <c r="AJ352" i="4"/>
  <c r="AJ353" i="4"/>
  <c r="AJ354" i="4"/>
  <c r="AJ368" i="4"/>
  <c r="AJ374" i="4"/>
  <c r="AJ375" i="4"/>
  <c r="AJ376" i="4"/>
  <c r="AJ370" i="4"/>
  <c r="AJ367" i="4"/>
  <c r="AJ373" i="4"/>
  <c r="AJ377" i="4"/>
  <c r="AJ371" i="4"/>
  <c r="AJ372" i="4"/>
  <c r="AJ369" i="4"/>
  <c r="AJ379" i="4"/>
  <c r="AJ381" i="4"/>
  <c r="AJ382" i="4"/>
  <c r="AJ380" i="4"/>
  <c r="AJ378" i="4"/>
  <c r="AJ386" i="4"/>
  <c r="AJ391" i="4"/>
  <c r="AJ404" i="4"/>
  <c r="AJ393" i="4"/>
  <c r="AJ394" i="4"/>
  <c r="AJ395" i="4"/>
  <c r="AJ396" i="4"/>
  <c r="AJ399" i="4"/>
  <c r="AJ400" i="4"/>
  <c r="AJ401" i="4"/>
  <c r="AJ403" i="4"/>
  <c r="AJ383" i="4"/>
  <c r="AJ385" i="4"/>
  <c r="AJ392" i="4"/>
  <c r="AJ384" i="4"/>
  <c r="AJ387" i="4"/>
  <c r="AJ388" i="4"/>
  <c r="AJ389" i="4"/>
  <c r="AJ398" i="4"/>
  <c r="AJ390" i="4"/>
  <c r="AJ402" i="4"/>
  <c r="AJ405" i="4"/>
  <c r="AJ406" i="4"/>
  <c r="AJ407" i="4"/>
  <c r="AJ397" i="4"/>
  <c r="AJ4" i="4"/>
  <c r="AJ243" i="4"/>
  <c r="AJ261" i="4"/>
  <c r="AJ238" i="4"/>
  <c r="AJ14" i="4"/>
  <c r="AJ59" i="4"/>
  <c r="AJ284" i="4"/>
  <c r="AJ28" i="4"/>
  <c r="AJ47" i="4"/>
  <c r="AJ73" i="4"/>
  <c r="AJ221" i="4"/>
  <c r="AJ253" i="4"/>
  <c r="AJ173" i="4"/>
  <c r="AJ30" i="4"/>
  <c r="AJ97" i="4"/>
  <c r="AJ81" i="4"/>
  <c r="AJ156" i="4"/>
  <c r="AJ244" i="4"/>
  <c r="H90" i="5"/>
  <c r="F64" i="4"/>
  <c r="F91" i="5"/>
  <c r="H91" i="5"/>
  <c r="F65" i="4"/>
  <c r="I91" i="5"/>
  <c r="E65" i="4"/>
  <c r="E64" i="4"/>
  <c r="M64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5" i="1"/>
  <c r="BC95" i="1"/>
  <c r="AZ96" i="1"/>
  <c r="BC96" i="1"/>
  <c r="BC147" i="1"/>
  <c r="AZ138" i="1"/>
  <c r="BC138" i="1"/>
  <c r="AZ137" i="1"/>
  <c r="BC137" i="1"/>
  <c r="AZ61" i="1"/>
  <c r="AZ210" i="1"/>
  <c r="BC210" i="1"/>
  <c r="BB210" i="1"/>
  <c r="AZ209" i="1"/>
  <c r="BC209" i="1"/>
  <c r="BB209" i="1"/>
  <c r="AZ123" i="1"/>
  <c r="BC123" i="1"/>
  <c r="AZ122" i="1"/>
  <c r="BC122" i="1"/>
  <c r="AZ28" i="1"/>
  <c r="BC28" i="1"/>
  <c r="AZ27" i="1"/>
  <c r="BC27" i="1"/>
  <c r="AZ26" i="1"/>
  <c r="BC26" i="1"/>
  <c r="AZ25" i="1"/>
  <c r="BC25" i="1"/>
  <c r="BC24" i="1"/>
  <c r="AZ76" i="1"/>
  <c r="BC76" i="1"/>
  <c r="AZ75" i="1"/>
  <c r="BC75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7" i="1"/>
  <c r="AZ78" i="1"/>
  <c r="AZ79" i="1"/>
  <c r="AZ80" i="1"/>
  <c r="AZ89" i="1"/>
  <c r="AZ90" i="1"/>
  <c r="AZ100" i="1"/>
  <c r="AZ101" i="1"/>
  <c r="AZ102" i="1"/>
  <c r="AZ103" i="1"/>
  <c r="AZ104" i="1"/>
  <c r="AZ105" i="1"/>
  <c r="AZ106" i="1"/>
  <c r="AZ107" i="1"/>
  <c r="AZ108" i="1"/>
  <c r="AZ109" i="1"/>
  <c r="AZ110" i="1"/>
  <c r="AZ113" i="1"/>
  <c r="AZ114" i="1"/>
  <c r="AZ115" i="1"/>
  <c r="AZ116" i="1"/>
  <c r="AZ117" i="1"/>
  <c r="AZ118" i="1"/>
  <c r="AZ119" i="1"/>
  <c r="AZ120" i="1"/>
  <c r="AZ121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9" i="1"/>
  <c r="AZ140" i="1"/>
  <c r="AZ141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73" i="1"/>
  <c r="AZ174" i="1"/>
  <c r="AZ175" i="1"/>
  <c r="AZ176" i="1"/>
  <c r="AZ180" i="1"/>
  <c r="AZ181" i="1"/>
  <c r="AZ182" i="1"/>
  <c r="AZ183" i="1"/>
  <c r="AZ184" i="1"/>
  <c r="AZ185" i="1"/>
  <c r="AZ186" i="1"/>
  <c r="AZ187" i="1"/>
  <c r="AZ188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" i="1"/>
  <c r="BC30" i="1"/>
  <c r="BC29" i="1"/>
  <c r="BC127" i="1"/>
  <c r="BB208" i="1"/>
  <c r="BC208" i="1"/>
  <c r="BB207" i="1"/>
  <c r="BC207" i="1"/>
  <c r="BB206" i="1"/>
  <c r="BC206" i="1"/>
  <c r="BB205" i="1"/>
  <c r="BC205" i="1"/>
  <c r="BB204" i="1"/>
  <c r="BC204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B203" i="1"/>
  <c r="BC203" i="1"/>
  <c r="BC202" i="1"/>
  <c r="BC201" i="1"/>
  <c r="BC200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C199" i="1"/>
  <c r="BC198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C197" i="1"/>
  <c r="BC187" i="1"/>
  <c r="BC186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C185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C184" i="1"/>
  <c r="B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C182" i="1"/>
  <c r="BC181" i="1"/>
  <c r="BC180" i="1"/>
  <c r="BB176" i="1"/>
  <c r="B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B175" i="1"/>
  <c r="BC175" i="1"/>
  <c r="BB174" i="1"/>
  <c r="B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B173" i="1"/>
  <c r="BC173" i="1"/>
  <c r="BB168" i="1"/>
  <c r="BC168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B167" i="1"/>
  <c r="BC167" i="1"/>
  <c r="BB166" i="1"/>
  <c r="BC166" i="1"/>
  <c r="BB165" i="1"/>
  <c r="BC165" i="1"/>
  <c r="BB164" i="1"/>
  <c r="BC164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B163" i="1"/>
  <c r="BC163" i="1"/>
  <c r="BB162" i="1"/>
  <c r="BC162" i="1"/>
  <c r="BB161" i="1"/>
  <c r="BC161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B160" i="1"/>
  <c r="BC160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B155" i="1"/>
  <c r="BC155" i="1"/>
  <c r="BB154" i="1"/>
  <c r="BC154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B153" i="1"/>
  <c r="BC153" i="1"/>
  <c r="BB152" i="1"/>
  <c r="B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C151" i="1"/>
  <c r="BC146" i="1"/>
  <c r="BC144" i="1"/>
  <c r="BC143" i="1"/>
  <c r="BC141" i="1"/>
  <c r="BC140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C139" i="1"/>
  <c r="BC136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C135" i="1"/>
  <c r="BC134" i="1"/>
  <c r="BC133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C132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9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C128" i="1"/>
  <c r="BC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C125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8" i="1"/>
  <c r="BC117" i="1"/>
  <c r="BC116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C115" i="1"/>
  <c r="BC114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C113" i="1"/>
  <c r="BC110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C109" i="1"/>
  <c r="BC105" i="1"/>
  <c r="BC104" i="1"/>
  <c r="BC103" i="1"/>
  <c r="BC102" i="1"/>
  <c r="BC101" i="1"/>
  <c r="BC100" i="1"/>
  <c r="BC90" i="1"/>
  <c r="BC89" i="1"/>
  <c r="BC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C79" i="1"/>
  <c r="BC78" i="1"/>
  <c r="BC77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89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20" i="4"/>
  <c r="R330" i="4"/>
  <c r="R328" i="4"/>
  <c r="R329" i="4"/>
  <c r="R337" i="4"/>
  <c r="R338" i="4"/>
  <c r="R332" i="4"/>
  <c r="R333" i="4"/>
  <c r="R322" i="4"/>
  <c r="R325" i="4"/>
  <c r="R323" i="4"/>
  <c r="R324" i="4"/>
  <c r="R341" i="4"/>
  <c r="R335" i="4"/>
  <c r="R342" i="4"/>
  <c r="R312" i="4"/>
  <c r="R319" i="4"/>
  <c r="R316" i="4"/>
  <c r="R47" i="2"/>
  <c r="R347" i="4"/>
  <c r="R334" i="4"/>
  <c r="R353" i="4"/>
  <c r="R363" i="4"/>
  <c r="R345" i="4"/>
  <c r="R361" i="4"/>
  <c r="R348" i="4"/>
  <c r="R362" i="4"/>
  <c r="R364" i="4"/>
  <c r="R315" i="4"/>
  <c r="R346" i="4"/>
  <c r="R356" i="4"/>
  <c r="R351" i="4"/>
  <c r="R355" i="4"/>
  <c r="R349" i="4"/>
  <c r="R350" i="4"/>
  <c r="R33" i="2"/>
  <c r="R84" i="4"/>
  <c r="R83" i="4"/>
  <c r="R317" i="4"/>
  <c r="R82" i="4"/>
  <c r="R327" i="4"/>
  <c r="R354" i="4"/>
  <c r="R343" i="4"/>
  <c r="R313" i="4"/>
  <c r="R339" i="4"/>
  <c r="R326" i="4"/>
  <c r="R336" i="4"/>
  <c r="R50" i="4"/>
  <c r="R358" i="4"/>
  <c r="R100" i="4"/>
  <c r="R49" i="4"/>
  <c r="R359" i="4"/>
  <c r="R318" i="4"/>
  <c r="R68" i="4"/>
  <c r="R34" i="2"/>
  <c r="R87" i="4"/>
  <c r="R376" i="4"/>
  <c r="R369" i="4"/>
  <c r="R314" i="4"/>
  <c r="R321" i="4"/>
  <c r="R158" i="4"/>
  <c r="R373" i="4"/>
  <c r="R370" i="4"/>
  <c r="R368" i="4"/>
  <c r="R377" i="4"/>
  <c r="R375" i="4"/>
  <c r="R374" i="4"/>
  <c r="R367" i="4"/>
  <c r="R371" i="4"/>
  <c r="R344" i="4"/>
  <c r="R372" i="4"/>
  <c r="R301" i="4"/>
  <c r="R311" i="4"/>
  <c r="R309" i="4"/>
  <c r="R302" i="4"/>
  <c r="R208" i="4"/>
  <c r="R305" i="4"/>
  <c r="R308" i="4"/>
  <c r="R298" i="4"/>
  <c r="R310" i="4"/>
  <c r="R303" i="4"/>
  <c r="R152" i="4"/>
  <c r="R307" i="4"/>
  <c r="R296" i="4"/>
  <c r="R299" i="4"/>
  <c r="R304" i="4"/>
  <c r="R297" i="4"/>
  <c r="R300" i="4"/>
  <c r="R111" i="4"/>
  <c r="R126" i="4"/>
  <c r="R274" i="4"/>
  <c r="R197" i="4"/>
  <c r="R179" i="4"/>
  <c r="R280" i="4"/>
  <c r="R62" i="4"/>
  <c r="R273" i="4"/>
  <c r="R218" i="4"/>
  <c r="R165" i="4"/>
  <c r="R171" i="4"/>
  <c r="R148" i="4"/>
  <c r="R160" i="4"/>
  <c r="R180" i="4"/>
  <c r="R146" i="4"/>
  <c r="R178" i="4"/>
  <c r="R226" i="4"/>
  <c r="R45" i="4"/>
  <c r="R225" i="4"/>
  <c r="R7" i="2"/>
  <c r="R34" i="4"/>
  <c r="R89" i="4"/>
  <c r="R35" i="4"/>
  <c r="R205" i="4"/>
  <c r="R138" i="4"/>
  <c r="R272" i="4"/>
  <c r="R157" i="4"/>
  <c r="R139" i="4"/>
  <c r="R200" i="4"/>
  <c r="R38" i="4"/>
  <c r="R236" i="4"/>
  <c r="R182" i="4"/>
  <c r="R265" i="4"/>
  <c r="R74" i="4"/>
  <c r="R224" i="4"/>
  <c r="R137" i="4"/>
  <c r="R217" i="4"/>
  <c r="R250" i="4"/>
  <c r="R201" i="4"/>
  <c r="R27" i="4"/>
  <c r="R119" i="4"/>
  <c r="R147" i="4"/>
  <c r="R154" i="4"/>
  <c r="R292" i="4"/>
  <c r="R223" i="4"/>
  <c r="R206" i="4"/>
  <c r="R202" i="4"/>
  <c r="R269" i="4"/>
  <c r="R207" i="4"/>
  <c r="R173" i="4"/>
  <c r="R95" i="4"/>
  <c r="R96" i="4"/>
  <c r="R184" i="4"/>
  <c r="R107" i="4"/>
  <c r="R271" i="4"/>
  <c r="R249" i="4"/>
  <c r="R288" i="4"/>
  <c r="R216" i="4"/>
  <c r="R289" i="4"/>
  <c r="R360" i="4"/>
  <c r="R174" i="4"/>
  <c r="R209" i="4"/>
  <c r="R52" i="4"/>
  <c r="R125" i="4"/>
  <c r="R140" i="4"/>
  <c r="R103" i="4"/>
  <c r="R39" i="4"/>
  <c r="R183" i="4"/>
  <c r="R266" i="4"/>
  <c r="R211" i="4"/>
  <c r="R23" i="2"/>
  <c r="R195" i="4"/>
  <c r="R172" i="4"/>
  <c r="R175" i="4"/>
  <c r="R176" i="4"/>
  <c r="R177" i="4"/>
  <c r="R28" i="4"/>
  <c r="R242" i="4"/>
  <c r="R75" i="4"/>
  <c r="R135" i="4"/>
  <c r="R136" i="4"/>
  <c r="R340" i="4"/>
  <c r="R262" i="4"/>
  <c r="R63" i="4"/>
  <c r="R150" i="4"/>
  <c r="R268" i="4"/>
  <c r="R193" i="4"/>
  <c r="R285" i="4"/>
  <c r="R232" i="4"/>
  <c r="R61" i="4"/>
  <c r="R234" i="4"/>
  <c r="R78" i="4"/>
  <c r="R101" i="4"/>
  <c r="R153" i="4"/>
  <c r="R227" i="4"/>
  <c r="R259" i="4"/>
  <c r="R21" i="4"/>
  <c r="R143" i="4"/>
  <c r="R365" i="4"/>
  <c r="R31" i="4"/>
  <c r="R72" i="4"/>
  <c r="R253" i="4"/>
  <c r="R54" i="4"/>
  <c r="R40" i="4"/>
  <c r="R264" i="4"/>
  <c r="R276" i="4"/>
  <c r="R213" i="4"/>
  <c r="R215" i="4"/>
  <c r="R294" i="4"/>
  <c r="R281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7" i="4"/>
  <c r="R122" i="4"/>
  <c r="R127" i="4"/>
  <c r="R192" i="4"/>
  <c r="R92" i="4"/>
  <c r="R93" i="4"/>
  <c r="R97" i="4"/>
  <c r="R12" i="4"/>
  <c r="R188" i="4"/>
  <c r="R270" i="4"/>
  <c r="R203" i="4"/>
  <c r="R293" i="4"/>
  <c r="R94" i="4"/>
  <c r="R145" i="4"/>
  <c r="R185" i="4"/>
  <c r="R36" i="4"/>
  <c r="R67" i="4"/>
  <c r="R230" i="4"/>
  <c r="R30" i="4"/>
  <c r="R263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6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7" i="4"/>
  <c r="R278" i="4"/>
  <c r="R166" i="4"/>
  <c r="R256" i="4"/>
  <c r="R33" i="4"/>
  <c r="R60" i="4"/>
  <c r="R210" i="4"/>
  <c r="R220" i="4"/>
  <c r="R221" i="4"/>
  <c r="R246" i="4"/>
  <c r="R123" i="4"/>
  <c r="R279" i="4"/>
  <c r="R141" i="4"/>
  <c r="R258" i="4"/>
  <c r="R261" i="4"/>
  <c r="R42" i="4"/>
  <c r="R71" i="4"/>
  <c r="R80" i="4"/>
  <c r="R29" i="4"/>
  <c r="R245" i="4"/>
  <c r="R231" i="4"/>
  <c r="R284" i="4"/>
  <c r="R58" i="4"/>
  <c r="R186" i="4"/>
  <c r="R124" i="4"/>
  <c r="R73" i="4"/>
  <c r="R79" i="4"/>
  <c r="R196" i="4"/>
  <c r="R260" i="4"/>
  <c r="R282" i="4"/>
  <c r="R120" i="4"/>
  <c r="R76" i="4"/>
  <c r="R16" i="4"/>
  <c r="R48" i="4"/>
  <c r="R291" i="4"/>
  <c r="R59" i="4"/>
  <c r="R9" i="4"/>
  <c r="R10" i="4"/>
  <c r="R19" i="4"/>
  <c r="R248" i="4"/>
  <c r="R251" i="4"/>
  <c r="R252" i="4"/>
  <c r="R11" i="4"/>
  <c r="R255" i="4"/>
  <c r="R287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9" i="5"/>
  <c r="H325" i="5"/>
  <c r="I325" i="5"/>
  <c r="Z360" i="4"/>
  <c r="Z366" i="4"/>
  <c r="Z357" i="4"/>
  <c r="U2" i="12"/>
  <c r="R283" i="4"/>
  <c r="R290" i="4"/>
  <c r="R69" i="4"/>
  <c r="R331" i="4"/>
  <c r="Q2" i="12"/>
  <c r="O2" i="12"/>
  <c r="N392" i="4"/>
  <c r="N404" i="4"/>
  <c r="M2" i="12"/>
  <c r="K2" i="12"/>
  <c r="J188" i="4"/>
  <c r="J23" i="4"/>
  <c r="J179" i="4"/>
  <c r="J180" i="4"/>
  <c r="J283" i="4"/>
  <c r="J187" i="4"/>
  <c r="J237" i="4"/>
  <c r="J264" i="4"/>
  <c r="J239" i="4"/>
  <c r="J240" i="4"/>
  <c r="J242" i="4"/>
  <c r="J265" i="4"/>
  <c r="J243" i="4"/>
  <c r="J266" i="4"/>
  <c r="J121" i="4"/>
  <c r="J267" i="4"/>
  <c r="J268" i="4"/>
  <c r="J269" i="4"/>
  <c r="J270" i="4"/>
  <c r="J151" i="4"/>
  <c r="J210" i="4"/>
  <c r="J220" i="4"/>
  <c r="J221" i="4"/>
  <c r="J249" i="4"/>
  <c r="J192" i="4"/>
  <c r="J213" i="4"/>
  <c r="J77" i="4"/>
  <c r="J287" i="4"/>
  <c r="J199" i="4"/>
  <c r="J261" i="4"/>
  <c r="J186" i="4"/>
  <c r="J238" i="4"/>
  <c r="J241" i="4"/>
  <c r="J271" i="4"/>
  <c r="J9" i="4"/>
  <c r="J190" i="4"/>
  <c r="J10" i="4"/>
  <c r="J23" i="2"/>
  <c r="J16" i="4"/>
  <c r="J276" i="4"/>
  <c r="J281" i="4"/>
  <c r="J8" i="4"/>
  <c r="J68" i="4"/>
  <c r="J293" i="4"/>
  <c r="J250" i="4"/>
  <c r="J251" i="4"/>
  <c r="J277" i="4"/>
  <c r="J278" i="4"/>
  <c r="J279" i="4"/>
  <c r="J87" i="4"/>
  <c r="J288" i="4"/>
  <c r="J196" i="4"/>
  <c r="J218" i="4"/>
  <c r="J228" i="4"/>
  <c r="J289" i="4"/>
  <c r="J294" i="4"/>
  <c r="J197" i="4"/>
  <c r="J291" i="4"/>
  <c r="J100" i="4"/>
  <c r="J245" i="4"/>
  <c r="J194" i="4"/>
  <c r="J141" i="4"/>
  <c r="J116" i="4"/>
  <c r="J233" i="4"/>
  <c r="J234" i="4"/>
  <c r="J155" i="4"/>
  <c r="J191" i="4"/>
  <c r="J248" i="4"/>
  <c r="J292" i="4"/>
  <c r="J73" i="4"/>
  <c r="J212" i="4"/>
  <c r="J254" i="4"/>
  <c r="J255" i="4"/>
  <c r="J230" i="4"/>
  <c r="J257" i="4"/>
  <c r="J178" i="4"/>
  <c r="J282" i="4"/>
  <c r="J236" i="4"/>
  <c r="J189" i="4"/>
  <c r="J275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6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4" i="4"/>
  <c r="J158" i="4"/>
  <c r="J273" i="4"/>
  <c r="J124" i="4"/>
  <c r="J211" i="4"/>
  <c r="J165" i="4"/>
  <c r="J166" i="4"/>
  <c r="J167" i="4"/>
  <c r="J174" i="4"/>
  <c r="J290" i="4"/>
  <c r="J144" i="4"/>
  <c r="J120" i="4"/>
  <c r="J80" i="4"/>
  <c r="J169" i="4"/>
  <c r="J171" i="4"/>
  <c r="J206" i="4"/>
  <c r="J172" i="4"/>
  <c r="J295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0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2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7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0" i="2"/>
  <c r="J110" i="4"/>
  <c r="J66" i="4"/>
  <c r="J102" i="4"/>
  <c r="J175" i="4"/>
  <c r="J8" i="2"/>
  <c r="J81" i="4"/>
  <c r="J107" i="4"/>
  <c r="J32" i="4"/>
  <c r="J15" i="4"/>
  <c r="J41" i="4"/>
  <c r="J106" i="4"/>
  <c r="J33" i="4"/>
  <c r="J67" i="4"/>
  <c r="J36" i="4"/>
  <c r="J108" i="4"/>
  <c r="J46" i="4"/>
  <c r="J37" i="4"/>
  <c r="J34" i="4"/>
  <c r="I2" i="12"/>
  <c r="H90" i="4"/>
  <c r="H89" i="4"/>
  <c r="G2" i="12"/>
  <c r="F244" i="4"/>
  <c r="F43" i="2"/>
  <c r="F232" i="4"/>
  <c r="F262" i="4"/>
  <c r="F263" i="4"/>
  <c r="F237" i="4"/>
  <c r="F264" i="4"/>
  <c r="F239" i="4"/>
  <c r="F240" i="4"/>
  <c r="F242" i="4"/>
  <c r="F265" i="4"/>
  <c r="F243" i="4"/>
  <c r="F266" i="4"/>
  <c r="F246" i="4"/>
  <c r="F267" i="4"/>
  <c r="F268" i="4"/>
  <c r="F269" i="4"/>
  <c r="F270" i="4"/>
  <c r="F151" i="4"/>
  <c r="F249" i="4"/>
  <c r="F287" i="4"/>
  <c r="F49" i="2"/>
  <c r="F284" i="4"/>
  <c r="F261" i="4"/>
  <c r="F238" i="4"/>
  <c r="F241" i="4"/>
  <c r="F271" i="4"/>
  <c r="F190" i="4"/>
  <c r="F276" i="4"/>
  <c r="F281" i="4"/>
  <c r="F68" i="4"/>
  <c r="F279" i="4"/>
  <c r="F34" i="2"/>
  <c r="F87" i="4"/>
  <c r="F288" i="4"/>
  <c r="F218" i="4"/>
  <c r="F197" i="4"/>
  <c r="F100" i="4"/>
  <c r="F116" i="4"/>
  <c r="F233" i="4"/>
  <c r="F292" i="4"/>
  <c r="F129" i="4"/>
  <c r="F212" i="4"/>
  <c r="F254" i="4"/>
  <c r="F255" i="4"/>
  <c r="F9" i="2"/>
  <c r="F8" i="2"/>
  <c r="F149" i="4"/>
  <c r="F236" i="4"/>
  <c r="F204" i="4"/>
  <c r="F256" i="4"/>
  <c r="F114" i="4"/>
  <c r="F145" i="4"/>
  <c r="F183" i="4"/>
  <c r="F235" i="4"/>
  <c r="F286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4" i="4"/>
  <c r="F152" i="4"/>
  <c r="F158" i="4"/>
  <c r="F273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5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0" i="4"/>
  <c r="F118" i="4"/>
  <c r="F53" i="4"/>
  <c r="F10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2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7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67" i="4"/>
  <c r="F36" i="4"/>
  <c r="F108" i="4"/>
  <c r="F47" i="2"/>
  <c r="F46" i="4"/>
  <c r="F37" i="4"/>
  <c r="F34" i="4"/>
  <c r="F35" i="4"/>
  <c r="F301" i="4"/>
  <c r="F302" i="4"/>
  <c r="F303" i="4"/>
  <c r="F304" i="4"/>
  <c r="F307" i="4"/>
  <c r="F308" i="4"/>
  <c r="F309" i="4"/>
  <c r="F310" i="4"/>
  <c r="F297" i="4"/>
  <c r="F298" i="4"/>
  <c r="F296" i="4"/>
  <c r="F299" i="4"/>
  <c r="F300" i="4"/>
  <c r="F311" i="4"/>
  <c r="F48" i="2"/>
  <c r="F305" i="4"/>
  <c r="F339" i="4"/>
  <c r="F330" i="4"/>
  <c r="F328" i="4"/>
  <c r="F329" i="4"/>
  <c r="F321" i="4"/>
  <c r="F331" i="4"/>
  <c r="F320" i="4"/>
  <c r="F338" i="4"/>
  <c r="F313" i="4"/>
  <c r="F336" i="4"/>
  <c r="F319" i="4"/>
  <c r="F343" i="4"/>
  <c r="F322" i="4"/>
  <c r="F315" i="4"/>
  <c r="F316" i="4"/>
  <c r="F317" i="4"/>
  <c r="F318" i="4"/>
  <c r="F344" i="4"/>
  <c r="F334" i="4"/>
  <c r="F335" i="4"/>
  <c r="F337" i="4"/>
  <c r="F323" i="4"/>
  <c r="F324" i="4"/>
  <c r="F325" i="4"/>
  <c r="F326" i="4"/>
  <c r="F327" i="4"/>
  <c r="F314" i="4"/>
  <c r="F312" i="4"/>
  <c r="F332" i="4"/>
  <c r="F333" i="4"/>
  <c r="F342" i="4"/>
  <c r="F340" i="4"/>
  <c r="F341" i="4"/>
  <c r="F348" i="4"/>
  <c r="F347" i="4"/>
  <c r="F358" i="4"/>
  <c r="F359" i="4"/>
  <c r="F345" i="4"/>
  <c r="F355" i="4"/>
  <c r="F356" i="4"/>
  <c r="F361" i="4"/>
  <c r="F346" i="4"/>
  <c r="F362" i="4"/>
  <c r="F363" i="4"/>
  <c r="F364" i="4"/>
  <c r="F349" i="4"/>
  <c r="F350" i="4"/>
  <c r="F351" i="4"/>
  <c r="F353" i="4"/>
  <c r="F354" i="4"/>
  <c r="F352" i="4"/>
  <c r="F365" i="4"/>
  <c r="F360" i="4"/>
  <c r="F366" i="4"/>
  <c r="F357" i="4"/>
  <c r="F376" i="4"/>
  <c r="F374" i="4"/>
  <c r="F370" i="4"/>
  <c r="F371" i="4"/>
  <c r="F367" i="4"/>
  <c r="F368" i="4"/>
  <c r="F372" i="4"/>
  <c r="F373" i="4"/>
  <c r="F375" i="4"/>
  <c r="F369" i="4"/>
  <c r="F377" i="4"/>
  <c r="F386" i="4"/>
  <c r="F385" i="4"/>
  <c r="F392" i="4"/>
  <c r="F384" i="4"/>
  <c r="F393" i="4"/>
  <c r="F394" i="4"/>
  <c r="F395" i="4"/>
  <c r="F396" i="4"/>
  <c r="F397" i="4"/>
  <c r="F387" i="4"/>
  <c r="F388" i="4"/>
  <c r="F389" i="4"/>
  <c r="F398" i="4"/>
  <c r="F399" i="4"/>
  <c r="F400" i="4"/>
  <c r="F401" i="4"/>
  <c r="F390" i="4"/>
  <c r="F391" i="4"/>
  <c r="F402" i="4"/>
  <c r="F403" i="4"/>
  <c r="F404" i="4"/>
  <c r="F405" i="4"/>
  <c r="F406" i="4"/>
  <c r="F407" i="4"/>
  <c r="F383" i="4"/>
  <c r="E2" i="12"/>
  <c r="C2" i="12"/>
  <c r="E244" i="4"/>
  <c r="E43" i="2"/>
  <c r="E232" i="4"/>
  <c r="E262" i="4"/>
  <c r="E263" i="4"/>
  <c r="E237" i="4"/>
  <c r="E264" i="4"/>
  <c r="E239" i="4"/>
  <c r="E240" i="4"/>
  <c r="E242" i="4"/>
  <c r="E265" i="4"/>
  <c r="E243" i="4"/>
  <c r="E266" i="4"/>
  <c r="E246" i="4"/>
  <c r="E267" i="4"/>
  <c r="E268" i="4"/>
  <c r="E269" i="4"/>
  <c r="E270" i="4"/>
  <c r="E151" i="4"/>
  <c r="E249" i="4"/>
  <c r="E287" i="4"/>
  <c r="E49" i="2"/>
  <c r="E284" i="4"/>
  <c r="E261" i="4"/>
  <c r="E238" i="4"/>
  <c r="E241" i="4"/>
  <c r="E271" i="4"/>
  <c r="E190" i="4"/>
  <c r="E276" i="4"/>
  <c r="E281" i="4"/>
  <c r="E68" i="4"/>
  <c r="E279" i="4"/>
  <c r="E34" i="2"/>
  <c r="E87" i="4"/>
  <c r="E288" i="4"/>
  <c r="E218" i="4"/>
  <c r="E197" i="4"/>
  <c r="E100" i="4"/>
  <c r="E116" i="4"/>
  <c r="E233" i="4"/>
  <c r="E292" i="4"/>
  <c r="E129" i="4"/>
  <c r="E212" i="4"/>
  <c r="E254" i="4"/>
  <c r="E255" i="4"/>
  <c r="E9" i="2"/>
  <c r="E8" i="2"/>
  <c r="E149" i="4"/>
  <c r="E236" i="4"/>
  <c r="E204" i="4"/>
  <c r="E256" i="4"/>
  <c r="E114" i="4"/>
  <c r="E145" i="4"/>
  <c r="E183" i="4"/>
  <c r="E235" i="4"/>
  <c r="E286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4" i="4"/>
  <c r="E152" i="4"/>
  <c r="E158" i="4"/>
  <c r="E273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5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0" i="4"/>
  <c r="E118" i="4"/>
  <c r="E53" i="4"/>
  <c r="E10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2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7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67" i="4"/>
  <c r="E36" i="4"/>
  <c r="E108" i="4"/>
  <c r="E47" i="2"/>
  <c r="E46" i="4"/>
  <c r="E37" i="4"/>
  <c r="E34" i="4"/>
  <c r="E35" i="4"/>
  <c r="E301" i="4"/>
  <c r="E302" i="4"/>
  <c r="E303" i="4"/>
  <c r="E304" i="4"/>
  <c r="E307" i="4"/>
  <c r="E308" i="4"/>
  <c r="E309" i="4"/>
  <c r="E310" i="4"/>
  <c r="E297" i="4"/>
  <c r="E298" i="4"/>
  <c r="E296" i="4"/>
  <c r="E299" i="4"/>
  <c r="E300" i="4"/>
  <c r="E311" i="4"/>
  <c r="E48" i="2"/>
  <c r="E305" i="4"/>
  <c r="E339" i="4"/>
  <c r="E330" i="4"/>
  <c r="E328" i="4"/>
  <c r="E329" i="4"/>
  <c r="E321" i="4"/>
  <c r="E331" i="4"/>
  <c r="E320" i="4"/>
  <c r="E338" i="4"/>
  <c r="E313" i="4"/>
  <c r="E336" i="4"/>
  <c r="E319" i="4"/>
  <c r="E343" i="4"/>
  <c r="E322" i="4"/>
  <c r="E315" i="4"/>
  <c r="E316" i="4"/>
  <c r="E317" i="4"/>
  <c r="E318" i="4"/>
  <c r="E344" i="4"/>
  <c r="E334" i="4"/>
  <c r="E335" i="4"/>
  <c r="E337" i="4"/>
  <c r="E323" i="4"/>
  <c r="E324" i="4"/>
  <c r="E325" i="4"/>
  <c r="E326" i="4"/>
  <c r="E327" i="4"/>
  <c r="E314" i="4"/>
  <c r="E312" i="4"/>
  <c r="E332" i="4"/>
  <c r="E333" i="4"/>
  <c r="E342" i="4"/>
  <c r="E340" i="4"/>
  <c r="E341" i="4"/>
  <c r="E348" i="4"/>
  <c r="E347" i="4"/>
  <c r="E358" i="4"/>
  <c r="E359" i="4"/>
  <c r="E345" i="4"/>
  <c r="E355" i="4"/>
  <c r="E356" i="4"/>
  <c r="E361" i="4"/>
  <c r="E346" i="4"/>
  <c r="E362" i="4"/>
  <c r="E363" i="4"/>
  <c r="E364" i="4"/>
  <c r="E349" i="4"/>
  <c r="E350" i="4"/>
  <c r="E351" i="4"/>
  <c r="E353" i="4"/>
  <c r="E354" i="4"/>
  <c r="E352" i="4"/>
  <c r="E365" i="4"/>
  <c r="E360" i="4"/>
  <c r="E366" i="4"/>
  <c r="E357" i="4"/>
  <c r="E376" i="4"/>
  <c r="E374" i="4"/>
  <c r="E370" i="4"/>
  <c r="E371" i="4"/>
  <c r="E367" i="4"/>
  <c r="E368" i="4"/>
  <c r="E372" i="4"/>
  <c r="E373" i="4"/>
  <c r="E375" i="4"/>
  <c r="E369" i="4"/>
  <c r="E377" i="4"/>
  <c r="E386" i="4"/>
  <c r="E385" i="4"/>
  <c r="E392" i="4"/>
  <c r="E384" i="4"/>
  <c r="E393" i="4"/>
  <c r="E394" i="4"/>
  <c r="E395" i="4"/>
  <c r="E396" i="4"/>
  <c r="E397" i="4"/>
  <c r="E387" i="4"/>
  <c r="E388" i="4"/>
  <c r="E389" i="4"/>
  <c r="E398" i="4"/>
  <c r="E399" i="4"/>
  <c r="E400" i="4"/>
  <c r="E401" i="4"/>
  <c r="E390" i="4"/>
  <c r="E391" i="4"/>
  <c r="E402" i="4"/>
  <c r="E403" i="4"/>
  <c r="E404" i="4"/>
  <c r="E405" i="4"/>
  <c r="E406" i="4"/>
  <c r="E407" i="4"/>
  <c r="E383" i="4"/>
  <c r="D2" i="12"/>
  <c r="F2" i="12"/>
  <c r="I188" i="4"/>
  <c r="I23" i="4"/>
  <c r="I179" i="4"/>
  <c r="I180" i="4"/>
  <c r="I283" i="4"/>
  <c r="I187" i="4"/>
  <c r="I237" i="4"/>
  <c r="I264" i="4"/>
  <c r="I239" i="4"/>
  <c r="I240" i="4"/>
  <c r="I242" i="4"/>
  <c r="I265" i="4"/>
  <c r="I243" i="4"/>
  <c r="I266" i="4"/>
  <c r="I121" i="4"/>
  <c r="I267" i="4"/>
  <c r="I268" i="4"/>
  <c r="I269" i="4"/>
  <c r="I270" i="4"/>
  <c r="I151" i="4"/>
  <c r="I210" i="4"/>
  <c r="I220" i="4"/>
  <c r="I221" i="4"/>
  <c r="I249" i="4"/>
  <c r="I192" i="4"/>
  <c r="I213" i="4"/>
  <c r="I77" i="4"/>
  <c r="I287" i="4"/>
  <c r="I199" i="4"/>
  <c r="I261" i="4"/>
  <c r="I186" i="4"/>
  <c r="I238" i="4"/>
  <c r="I241" i="4"/>
  <c r="I271" i="4"/>
  <c r="I9" i="4"/>
  <c r="I190" i="4"/>
  <c r="I10" i="4"/>
  <c r="I23" i="2"/>
  <c r="I16" i="4"/>
  <c r="I276" i="4"/>
  <c r="I281" i="4"/>
  <c r="I8" i="4"/>
  <c r="I293" i="4"/>
  <c r="I250" i="4"/>
  <c r="I251" i="4"/>
  <c r="I277" i="4"/>
  <c r="I278" i="4"/>
  <c r="I279" i="4"/>
  <c r="I288" i="4"/>
  <c r="I196" i="4"/>
  <c r="I218" i="4"/>
  <c r="I228" i="4"/>
  <c r="I289" i="4"/>
  <c r="I294" i="4"/>
  <c r="I197" i="4"/>
  <c r="I291" i="4"/>
  <c r="I245" i="4"/>
  <c r="I194" i="4"/>
  <c r="I141" i="4"/>
  <c r="I116" i="4"/>
  <c r="I233" i="4"/>
  <c r="I234" i="4"/>
  <c r="I155" i="4"/>
  <c r="I191" i="4"/>
  <c r="I248" i="4"/>
  <c r="I292" i="4"/>
  <c r="I73" i="4"/>
  <c r="I212" i="4"/>
  <c r="I254" i="4"/>
  <c r="I255" i="4"/>
  <c r="I230" i="4"/>
  <c r="I257" i="4"/>
  <c r="I178" i="4"/>
  <c r="I282" i="4"/>
  <c r="I236" i="4"/>
  <c r="I189" i="4"/>
  <c r="I275" i="4"/>
  <c r="I222" i="4"/>
  <c r="I253" i="4"/>
  <c r="I231" i="4"/>
  <c r="I219" i="4"/>
  <c r="I122" i="4"/>
  <c r="I229" i="4"/>
  <c r="I256" i="4"/>
  <c r="I259" i="4"/>
  <c r="I25" i="2"/>
  <c r="I114" i="4"/>
  <c r="I145" i="4"/>
  <c r="I183" i="4"/>
  <c r="I235" i="4"/>
  <c r="I127" i="4"/>
  <c r="I286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4" i="4"/>
  <c r="I158" i="4"/>
  <c r="I273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5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0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2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7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0" i="2"/>
  <c r="I110" i="4"/>
  <c r="I66" i="4"/>
  <c r="I102" i="4"/>
  <c r="I175" i="4"/>
  <c r="I8" i="2"/>
  <c r="I81" i="4"/>
  <c r="I107" i="4"/>
  <c r="I32" i="4"/>
  <c r="I15" i="4"/>
  <c r="I41" i="4"/>
  <c r="I106" i="4"/>
  <c r="I33" i="4"/>
  <c r="I67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6" i="4"/>
  <c r="M385" i="4"/>
  <c r="M392" i="4"/>
  <c r="M384" i="4"/>
  <c r="M393" i="4"/>
  <c r="M394" i="4"/>
  <c r="M395" i="4"/>
  <c r="M396" i="4"/>
  <c r="M397" i="4"/>
  <c r="M387" i="4"/>
  <c r="M388" i="4"/>
  <c r="M389" i="4"/>
  <c r="M398" i="4"/>
  <c r="M399" i="4"/>
  <c r="M400" i="4"/>
  <c r="M401" i="4"/>
  <c r="M390" i="4"/>
  <c r="M391" i="4"/>
  <c r="M402" i="4"/>
  <c r="M403" i="4"/>
  <c r="M404" i="4"/>
  <c r="M405" i="4"/>
  <c r="M406" i="4"/>
  <c r="M407" i="4"/>
  <c r="M383" i="4"/>
  <c r="L2" i="12"/>
  <c r="N2" i="12"/>
  <c r="Q283" i="4"/>
  <c r="Q290" i="4"/>
  <c r="Q69" i="4"/>
  <c r="P2" i="12"/>
  <c r="R2" i="12"/>
  <c r="V2" i="12"/>
  <c r="Y313" i="4"/>
  <c r="Y357" i="4"/>
  <c r="B380" i="4"/>
  <c r="C380" i="4"/>
  <c r="B382" i="4"/>
  <c r="C382" i="4"/>
  <c r="B379" i="4"/>
  <c r="C379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39" i="2"/>
  <c r="T19" i="2"/>
  <c r="K43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301" i="4"/>
  <c r="AH302" i="4"/>
  <c r="AH303" i="4"/>
  <c r="AH304" i="4"/>
  <c r="AH308" i="4"/>
  <c r="AH309" i="4"/>
  <c r="AH310" i="4"/>
  <c r="AH298" i="4"/>
  <c r="AH296" i="4"/>
  <c r="AH299" i="4"/>
  <c r="AH300" i="4"/>
  <c r="AH311" i="4"/>
  <c r="AH305" i="4"/>
  <c r="AH339" i="4"/>
  <c r="AH330" i="4"/>
  <c r="AH328" i="4"/>
  <c r="AH329" i="4"/>
  <c r="AH321" i="4"/>
  <c r="AH331" i="4"/>
  <c r="AH320" i="4"/>
  <c r="AH338" i="4"/>
  <c r="AH313" i="4"/>
  <c r="AH336" i="4"/>
  <c r="AH319" i="4"/>
  <c r="AH343" i="4"/>
  <c r="AH322" i="4"/>
  <c r="AH315" i="4"/>
  <c r="AH316" i="4"/>
  <c r="AH317" i="4"/>
  <c r="AH318" i="4"/>
  <c r="AH344" i="4"/>
  <c r="AH334" i="4"/>
  <c r="AH335" i="4"/>
  <c r="AH337" i="4"/>
  <c r="AH323" i="4"/>
  <c r="AH324" i="4"/>
  <c r="AH325" i="4"/>
  <c r="AH326" i="4"/>
  <c r="AH327" i="4"/>
  <c r="AH314" i="4"/>
  <c r="AH312" i="4"/>
  <c r="AH332" i="4"/>
  <c r="AH333" i="4"/>
  <c r="AH342" i="4"/>
  <c r="AH340" i="4"/>
  <c r="AH341" i="4"/>
  <c r="AH348" i="4"/>
  <c r="AH347" i="4"/>
  <c r="AH358" i="4"/>
  <c r="AH359" i="4"/>
  <c r="AH345" i="4"/>
  <c r="AH355" i="4"/>
  <c r="AH356" i="4"/>
  <c r="AH361" i="4"/>
  <c r="AH346" i="4"/>
  <c r="AH362" i="4"/>
  <c r="AH363" i="4"/>
  <c r="AH364" i="4"/>
  <c r="AH349" i="4"/>
  <c r="AH350" i="4"/>
  <c r="AH351" i="4"/>
  <c r="AH353" i="4"/>
  <c r="AH354" i="4"/>
  <c r="AH352" i="4"/>
  <c r="AH365" i="4"/>
  <c r="AH360" i="4"/>
  <c r="AH366" i="4"/>
  <c r="AH357" i="4"/>
  <c r="AH376" i="4"/>
  <c r="AH374" i="4"/>
  <c r="AH370" i="4"/>
  <c r="AH371" i="4"/>
  <c r="AH367" i="4"/>
  <c r="AH368" i="4"/>
  <c r="AH372" i="4"/>
  <c r="AH373" i="4"/>
  <c r="AH375" i="4"/>
  <c r="AH369" i="4"/>
  <c r="AH377" i="4"/>
  <c r="AH380" i="4"/>
  <c r="AH382" i="4"/>
  <c r="AH381" i="4"/>
  <c r="AH379" i="4"/>
  <c r="AH378" i="4"/>
  <c r="AH386" i="4"/>
  <c r="AH385" i="4"/>
  <c r="AH392" i="4"/>
  <c r="AH384" i="4"/>
  <c r="AH393" i="4"/>
  <c r="AH394" i="4"/>
  <c r="AH395" i="4"/>
  <c r="AH396" i="4"/>
  <c r="AH397" i="4"/>
  <c r="AH387" i="4"/>
  <c r="AH388" i="4"/>
  <c r="AH389" i="4"/>
  <c r="AH398" i="4"/>
  <c r="AH399" i="4"/>
  <c r="AH400" i="4"/>
  <c r="AH401" i="4"/>
  <c r="AH390" i="4"/>
  <c r="AH391" i="4"/>
  <c r="AH402" i="4"/>
  <c r="AH403" i="4"/>
  <c r="AH404" i="4"/>
  <c r="AH405" i="4"/>
  <c r="AH406" i="4"/>
  <c r="AH407" i="4"/>
  <c r="AH38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26" i="4"/>
  <c r="AB285" i="4"/>
  <c r="AB4" i="4"/>
  <c r="AB5" i="4"/>
  <c r="AB204" i="4"/>
  <c r="AB6" i="4"/>
  <c r="AB130" i="4"/>
  <c r="AB132" i="4"/>
  <c r="AB133" i="4"/>
  <c r="AB275" i="4"/>
  <c r="AB128" i="4"/>
  <c r="AB129" i="4"/>
  <c r="AB252" i="4"/>
  <c r="AB59" i="4"/>
  <c r="AB105" i="4"/>
  <c r="AB120" i="4"/>
  <c r="AB14" i="4"/>
  <c r="AB232" i="4"/>
  <c r="AB263" i="4"/>
  <c r="AB264" i="4"/>
  <c r="AB238" i="4"/>
  <c r="AB240" i="4"/>
  <c r="AB241" i="4"/>
  <c r="AB265" i="4"/>
  <c r="AB243" i="4"/>
  <c r="AB266" i="4"/>
  <c r="AB246" i="4"/>
  <c r="AB267" i="4"/>
  <c r="AB268" i="4"/>
  <c r="AB269" i="4"/>
  <c r="AB270" i="4"/>
  <c r="AB271" i="4"/>
  <c r="AB151" i="4"/>
  <c r="AB2" i="4"/>
  <c r="AB292" i="4"/>
  <c r="AB284" i="4"/>
  <c r="AB261" i="4"/>
  <c r="AB237" i="4"/>
  <c r="AB239" i="4"/>
  <c r="AB242" i="4"/>
  <c r="AB64" i="4"/>
  <c r="AB65" i="4"/>
  <c r="AB203" i="4"/>
  <c r="AB272" i="4"/>
  <c r="AB153" i="4"/>
  <c r="AB125" i="4"/>
  <c r="AB190" i="4"/>
  <c r="AB248" i="4"/>
  <c r="AB73" i="4"/>
  <c r="AB213" i="4"/>
  <c r="AB110" i="4"/>
  <c r="AB47" i="4"/>
  <c r="AB85" i="4"/>
  <c r="AB86" i="4"/>
  <c r="AB254" i="4"/>
  <c r="AB279" i="4"/>
  <c r="AB255" i="4"/>
  <c r="AB287" i="4"/>
  <c r="AB288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2" i="4"/>
  <c r="AB183" i="4"/>
  <c r="AB102" i="4"/>
  <c r="AB103" i="4"/>
  <c r="AB104" i="4"/>
  <c r="AB29" i="4"/>
  <c r="AB58" i="4"/>
  <c r="AB30" i="4"/>
  <c r="AB13" i="4"/>
  <c r="AB262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4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3" i="4"/>
  <c r="AB127" i="4"/>
  <c r="AB191" i="4"/>
  <c r="AB70" i="4"/>
  <c r="AB247" i="4"/>
  <c r="AB249" i="4"/>
  <c r="AB286" i="4"/>
  <c r="AB192" i="4"/>
  <c r="AB222" i="4"/>
  <c r="AB250" i="4"/>
  <c r="AB74" i="4"/>
  <c r="AB20" i="4"/>
  <c r="AB75" i="4"/>
  <c r="AB276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7" i="4"/>
  <c r="AB278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5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89" i="4"/>
  <c r="AB229" i="4"/>
  <c r="AB230" i="4"/>
  <c r="AB256" i="4"/>
  <c r="AB141" i="4"/>
  <c r="AB294" i="4"/>
  <c r="AB258" i="4"/>
  <c r="AB259" i="4"/>
  <c r="AB260" i="4"/>
  <c r="AB197" i="4"/>
  <c r="AB178" i="4"/>
  <c r="AB179" i="4"/>
  <c r="AB180" i="4"/>
  <c r="AB199" i="4"/>
  <c r="AB181" i="4"/>
  <c r="AB291" i="4"/>
  <c r="AB231" i="4"/>
  <c r="AB209" i="4"/>
  <c r="AB280" i="4"/>
  <c r="AB281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0" i="4"/>
  <c r="AB114" i="4"/>
  <c r="AB283" i="4"/>
  <c r="AB273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4" i="4"/>
  <c r="AB303" i="4"/>
  <c r="AB301" i="4"/>
  <c r="AB302" i="4"/>
  <c r="AB297" i="4"/>
  <c r="AB298" i="4"/>
  <c r="AB296" i="4"/>
  <c r="AB299" i="4"/>
  <c r="AB300" i="4"/>
  <c r="AB307" i="4"/>
  <c r="AB308" i="4"/>
  <c r="AB309" i="4"/>
  <c r="AB310" i="4"/>
  <c r="AB305" i="4"/>
  <c r="AB311" i="4"/>
  <c r="AB332" i="4"/>
  <c r="AB333" i="4"/>
  <c r="AB315" i="4"/>
  <c r="AB312" i="4"/>
  <c r="AB316" i="4"/>
  <c r="AB317" i="4"/>
  <c r="AB318" i="4"/>
  <c r="AB344" i="4"/>
  <c r="AB323" i="4"/>
  <c r="AB324" i="4"/>
  <c r="AB325" i="4"/>
  <c r="AB326" i="4"/>
  <c r="AB338" i="4"/>
  <c r="AB328" i="4"/>
  <c r="AB329" i="4"/>
  <c r="AB330" i="4"/>
  <c r="AB340" i="4"/>
  <c r="AB341" i="4"/>
  <c r="AB342" i="4"/>
  <c r="AB339" i="4"/>
  <c r="AB319" i="4"/>
  <c r="AB314" i="4"/>
  <c r="AB320" i="4"/>
  <c r="AB327" i="4"/>
  <c r="AB322" i="4"/>
  <c r="AB331" i="4"/>
  <c r="AB321" i="4"/>
  <c r="AB335" i="4"/>
  <c r="AB334" i="4"/>
  <c r="AB313" i="4"/>
  <c r="AB336" i="4"/>
  <c r="AB337" i="4"/>
  <c r="AB343" i="4"/>
  <c r="AB347" i="4"/>
  <c r="AB358" i="4"/>
  <c r="AB359" i="4"/>
  <c r="AB365" i="4"/>
  <c r="AB360" i="4"/>
  <c r="AB366" i="4"/>
  <c r="AB348" i="4"/>
  <c r="AB345" i="4"/>
  <c r="AB355" i="4"/>
  <c r="AB356" i="4"/>
  <c r="AB361" i="4"/>
  <c r="AB346" i="4"/>
  <c r="AB362" i="4"/>
  <c r="AB363" i="4"/>
  <c r="AB364" i="4"/>
  <c r="AB357" i="4"/>
  <c r="AB349" i="4"/>
  <c r="AB350" i="4"/>
  <c r="AB351" i="4"/>
  <c r="AB352" i="4"/>
  <c r="AB353" i="4"/>
  <c r="AB354" i="4"/>
  <c r="AB368" i="4"/>
  <c r="AB374" i="4"/>
  <c r="AB375" i="4"/>
  <c r="AB376" i="4"/>
  <c r="AB370" i="4"/>
  <c r="AB367" i="4"/>
  <c r="AB373" i="4"/>
  <c r="AB377" i="4"/>
  <c r="AB371" i="4"/>
  <c r="AB372" i="4"/>
  <c r="AB369" i="4"/>
  <c r="AB379" i="4"/>
  <c r="AB381" i="4"/>
  <c r="AB382" i="4"/>
  <c r="AB380" i="4"/>
  <c r="AB378" i="4"/>
  <c r="AB386" i="4"/>
  <c r="AB391" i="4"/>
  <c r="AB404" i="4"/>
  <c r="AB393" i="4"/>
  <c r="AB394" i="4"/>
  <c r="AB395" i="4"/>
  <c r="AB396" i="4"/>
  <c r="AB399" i="4"/>
  <c r="AB383" i="4"/>
  <c r="AB400" i="4"/>
  <c r="AB401" i="4"/>
  <c r="AB403" i="4"/>
  <c r="AB392" i="4"/>
  <c r="AB384" i="4"/>
  <c r="AB385" i="4"/>
  <c r="AB387" i="4"/>
  <c r="AB388" i="4"/>
  <c r="AB389" i="4"/>
  <c r="AB398" i="4"/>
  <c r="AB390" i="4"/>
  <c r="AB402" i="4"/>
  <c r="AB405" i="4"/>
  <c r="AB406" i="4"/>
  <c r="AB407" i="4"/>
  <c r="AB397" i="4"/>
  <c r="AB244" i="4"/>
  <c r="AC244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26" i="4"/>
  <c r="AC285" i="4"/>
  <c r="AC4" i="4"/>
  <c r="AC5" i="4"/>
  <c r="AC204" i="4"/>
  <c r="AC6" i="4"/>
  <c r="AC130" i="4"/>
  <c r="AC132" i="4"/>
  <c r="AC133" i="4"/>
  <c r="AC275" i="4"/>
  <c r="AC128" i="4"/>
  <c r="AC129" i="4"/>
  <c r="AC252" i="4"/>
  <c r="AC59" i="4"/>
  <c r="AC105" i="4"/>
  <c r="AC120" i="4"/>
  <c r="AC14" i="4"/>
  <c r="AC232" i="4"/>
  <c r="AC263" i="4"/>
  <c r="AC264" i="4"/>
  <c r="AC238" i="4"/>
  <c r="AC240" i="4"/>
  <c r="AC241" i="4"/>
  <c r="AC265" i="4"/>
  <c r="AC243" i="4"/>
  <c r="AC266" i="4"/>
  <c r="AC246" i="4"/>
  <c r="AC267" i="4"/>
  <c r="AC268" i="4"/>
  <c r="AC269" i="4"/>
  <c r="AC270" i="4"/>
  <c r="AC271" i="4"/>
  <c r="AC151" i="4"/>
  <c r="AC2" i="4"/>
  <c r="AC292" i="4"/>
  <c r="AC284" i="4"/>
  <c r="AC261" i="4"/>
  <c r="AC237" i="4"/>
  <c r="AC239" i="4"/>
  <c r="AC242" i="4"/>
  <c r="AC64" i="4"/>
  <c r="AC65" i="4"/>
  <c r="AC203" i="4"/>
  <c r="AC272" i="4"/>
  <c r="AC153" i="4"/>
  <c r="AC125" i="4"/>
  <c r="AC190" i="4"/>
  <c r="AC248" i="4"/>
  <c r="AC73" i="4"/>
  <c r="AC213" i="4"/>
  <c r="AC110" i="4"/>
  <c r="AC47" i="4"/>
  <c r="AC85" i="4"/>
  <c r="AC86" i="4"/>
  <c r="AC254" i="4"/>
  <c r="AC279" i="4"/>
  <c r="AC255" i="4"/>
  <c r="AC287" i="4"/>
  <c r="AC288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2" i="4"/>
  <c r="AC183" i="4"/>
  <c r="AC102" i="4"/>
  <c r="AC103" i="4"/>
  <c r="AC104" i="4"/>
  <c r="AC29" i="4"/>
  <c r="AC58" i="4"/>
  <c r="AC30" i="4"/>
  <c r="AC13" i="4"/>
  <c r="AC262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4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3" i="4"/>
  <c r="AC127" i="4"/>
  <c r="AC191" i="4"/>
  <c r="AC70" i="4"/>
  <c r="AC247" i="4"/>
  <c r="AC249" i="4"/>
  <c r="AC286" i="4"/>
  <c r="AC192" i="4"/>
  <c r="AC222" i="4"/>
  <c r="AC250" i="4"/>
  <c r="AC74" i="4"/>
  <c r="AC20" i="4"/>
  <c r="AC75" i="4"/>
  <c r="AC276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7" i="4"/>
  <c r="AC278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5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89" i="4"/>
  <c r="AC229" i="4"/>
  <c r="AC230" i="4"/>
  <c r="AC256" i="4"/>
  <c r="AC141" i="4"/>
  <c r="AC294" i="4"/>
  <c r="AC258" i="4"/>
  <c r="AC259" i="4"/>
  <c r="AC260" i="4"/>
  <c r="AC197" i="4"/>
  <c r="AC178" i="4"/>
  <c r="AC179" i="4"/>
  <c r="AC180" i="4"/>
  <c r="AC199" i="4"/>
  <c r="AC181" i="4"/>
  <c r="AC291" i="4"/>
  <c r="AC231" i="4"/>
  <c r="AC209" i="4"/>
  <c r="AC280" i="4"/>
  <c r="AC281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67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0" i="4"/>
  <c r="AC114" i="4"/>
  <c r="AC283" i="4"/>
  <c r="AC273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4" i="4"/>
  <c r="AC303" i="4"/>
  <c r="AC301" i="4"/>
  <c r="AC302" i="4"/>
  <c r="AC297" i="4"/>
  <c r="AC298" i="4"/>
  <c r="AC296" i="4"/>
  <c r="AC299" i="4"/>
  <c r="AC300" i="4"/>
  <c r="AC307" i="4"/>
  <c r="AC308" i="4"/>
  <c r="AC309" i="4"/>
  <c r="AC310" i="4"/>
  <c r="AC305" i="4"/>
  <c r="AC311" i="4"/>
  <c r="AC332" i="4"/>
  <c r="AC333" i="4"/>
  <c r="AC315" i="4"/>
  <c r="AC312" i="4"/>
  <c r="AC316" i="4"/>
  <c r="AC317" i="4"/>
  <c r="AC318" i="4"/>
  <c r="AC344" i="4"/>
  <c r="AC323" i="4"/>
  <c r="AC324" i="4"/>
  <c r="AC325" i="4"/>
  <c r="AC326" i="4"/>
  <c r="AC338" i="4"/>
  <c r="AC328" i="4"/>
  <c r="AC329" i="4"/>
  <c r="AC330" i="4"/>
  <c r="AC340" i="4"/>
  <c r="AC341" i="4"/>
  <c r="AC342" i="4"/>
  <c r="AC339" i="4"/>
  <c r="AC319" i="4"/>
  <c r="AC314" i="4"/>
  <c r="AC320" i="4"/>
  <c r="AC327" i="4"/>
  <c r="AC322" i="4"/>
  <c r="AC331" i="4"/>
  <c r="AC321" i="4"/>
  <c r="AC335" i="4"/>
  <c r="AC334" i="4"/>
  <c r="AC313" i="4"/>
  <c r="AC336" i="4"/>
  <c r="AC337" i="4"/>
  <c r="AC343" i="4"/>
  <c r="AC347" i="4"/>
  <c r="AC358" i="4"/>
  <c r="AC359" i="4"/>
  <c r="AC365" i="4"/>
  <c r="AC360" i="4"/>
  <c r="AC366" i="4"/>
  <c r="AC348" i="4"/>
  <c r="AC345" i="4"/>
  <c r="AC355" i="4"/>
  <c r="AC356" i="4"/>
  <c r="AC361" i="4"/>
  <c r="AC346" i="4"/>
  <c r="AC362" i="4"/>
  <c r="AC363" i="4"/>
  <c r="AC364" i="4"/>
  <c r="AC357" i="4"/>
  <c r="AC349" i="4"/>
  <c r="AC350" i="4"/>
  <c r="AC351" i="4"/>
  <c r="AC352" i="4"/>
  <c r="AC353" i="4"/>
  <c r="AC354" i="4"/>
  <c r="AC368" i="4"/>
  <c r="AC374" i="4"/>
  <c r="AC375" i="4"/>
  <c r="AC376" i="4"/>
  <c r="AC370" i="4"/>
  <c r="AC367" i="4"/>
  <c r="AC373" i="4"/>
  <c r="AC377" i="4"/>
  <c r="AC371" i="4"/>
  <c r="AC372" i="4"/>
  <c r="AC369" i="4"/>
  <c r="AC379" i="4"/>
  <c r="AC381" i="4"/>
  <c r="AC382" i="4"/>
  <c r="AC380" i="4"/>
  <c r="AC378" i="4"/>
  <c r="AC386" i="4"/>
  <c r="AC391" i="4"/>
  <c r="AC404" i="4"/>
  <c r="AC393" i="4"/>
  <c r="AC394" i="4"/>
  <c r="AC395" i="4"/>
  <c r="AC396" i="4"/>
  <c r="AC399" i="4"/>
  <c r="AC383" i="4"/>
  <c r="AC400" i="4"/>
  <c r="AC401" i="4"/>
  <c r="AC403" i="4"/>
  <c r="AC392" i="4"/>
  <c r="AC384" i="4"/>
  <c r="AC385" i="4"/>
  <c r="AC387" i="4"/>
  <c r="AC388" i="4"/>
  <c r="AC389" i="4"/>
  <c r="AC398" i="4"/>
  <c r="AC390" i="4"/>
  <c r="AC402" i="4"/>
  <c r="AC405" i="4"/>
  <c r="AC406" i="4"/>
  <c r="AC407" i="4"/>
  <c r="AC397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67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37" i="4"/>
  <c r="AD238" i="4"/>
  <c r="AD239" i="4"/>
  <c r="AD240" i="4"/>
  <c r="AD241" i="4"/>
  <c r="AD242" i="4"/>
  <c r="AD243" i="4"/>
  <c r="AD262" i="4"/>
  <c r="AD263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64" i="4"/>
  <c r="AD265" i="4"/>
  <c r="AD266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7" i="4"/>
  <c r="AD308" i="4"/>
  <c r="AD309" i="4"/>
  <c r="AD310" i="4"/>
  <c r="AD311" i="4"/>
  <c r="AD312" i="4"/>
  <c r="AD314" i="4"/>
  <c r="AD315" i="4"/>
  <c r="AD316" i="4"/>
  <c r="AD317" i="4"/>
  <c r="AD318" i="4"/>
  <c r="AD319" i="4"/>
  <c r="AD320" i="4"/>
  <c r="AD321" i="4"/>
  <c r="AD323" i="4"/>
  <c r="AD324" i="4"/>
  <c r="AD325" i="4"/>
  <c r="AD326" i="4"/>
  <c r="AD327" i="4"/>
  <c r="AD328" i="4"/>
  <c r="AD329" i="4"/>
  <c r="AD330" i="4"/>
  <c r="AD322" i="4"/>
  <c r="AD331" i="4"/>
  <c r="AD332" i="4"/>
  <c r="AD333" i="4"/>
  <c r="AD334" i="4"/>
  <c r="AD313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7" i="4"/>
  <c r="AD353" i="4"/>
  <c r="AD354" i="4"/>
  <c r="AD355" i="4"/>
  <c r="AD356" i="4"/>
  <c r="AD358" i="4"/>
  <c r="AD359" i="4"/>
  <c r="AD360" i="4"/>
  <c r="AD365" i="4"/>
  <c r="AD366" i="4"/>
  <c r="AD361" i="4"/>
  <c r="AD362" i="4"/>
  <c r="AD363" i="4"/>
  <c r="AD364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2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2" i="4"/>
  <c r="AF378" i="4"/>
  <c r="AF380" i="4"/>
  <c r="AF379" i="4"/>
  <c r="AF392" i="4"/>
  <c r="AF384" i="4"/>
  <c r="AF385" i="4"/>
  <c r="AF386" i="4"/>
  <c r="AF393" i="4"/>
  <c r="AF394" i="4"/>
  <c r="AF395" i="4"/>
  <c r="AF396" i="4"/>
  <c r="AF397" i="4"/>
  <c r="AF387" i="4"/>
  <c r="AF388" i="4"/>
  <c r="AF389" i="4"/>
  <c r="AF398" i="4"/>
  <c r="AF399" i="4"/>
  <c r="AF383" i="4"/>
  <c r="AF400" i="4"/>
  <c r="AF401" i="4"/>
  <c r="AF390" i="4"/>
  <c r="AF391" i="4"/>
  <c r="AF402" i="4"/>
  <c r="AF403" i="4"/>
  <c r="AF404" i="4"/>
  <c r="AF405" i="4"/>
  <c r="AF406" i="4"/>
  <c r="AF407" i="4"/>
  <c r="AI301" i="4"/>
  <c r="AI302" i="4"/>
  <c r="AI303" i="4"/>
  <c r="AI304" i="4"/>
  <c r="AI297" i="4"/>
  <c r="AI307" i="4"/>
  <c r="AI308" i="4"/>
  <c r="AI309" i="4"/>
  <c r="AI310" i="4"/>
  <c r="AI298" i="4"/>
  <c r="AI311" i="4"/>
  <c r="AI305" i="4"/>
  <c r="AI296" i="4"/>
  <c r="AI299" i="4"/>
  <c r="AI300" i="4"/>
  <c r="AI340" i="4"/>
  <c r="AI341" i="4"/>
  <c r="AI342" i="4"/>
  <c r="AI332" i="4"/>
  <c r="AI333" i="4"/>
  <c r="AI315" i="4"/>
  <c r="AI312" i="4"/>
  <c r="AI316" i="4"/>
  <c r="AI317" i="4"/>
  <c r="AI318" i="4"/>
  <c r="AI344" i="4"/>
  <c r="AI334" i="4"/>
  <c r="AI313" i="4"/>
  <c r="AI335" i="4"/>
  <c r="AI336" i="4"/>
  <c r="AI337" i="4"/>
  <c r="AI339" i="4"/>
  <c r="AI319" i="4"/>
  <c r="AI314" i="4"/>
  <c r="AI320" i="4"/>
  <c r="AI343" i="4"/>
  <c r="AI323" i="4"/>
  <c r="AI324" i="4"/>
  <c r="AI325" i="4"/>
  <c r="AI326" i="4"/>
  <c r="AI338" i="4"/>
  <c r="AI328" i="4"/>
  <c r="AI329" i="4"/>
  <c r="AI330" i="4"/>
  <c r="AI322" i="4"/>
  <c r="AI331" i="4"/>
  <c r="AI321" i="4"/>
  <c r="AI327" i="4"/>
  <c r="AI347" i="4"/>
  <c r="AI353" i="4"/>
  <c r="AI354" i="4"/>
  <c r="AI352" i="4"/>
  <c r="AI358" i="4"/>
  <c r="AI359" i="4"/>
  <c r="AI365" i="4"/>
  <c r="AI360" i="4"/>
  <c r="AI366" i="4"/>
  <c r="AI348" i="4"/>
  <c r="AI345" i="4"/>
  <c r="AI355" i="4"/>
  <c r="AI356" i="4"/>
  <c r="AI361" i="4"/>
  <c r="AI346" i="4"/>
  <c r="AI362" i="4"/>
  <c r="AI363" i="4"/>
  <c r="AI364" i="4"/>
  <c r="AI357" i="4"/>
  <c r="AI349" i="4"/>
  <c r="AI350" i="4"/>
  <c r="AI351" i="4"/>
  <c r="AI376" i="4"/>
  <c r="AI374" i="4"/>
  <c r="AI370" i="4"/>
  <c r="AI371" i="4"/>
  <c r="AI367" i="4"/>
  <c r="AI368" i="4"/>
  <c r="AI372" i="4"/>
  <c r="AI373" i="4"/>
  <c r="AI369" i="4"/>
  <c r="AI375" i="4"/>
  <c r="AI377" i="4"/>
  <c r="AI381" i="4"/>
  <c r="AI382" i="4"/>
  <c r="AI378" i="4"/>
  <c r="AI380" i="4"/>
  <c r="AI379" i="4"/>
  <c r="AI392" i="4"/>
  <c r="AI384" i="4"/>
  <c r="AI385" i="4"/>
  <c r="AI386" i="4"/>
  <c r="AI393" i="4"/>
  <c r="AI394" i="4"/>
  <c r="AI395" i="4"/>
  <c r="AI396" i="4"/>
  <c r="AI397" i="4"/>
  <c r="AI387" i="4"/>
  <c r="AI388" i="4"/>
  <c r="AI389" i="4"/>
  <c r="AI398" i="4"/>
  <c r="AI399" i="4"/>
  <c r="AI383" i="4"/>
  <c r="AI400" i="4"/>
  <c r="AI401" i="4"/>
  <c r="AI390" i="4"/>
  <c r="AI391" i="4"/>
  <c r="AI402" i="4"/>
  <c r="AI403" i="4"/>
  <c r="AI404" i="4"/>
  <c r="AI405" i="4"/>
  <c r="AI406" i="4"/>
  <c r="AI407" i="4"/>
  <c r="AF30" i="4"/>
  <c r="AF61" i="4"/>
  <c r="AF62" i="4"/>
  <c r="AF38" i="4"/>
  <c r="AF39" i="4"/>
  <c r="AF40" i="4"/>
  <c r="AF63" i="4"/>
  <c r="AF203" i="4"/>
  <c r="AF272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67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0" i="4"/>
  <c r="AF100" i="4"/>
  <c r="AF146" i="4"/>
  <c r="AF119" i="4"/>
  <c r="AF147" i="4"/>
  <c r="AF71" i="4"/>
  <c r="AF76" i="4"/>
  <c r="AF79" i="4"/>
  <c r="AF84" i="4"/>
  <c r="AF123" i="4"/>
  <c r="AF124" i="4"/>
  <c r="AF190" i="4"/>
  <c r="AF275" i="4"/>
  <c r="AF215" i="4"/>
  <c r="AF111" i="4"/>
  <c r="AF134" i="4"/>
  <c r="AF140" i="4"/>
  <c r="AF144" i="4"/>
  <c r="AF145" i="4"/>
  <c r="AF99" i="4"/>
  <c r="AF183" i="4"/>
  <c r="AF101" i="4"/>
  <c r="AF273" i="4"/>
  <c r="AF274" i="4"/>
  <c r="AF153" i="4"/>
  <c r="AF122" i="4"/>
  <c r="AF155" i="4"/>
  <c r="AF213" i="4"/>
  <c r="AF287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6" i="4"/>
  <c r="AF129" i="4"/>
  <c r="AF204" i="4"/>
  <c r="AF10" i="4"/>
  <c r="AF252" i="4"/>
  <c r="AF254" i="4"/>
  <c r="AF279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5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2" i="4"/>
  <c r="AF247" i="4"/>
  <c r="AF223" i="4"/>
  <c r="AF214" i="4"/>
  <c r="AF253" i="4"/>
  <c r="AF258" i="4"/>
  <c r="AF259" i="4"/>
  <c r="AF260" i="4"/>
  <c r="AF181" i="4"/>
  <c r="AF231" i="4"/>
  <c r="AF283" i="4"/>
  <c r="AF285" i="4"/>
  <c r="AF232" i="4"/>
  <c r="AF263" i="4"/>
  <c r="AF237" i="4"/>
  <c r="AF264" i="4"/>
  <c r="AF238" i="4"/>
  <c r="AF239" i="4"/>
  <c r="AF240" i="4"/>
  <c r="AF241" i="4"/>
  <c r="AF242" i="4"/>
  <c r="AF265" i="4"/>
  <c r="AF243" i="4"/>
  <c r="AF266" i="4"/>
  <c r="AF244" i="4"/>
  <c r="AF246" i="4"/>
  <c r="AF267" i="4"/>
  <c r="AF268" i="4"/>
  <c r="AF151" i="4"/>
  <c r="AF108" i="4"/>
  <c r="AF156" i="4"/>
  <c r="AF261" i="4"/>
  <c r="AF262" i="4"/>
  <c r="AF233" i="4"/>
  <c r="AF234" i="4"/>
  <c r="AF219" i="4"/>
  <c r="AF235" i="4"/>
  <c r="AF236" i="4"/>
  <c r="AF187" i="4"/>
  <c r="AF121" i="4"/>
  <c r="AF249" i="4"/>
  <c r="AF192" i="4"/>
  <c r="AF222" i="4"/>
  <c r="AF276" i="4"/>
  <c r="AF77" i="4"/>
  <c r="AF82" i="4"/>
  <c r="AF113" i="4"/>
  <c r="AF26" i="4"/>
  <c r="AF131" i="4"/>
  <c r="AF196" i="4"/>
  <c r="AF280" i="4"/>
  <c r="AF281" i="4"/>
  <c r="AF188" i="4"/>
  <c r="AF269" i="4"/>
  <c r="AF270" i="4"/>
  <c r="AF271" i="4"/>
  <c r="AF210" i="4"/>
  <c r="AF220" i="4"/>
  <c r="AF221" i="4"/>
  <c r="AF288" i="4"/>
  <c r="AF17" i="4"/>
  <c r="AF109" i="4"/>
  <c r="AF284" i="4"/>
  <c r="AF245" i="4"/>
  <c r="AF189" i="4"/>
  <c r="AF293" i="4"/>
  <c r="AF248" i="4"/>
  <c r="AF250" i="4"/>
  <c r="AF73" i="4"/>
  <c r="AF212" i="4"/>
  <c r="AF251" i="4"/>
  <c r="AF194" i="4"/>
  <c r="AF277" i="4"/>
  <c r="AF278" i="4"/>
  <c r="AF7" i="4"/>
  <c r="AF25" i="4"/>
  <c r="AF228" i="4"/>
  <c r="AF289" i="4"/>
  <c r="AF229" i="4"/>
  <c r="AF230" i="4"/>
  <c r="AF256" i="4"/>
  <c r="AF257" i="4"/>
  <c r="AF294" i="4"/>
  <c r="AF48" i="4"/>
  <c r="AF291" i="4"/>
  <c r="AF282" i="4"/>
  <c r="AF301" i="4"/>
  <c r="AF302" i="4"/>
  <c r="AF303" i="4"/>
  <c r="AF304" i="4"/>
  <c r="AF297" i="4"/>
  <c r="AF307" i="4"/>
  <c r="AF308" i="4"/>
  <c r="AF309" i="4"/>
  <c r="AF310" i="4"/>
  <c r="AF298" i="4"/>
  <c r="AF311" i="4"/>
  <c r="AF305" i="4"/>
  <c r="AF296" i="4"/>
  <c r="AF299" i="4"/>
  <c r="AF300" i="4"/>
  <c r="AF340" i="4"/>
  <c r="AF341" i="4"/>
  <c r="AF342" i="4"/>
  <c r="AF332" i="4"/>
  <c r="AF333" i="4"/>
  <c r="AF315" i="4"/>
  <c r="AF312" i="4"/>
  <c r="AF316" i="4"/>
  <c r="AF317" i="4"/>
  <c r="AF318" i="4"/>
  <c r="AF344" i="4"/>
  <c r="AF334" i="4"/>
  <c r="AF313" i="4"/>
  <c r="AF335" i="4"/>
  <c r="AF336" i="4"/>
  <c r="AF337" i="4"/>
  <c r="AF339" i="4"/>
  <c r="AF319" i="4"/>
  <c r="AF314" i="4"/>
  <c r="AF320" i="4"/>
  <c r="AF343" i="4"/>
  <c r="AF323" i="4"/>
  <c r="AF324" i="4"/>
  <c r="AF325" i="4"/>
  <c r="AF326" i="4"/>
  <c r="AF338" i="4"/>
  <c r="AF328" i="4"/>
  <c r="AF329" i="4"/>
  <c r="AF330" i="4"/>
  <c r="AF322" i="4"/>
  <c r="AF331" i="4"/>
  <c r="AF321" i="4"/>
  <c r="AF327" i="4"/>
  <c r="AF347" i="4"/>
  <c r="AF353" i="4"/>
  <c r="AF354" i="4"/>
  <c r="AF352" i="4"/>
  <c r="AF358" i="4"/>
  <c r="AF359" i="4"/>
  <c r="AF365" i="4"/>
  <c r="AF360" i="4"/>
  <c r="AF366" i="4"/>
  <c r="AF348" i="4"/>
  <c r="AF345" i="4"/>
  <c r="AF355" i="4"/>
  <c r="AF356" i="4"/>
  <c r="AF361" i="4"/>
  <c r="AF346" i="4"/>
  <c r="AF362" i="4"/>
  <c r="AF363" i="4"/>
  <c r="AF364" i="4"/>
  <c r="AF357" i="4"/>
  <c r="AF349" i="4"/>
  <c r="AF350" i="4"/>
  <c r="AF351" i="4"/>
  <c r="AF376" i="4"/>
  <c r="AF374" i="4"/>
  <c r="AF370" i="4"/>
  <c r="AF371" i="4"/>
  <c r="AF367" i="4"/>
  <c r="AF368" i="4"/>
  <c r="AF372" i="4"/>
  <c r="AF373" i="4"/>
  <c r="AF369" i="4"/>
  <c r="AF375" i="4"/>
  <c r="AF377" i="4"/>
  <c r="AF16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5" i="4"/>
  <c r="AA232" i="4"/>
  <c r="AA262" i="4"/>
  <c r="AA263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4" i="4"/>
  <c r="AA238" i="4"/>
  <c r="AA239" i="4"/>
  <c r="AA240" i="4"/>
  <c r="AA241" i="4"/>
  <c r="AA242" i="4"/>
  <c r="AA265" i="4"/>
  <c r="AA243" i="4"/>
  <c r="AA266" i="4"/>
  <c r="AA244" i="4"/>
  <c r="AA245" i="4"/>
  <c r="AA189" i="4"/>
  <c r="AA121" i="4"/>
  <c r="AA64" i="4"/>
  <c r="AA65" i="4"/>
  <c r="AA246" i="4"/>
  <c r="AA267" i="4"/>
  <c r="AA268" i="4"/>
  <c r="AA269" i="4"/>
  <c r="AA270" i="4"/>
  <c r="AA271" i="4"/>
  <c r="AA151" i="4"/>
  <c r="AA203" i="4"/>
  <c r="AA41" i="4"/>
  <c r="AA66" i="4"/>
  <c r="AA67" i="4"/>
  <c r="AA272" i="4"/>
  <c r="AA273" i="4"/>
  <c r="AA274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3" i="4"/>
  <c r="AA126" i="4"/>
  <c r="AA155" i="4"/>
  <c r="AA190" i="4"/>
  <c r="AA156" i="4"/>
  <c r="AA275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6" i="4"/>
  <c r="AA128" i="4"/>
  <c r="AA292" i="4"/>
  <c r="AA192" i="4"/>
  <c r="AA4" i="4"/>
  <c r="AA222" i="4"/>
  <c r="AA250" i="4"/>
  <c r="AA73" i="4"/>
  <c r="AA74" i="4"/>
  <c r="AA129" i="4"/>
  <c r="AA20" i="4"/>
  <c r="AA75" i="4"/>
  <c r="AA276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7" i="4"/>
  <c r="AA278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79" i="4"/>
  <c r="AA255" i="4"/>
  <c r="AA87" i="4"/>
  <c r="AA287" i="4"/>
  <c r="AA288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5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89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0" i="4"/>
  <c r="AA181" i="4"/>
  <c r="AA114" i="4"/>
  <c r="AA48" i="4"/>
  <c r="AA200" i="4"/>
  <c r="AA201" i="4"/>
  <c r="AA182" i="4"/>
  <c r="AA49" i="4"/>
  <c r="AA231" i="4"/>
  <c r="AA209" i="4"/>
  <c r="AA280" i="4"/>
  <c r="AA281" i="4"/>
  <c r="AA294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2" i="4"/>
  <c r="AA283" i="4"/>
  <c r="AA51" i="4"/>
  <c r="AA291" i="4"/>
  <c r="AA52" i="4"/>
  <c r="AA53" i="4"/>
  <c r="AA54" i="4"/>
  <c r="AA55" i="4"/>
  <c r="AA56" i="4"/>
  <c r="AA57" i="4"/>
  <c r="AA99" i="4"/>
  <c r="AA100" i="4"/>
  <c r="AA183" i="4"/>
  <c r="AA284" i="4"/>
  <c r="AA184" i="4"/>
  <c r="AA185" i="4"/>
  <c r="AA101" i="4"/>
  <c r="AA261" i="4"/>
  <c r="AA301" i="4"/>
  <c r="AA302" i="4"/>
  <c r="AA303" i="4"/>
  <c r="AA304" i="4"/>
  <c r="AA297" i="4"/>
  <c r="AA307" i="4"/>
  <c r="AA308" i="4"/>
  <c r="AA309" i="4"/>
  <c r="AA310" i="4"/>
  <c r="AA298" i="4"/>
  <c r="AA311" i="4"/>
  <c r="AA305" i="4"/>
  <c r="AA296" i="4"/>
  <c r="AA299" i="4"/>
  <c r="AA300" i="4"/>
  <c r="AA340" i="4"/>
  <c r="AA341" i="4"/>
  <c r="AA342" i="4"/>
  <c r="AA332" i="4"/>
  <c r="AA333" i="4"/>
  <c r="AA315" i="4"/>
  <c r="AA312" i="4"/>
  <c r="AA316" i="4"/>
  <c r="AA317" i="4"/>
  <c r="AA318" i="4"/>
  <c r="AA344" i="4"/>
  <c r="AA334" i="4"/>
  <c r="AA313" i="4"/>
  <c r="AA335" i="4"/>
  <c r="AA336" i="4"/>
  <c r="AA337" i="4"/>
  <c r="AA339" i="4"/>
  <c r="AA319" i="4"/>
  <c r="AA314" i="4"/>
  <c r="AA320" i="4"/>
  <c r="AA321" i="4"/>
  <c r="AA343" i="4"/>
  <c r="AA323" i="4"/>
  <c r="AA324" i="4"/>
  <c r="AA325" i="4"/>
  <c r="AA326" i="4"/>
  <c r="AA338" i="4"/>
  <c r="AA327" i="4"/>
  <c r="AA328" i="4"/>
  <c r="AA329" i="4"/>
  <c r="AA330" i="4"/>
  <c r="AA322" i="4"/>
  <c r="AA331" i="4"/>
  <c r="AA347" i="4"/>
  <c r="AA353" i="4"/>
  <c r="AA357" i="4"/>
  <c r="AA354" i="4"/>
  <c r="AA352" i="4"/>
  <c r="AA358" i="4"/>
  <c r="AA359" i="4"/>
  <c r="AA365" i="4"/>
  <c r="AA360" i="4"/>
  <c r="AA366" i="4"/>
  <c r="AA348" i="4"/>
  <c r="AA345" i="4"/>
  <c r="AA355" i="4"/>
  <c r="AA356" i="4"/>
  <c r="AA361" i="4"/>
  <c r="AA346" i="4"/>
  <c r="AA362" i="4"/>
  <c r="AA363" i="4"/>
  <c r="AA349" i="4"/>
  <c r="AA350" i="4"/>
  <c r="AA364" i="4"/>
  <c r="AA351" i="4"/>
  <c r="AA376" i="4"/>
  <c r="AA374" i="4"/>
  <c r="AA370" i="4"/>
  <c r="AA371" i="4"/>
  <c r="AA367" i="4"/>
  <c r="AA368" i="4"/>
  <c r="AA372" i="4"/>
  <c r="AA373" i="4"/>
  <c r="AA369" i="4"/>
  <c r="AA375" i="4"/>
  <c r="AA377" i="4"/>
  <c r="AA378" i="4"/>
  <c r="AA380" i="4"/>
  <c r="AA382" i="4"/>
  <c r="AA381" i="4"/>
  <c r="AA379" i="4"/>
  <c r="AA392" i="4"/>
  <c r="AA384" i="4"/>
  <c r="AA385" i="4"/>
  <c r="AA386" i="4"/>
  <c r="AA393" i="4"/>
  <c r="AA394" i="4"/>
  <c r="AA395" i="4"/>
  <c r="AA396" i="4"/>
  <c r="AA397" i="4"/>
  <c r="AA387" i="4"/>
  <c r="AA388" i="4"/>
  <c r="AA389" i="4"/>
  <c r="AA398" i="4"/>
  <c r="AA399" i="4"/>
  <c r="AA383" i="4"/>
  <c r="AA400" i="4"/>
  <c r="AA401" i="4"/>
  <c r="AA390" i="4"/>
  <c r="AA391" i="4"/>
  <c r="AA402" i="4"/>
  <c r="AA403" i="4"/>
  <c r="AA404" i="4"/>
  <c r="AA405" i="4"/>
  <c r="AA406" i="4"/>
  <c r="AA407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6" i="4"/>
  <c r="AI282" i="4"/>
  <c r="AI291" i="4"/>
  <c r="AI48" i="4"/>
  <c r="AI294" i="4"/>
  <c r="AI257" i="4"/>
  <c r="AI256" i="4"/>
  <c r="AI230" i="4"/>
  <c r="AI229" i="4"/>
  <c r="AI289" i="4"/>
  <c r="AI228" i="4"/>
  <c r="AI25" i="4"/>
  <c r="AI7" i="4"/>
  <c r="AI278" i="4"/>
  <c r="AI277" i="4"/>
  <c r="AI194" i="4"/>
  <c r="AI251" i="4"/>
  <c r="AI212" i="4"/>
  <c r="AI73" i="4"/>
  <c r="AI250" i="4"/>
  <c r="AI248" i="4"/>
  <c r="AI293" i="4"/>
  <c r="AI189" i="4"/>
  <c r="AI245" i="4"/>
  <c r="AI284" i="4"/>
  <c r="AI109" i="4"/>
  <c r="AI17" i="4"/>
  <c r="AI288" i="4"/>
  <c r="AI221" i="4"/>
  <c r="AI220" i="4"/>
  <c r="AI210" i="4"/>
  <c r="AI271" i="4"/>
  <c r="AI270" i="4"/>
  <c r="AI269" i="4"/>
  <c r="AI188" i="4"/>
  <c r="AI281" i="4"/>
  <c r="AI280" i="4"/>
  <c r="AI196" i="4"/>
  <c r="AI131" i="4"/>
  <c r="AI26" i="4"/>
  <c r="AI113" i="4"/>
  <c r="AI82" i="4"/>
  <c r="AI77" i="4"/>
  <c r="AI276" i="4"/>
  <c r="AI222" i="4"/>
  <c r="AI192" i="4"/>
  <c r="AI249" i="4"/>
  <c r="AI121" i="4"/>
  <c r="AI187" i="4"/>
  <c r="AI236" i="4"/>
  <c r="AI235" i="4"/>
  <c r="AI219" i="4"/>
  <c r="AI234" i="4"/>
  <c r="AI233" i="4"/>
  <c r="AI262" i="4"/>
  <c r="AI261" i="4"/>
  <c r="AI156" i="4"/>
  <c r="AI108" i="4"/>
  <c r="AI151" i="4"/>
  <c r="AI268" i="4"/>
  <c r="AI267" i="4"/>
  <c r="AI246" i="4"/>
  <c r="AI244" i="4"/>
  <c r="AI266" i="4"/>
  <c r="AI243" i="4"/>
  <c r="AI265" i="4"/>
  <c r="AI242" i="4"/>
  <c r="AI241" i="4"/>
  <c r="AI240" i="4"/>
  <c r="AI239" i="4"/>
  <c r="AI238" i="4"/>
  <c r="AI264" i="4"/>
  <c r="AI237" i="4"/>
  <c r="AI263" i="4"/>
  <c r="AI232" i="4"/>
  <c r="AI285" i="4"/>
  <c r="AI283" i="4"/>
  <c r="AI231" i="4"/>
  <c r="AI181" i="4"/>
  <c r="AI260" i="4"/>
  <c r="AI259" i="4"/>
  <c r="AI258" i="4"/>
  <c r="AI253" i="4"/>
  <c r="AI214" i="4"/>
  <c r="AI223" i="4"/>
  <c r="AI247" i="4"/>
  <c r="AI292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5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79" i="4"/>
  <c r="AI254" i="4"/>
  <c r="AI252" i="4"/>
  <c r="AI10" i="4"/>
  <c r="AI204" i="4"/>
  <c r="AI129" i="4"/>
  <c r="AI286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7" i="4"/>
  <c r="AI213" i="4"/>
  <c r="AI155" i="4"/>
  <c r="AI122" i="4"/>
  <c r="AI153" i="4"/>
  <c r="AI274" i="4"/>
  <c r="AI273" i="4"/>
  <c r="AI101" i="4"/>
  <c r="AI183" i="4"/>
  <c r="AI99" i="4"/>
  <c r="AI145" i="4"/>
  <c r="AI144" i="4"/>
  <c r="AI140" i="4"/>
  <c r="AI134" i="4"/>
  <c r="AI111" i="4"/>
  <c r="AI215" i="4"/>
  <c r="AI275" i="4"/>
  <c r="AI190" i="4"/>
  <c r="AI124" i="4"/>
  <c r="AI123" i="4"/>
  <c r="AI84" i="4"/>
  <c r="AI79" i="4"/>
  <c r="AI76" i="4"/>
  <c r="AI71" i="4"/>
  <c r="AI147" i="4"/>
  <c r="AI119" i="4"/>
  <c r="AI146" i="4"/>
  <c r="AI100" i="4"/>
  <c r="AI290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67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2" i="4"/>
  <c r="AI203" i="4"/>
  <c r="AI63" i="4"/>
  <c r="AI40" i="4"/>
  <c r="AI39" i="4"/>
  <c r="AI38" i="4"/>
  <c r="AI62" i="4"/>
  <c r="AI61" i="4"/>
  <c r="AI30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02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2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<sst xmlns="http://schemas.openxmlformats.org/spreadsheetml/2006/main" count="11505" uniqueCount="1437">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</sst>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952592"/>
        <c:axId val="-2053948336"/>
      </c:lineChart>
      <c:catAx>
        <c:axId val="-20539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948336"/>
        <c:crosses val="autoZero"/>
        <c:auto val="1"/>
        <c:lblAlgn val="ctr"/>
        <c:lblOffset val="100"/>
        <c:noMultiLvlLbl val="0"/>
      </c:catAx>
      <c:valAx>
        <c:axId val="-20539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9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89"/>
  <sheetViews>
    <sheetView tabSelected="1" zoomScale="110" zoomScaleNormal="110" zoomScalePageLayoutView="110" workbookViewId="0">
      <pane xSplit="3" ySplit="1" topLeftCell="D46" activePane="bottomRight" state="frozenSplit"/>
      <selection pane="topRight" activeCell="D1" sqref="D1"/>
      <selection pane="bottomLeft" activeCell="A2" sqref="A2"/>
      <selection pane="bottomRight" activeCell="BD77" sqref="BD77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78" t="s">
        <v>1388</v>
      </c>
      <c r="BG1" s="78" t="s">
        <v>1389</v>
      </c>
      <c r="BH1" s="63" t="s">
        <v>1108</v>
      </c>
      <c r="BI1" s="67" t="s">
        <v>1061</v>
      </c>
      <c r="BJ1" s="68" t="s">
        <v>1078</v>
      </c>
      <c r="BK1" s="69" t="s">
        <v>1063</v>
      </c>
      <c r="BL1" s="69" t="s">
        <v>1080</v>
      </c>
      <c r="BM1" s="69" t="s">
        <v>1065</v>
      </c>
      <c r="BN1" s="69" t="s">
        <v>1093</v>
      </c>
      <c r="BO1" s="69" t="s">
        <v>1067</v>
      </c>
      <c r="BP1" s="69" t="s">
        <v>1096</v>
      </c>
      <c r="BQ1" s="69" t="s">
        <v>1069</v>
      </c>
      <c r="BR1" s="69" t="s">
        <v>1071</v>
      </c>
      <c r="BS1" s="69" t="s">
        <v>1073</v>
      </c>
      <c r="BT1" s="70" t="s">
        <v>1075</v>
      </c>
      <c r="BU1" s="67" t="s">
        <v>1061</v>
      </c>
      <c r="BV1" s="71" t="s">
        <v>1078</v>
      </c>
      <c r="BW1" s="70" t="s">
        <v>1063</v>
      </c>
      <c r="BX1" s="70" t="s">
        <v>1080</v>
      </c>
      <c r="BY1" s="70" t="s">
        <v>1065</v>
      </c>
      <c r="BZ1" s="70" t="s">
        <v>1093</v>
      </c>
      <c r="CA1" s="70" t="s">
        <v>1067</v>
      </c>
      <c r="CB1" s="70" t="s">
        <v>1096</v>
      </c>
      <c r="CC1" s="70" t="s">
        <v>1069</v>
      </c>
      <c r="CD1" s="70" t="s">
        <v>1071</v>
      </c>
      <c r="CE1" s="70" t="s">
        <v>1073</v>
      </c>
      <c r="CF1" s="70" t="s">
        <v>1075</v>
      </c>
      <c r="CG1" s="67" t="s">
        <v>1062</v>
      </c>
      <c r="CH1" s="71" t="s">
        <v>1079</v>
      </c>
      <c r="CI1" s="70" t="s">
        <v>1064</v>
      </c>
      <c r="CJ1" s="70" t="s">
        <v>1081</v>
      </c>
      <c r="CK1" s="70" t="s">
        <v>1066</v>
      </c>
      <c r="CL1" s="70" t="s">
        <v>1094</v>
      </c>
      <c r="CM1" s="70" t="s">
        <v>1068</v>
      </c>
      <c r="CN1" s="70" t="s">
        <v>1097</v>
      </c>
      <c r="CO1" s="70" t="s">
        <v>1070</v>
      </c>
      <c r="CP1" s="70" t="s">
        <v>1072</v>
      </c>
      <c r="CQ1" s="70" t="s">
        <v>1074</v>
      </c>
      <c r="CR1" s="70" t="s">
        <v>1076</v>
      </c>
      <c r="CS1" s="63" t="s">
        <v>1294</v>
      </c>
    </row>
    <row r="2" spans="1:1028" x14ac:dyDescent="0.2">
      <c r="A2" s="3" t="str">
        <f t="shared" ref="A2:A38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8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1379</v>
      </c>
      <c r="BE2" s="3" t="s">
        <v>1381</v>
      </c>
      <c r="BF2" s="50" t="s">
        <v>1379</v>
      </c>
      <c r="BG2" s="50" t="s">
        <v>1384</v>
      </c>
      <c r="BH2" s="1"/>
      <c r="BI2" s="72" t="s">
        <v>1293</v>
      </c>
      <c r="BJ2" s="58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1383</v>
      </c>
      <c r="BE3" s="3" t="s">
        <v>1381</v>
      </c>
      <c r="BF3" s="50" t="s">
        <v>1384</v>
      </c>
      <c r="BG3" s="50" t="s">
        <v>1384</v>
      </c>
      <c r="BH3" s="1"/>
      <c r="BI3" s="72" t="s">
        <v>1293</v>
      </c>
      <c r="BJ3" s="58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1381</v>
      </c>
      <c r="BF4" s="50" t="s">
        <v>1384</v>
      </c>
      <c r="BG4" s="50" t="s">
        <v>1384</v>
      </c>
      <c r="BH4" s="1"/>
      <c r="BI4" s="72" t="s">
        <v>1293</v>
      </c>
      <c r="BJ4" s="58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1379</v>
      </c>
      <c r="BE5" s="3" t="s">
        <v>1381</v>
      </c>
      <c r="BF5" s="50" t="s">
        <v>1379</v>
      </c>
      <c r="BG5" s="50" t="s">
        <v>1384</v>
      </c>
      <c r="BH5" s="1"/>
      <c r="BI5" s="72" t="s">
        <v>1293</v>
      </c>
      <c r="BJ5" s="58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1383</v>
      </c>
      <c r="BE6" s="3" t="s">
        <v>1381</v>
      </c>
      <c r="BF6" s="50" t="s">
        <v>1384</v>
      </c>
      <c r="BG6" s="50" t="s">
        <v>1384</v>
      </c>
      <c r="BH6" s="1"/>
      <c r="BI6" s="72" t="s">
        <v>1293</v>
      </c>
      <c r="BJ6" s="58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1381</v>
      </c>
      <c r="BF7" s="50" t="s">
        <v>1384</v>
      </c>
      <c r="BG7" s="50" t="s">
        <v>1384</v>
      </c>
      <c r="BH7" s="1"/>
      <c r="BI7" s="72" t="s">
        <v>1293</v>
      </c>
      <c r="BJ7" s="58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1381</v>
      </c>
      <c r="BF8" s="50" t="s">
        <v>1384</v>
      </c>
      <c r="BG8" s="50" t="s">
        <v>1384</v>
      </c>
      <c r="BH8" s="1"/>
      <c r="BI8" s="72" t="s">
        <v>1293</v>
      </c>
      <c r="BJ8" s="58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1381</v>
      </c>
      <c r="BF9" s="50" t="s">
        <v>1384</v>
      </c>
      <c r="BG9" s="50" t="s">
        <v>1384</v>
      </c>
      <c r="BH9" s="1"/>
      <c r="BI9" s="72" t="s">
        <v>1293</v>
      </c>
      <c r="BJ9" s="58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1381</v>
      </c>
      <c r="BF10" s="50" t="s">
        <v>1384</v>
      </c>
      <c r="BG10" s="50" t="s">
        <v>1384</v>
      </c>
      <c r="BH10" s="1"/>
      <c r="BI10" s="72" t="s">
        <v>1293</v>
      </c>
      <c r="BJ10" s="58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1381</v>
      </c>
      <c r="BF11" s="50" t="s">
        <v>1384</v>
      </c>
      <c r="BG11" s="50" t="s">
        <v>1384</v>
      </c>
      <c r="BH11" s="1"/>
      <c r="BI11" s="72" t="s">
        <v>1293</v>
      </c>
      <c r="BJ11" s="58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 t="shared" si="2"/>
        <v>276</v>
      </c>
      <c r="BD12" s="35" t="s">
        <v>1379</v>
      </c>
      <c r="BE12" s="3" t="s">
        <v>1381</v>
      </c>
      <c r="BF12" s="50" t="s">
        <v>1379</v>
      </c>
      <c r="BG12" s="50" t="s">
        <v>1384</v>
      </c>
      <c r="BH12" s="1"/>
      <c r="BI12" s="72" t="s">
        <v>1293</v>
      </c>
      <c r="BJ12" s="58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72">
        <f t="shared" si="3"/>
        <v>1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1297</v>
      </c>
      <c r="BF13" s="50" t="s">
        <v>1384</v>
      </c>
      <c r="BG13" s="50" t="s">
        <v>1384</v>
      </c>
      <c r="BH13" s="1"/>
      <c r="BI13" s="72" t="s">
        <v>1293</v>
      </c>
      <c r="BJ13" s="58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1382</v>
      </c>
      <c r="BE14" s="3" t="s">
        <v>1297</v>
      </c>
      <c r="BF14" s="50" t="s">
        <v>1384</v>
      </c>
      <c r="BG14" s="50" t="s">
        <v>1384</v>
      </c>
      <c r="BH14" s="1"/>
      <c r="BI14" s="72" t="s">
        <v>1293</v>
      </c>
      <c r="BJ14" s="58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1381</v>
      </c>
      <c r="BF15" s="50" t="s">
        <v>1384</v>
      </c>
      <c r="BG15" s="50" t="s">
        <v>1384</v>
      </c>
      <c r="BH15" s="1"/>
      <c r="BI15" s="72" t="s">
        <v>1293</v>
      </c>
      <c r="BJ15" s="58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1381</v>
      </c>
      <c r="BF16" s="50" t="s">
        <v>1384</v>
      </c>
      <c r="BG16" s="50" t="s">
        <v>1384</v>
      </c>
      <c r="BH16" s="1"/>
      <c r="BI16" s="72" t="s">
        <v>1293</v>
      </c>
      <c r="BJ16" s="58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1381</v>
      </c>
      <c r="BF17" s="50" t="s">
        <v>1384</v>
      </c>
      <c r="BG17" s="50" t="s">
        <v>1384</v>
      </c>
      <c r="BH17" s="1"/>
      <c r="BI17" s="72" t="s">
        <v>1293</v>
      </c>
      <c r="BJ17" s="58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1381</v>
      </c>
      <c r="BF18" s="50" t="s">
        <v>1384</v>
      </c>
      <c r="BG18" s="50" t="s">
        <v>1384</v>
      </c>
      <c r="BH18" s="1"/>
      <c r="BI18" s="72" t="s">
        <v>1293</v>
      </c>
      <c r="BJ18" s="58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1381</v>
      </c>
      <c r="BF19" s="50" t="s">
        <v>1384</v>
      </c>
      <c r="BG19" s="50" t="s">
        <v>1384</v>
      </c>
      <c r="BH19" s="1"/>
      <c r="BI19" s="72" t="s">
        <v>1293</v>
      </c>
      <c r="BJ19" s="58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1381</v>
      </c>
      <c r="BF20" s="50" t="s">
        <v>1384</v>
      </c>
      <c r="BG20" s="50" t="s">
        <v>1384</v>
      </c>
      <c r="BH20" s="1"/>
      <c r="BI20" s="72" t="s">
        <v>1293</v>
      </c>
      <c r="BJ20" s="58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1381</v>
      </c>
      <c r="BF21" s="50" t="s">
        <v>1384</v>
      </c>
      <c r="BG21" s="50" t="s">
        <v>1384</v>
      </c>
      <c r="BH21" s="1"/>
      <c r="BI21" s="72" t="s">
        <v>1293</v>
      </c>
      <c r="BJ21" s="58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1383</v>
      </c>
      <c r="BE22" s="3" t="s">
        <v>1381</v>
      </c>
      <c r="BF22" s="50" t="s">
        <v>1384</v>
      </c>
      <c r="BG22" s="50" t="s">
        <v>1384</v>
      </c>
      <c r="BH22" s="1"/>
      <c r="BI22" s="72" t="s">
        <v>1293</v>
      </c>
      <c r="BJ22" s="58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7" si="84">_xlfn.AGGREGATE(9,6,CG23:CR23)-_xlfn.AGGREGATE(9,6,BU23:CF23)+12</f>
        <v>251</v>
      </c>
      <c r="BD23" s="4" t="s">
        <v>23</v>
      </c>
      <c r="BE23" s="3" t="s">
        <v>1381</v>
      </c>
      <c r="BF23" s="50" t="s">
        <v>1287</v>
      </c>
      <c r="BG23" s="50" t="s">
        <v>1287</v>
      </c>
      <c r="BH23" s="1"/>
      <c r="BI23" s="72" t="s">
        <v>1293</v>
      </c>
      <c r="BJ23" s="58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72">
        <f t="shared" ref="BU23:BU57" si="85">E23</f>
        <v>6</v>
      </c>
      <c r="BV23" s="73">
        <f t="shared" ref="BV23:BV57" si="86">I23</f>
        <v>35</v>
      </c>
      <c r="BW23" s="74">
        <f t="shared" ref="BW23:BW57" si="87">M23</f>
        <v>39</v>
      </c>
      <c r="BX23" s="73">
        <f t="shared" ref="BX23:BX57" si="88">Q23</f>
        <v>70</v>
      </c>
      <c r="BY23" s="74">
        <f t="shared" ref="BY23:BY57" si="89">U23</f>
        <v>73</v>
      </c>
      <c r="BZ23" s="73">
        <f t="shared" ref="BZ23:BZ57" si="90">Y23</f>
        <v>109</v>
      </c>
      <c r="CA23" s="74">
        <f t="shared" ref="CA23:CA57" si="91">AC23</f>
        <v>117</v>
      </c>
      <c r="CB23" s="73">
        <f t="shared" ref="CB23:CB57" si="92">AG23</f>
        <v>166</v>
      </c>
      <c r="CC23" s="74">
        <f t="shared" ref="CC23:CC57" si="93">AK23</f>
        <v>173</v>
      </c>
      <c r="CD23" s="73">
        <f t="shared" ref="CD23:CD57" si="94">AO23</f>
        <v>224</v>
      </c>
      <c r="CE23" s="74">
        <f t="shared" ref="CE23:CE57" si="95">AS23</f>
        <v>266</v>
      </c>
      <c r="CF23" s="73">
        <f t="shared" ref="CF23:CF57" si="96">AW23</f>
        <v>292</v>
      </c>
      <c r="CG23" s="72">
        <f t="shared" ref="CG23:CG57" si="97">G23</f>
        <v>34</v>
      </c>
      <c r="CH23" s="73">
        <f t="shared" ref="CH23:CH57" si="98">K23</f>
        <v>38</v>
      </c>
      <c r="CI23" s="74">
        <f t="shared" ref="CI23:CI57" si="99">O23</f>
        <v>69</v>
      </c>
      <c r="CJ23" s="74">
        <f t="shared" ref="CJ23:CJ57" si="100">S23</f>
        <v>72</v>
      </c>
      <c r="CK23" s="74">
        <f t="shared" ref="CK23:CK57" si="101">W23</f>
        <v>108</v>
      </c>
      <c r="CL23" s="74">
        <f t="shared" ref="CL23:CL57" si="102">AA23</f>
        <v>116</v>
      </c>
      <c r="CM23" s="74">
        <f t="shared" ref="CM23:CM57" si="103">AE23</f>
        <v>142</v>
      </c>
      <c r="CN23" s="74">
        <f t="shared" ref="CN23:CN57" si="104">AI23</f>
        <v>168</v>
      </c>
      <c r="CO23" s="74">
        <f t="shared" ref="CO23:CO57" si="105">AM23</f>
        <v>207</v>
      </c>
      <c r="CP23" s="74">
        <f t="shared" ref="CP23:CP57" si="106">AQ23</f>
        <v>259</v>
      </c>
      <c r="CQ23" s="74">
        <f t="shared" ref="CQ23:CQ57" si="107">AU23</f>
        <v>291</v>
      </c>
      <c r="CR23" s="74">
        <f t="shared" ref="CR23:CR57" si="108">AY23</f>
        <v>305</v>
      </c>
      <c r="CS23" s="23">
        <f t="shared" ref="CS23:CS57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1381</v>
      </c>
      <c r="BF24" s="50" t="s">
        <v>1384</v>
      </c>
      <c r="BG24" s="50" t="s">
        <v>1384</v>
      </c>
      <c r="BH24" s="1"/>
      <c r="BI24" s="72" t="s">
        <v>1293</v>
      </c>
      <c r="BJ24" s="58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1381</v>
      </c>
      <c r="BF25" s="50" t="s">
        <v>1384</v>
      </c>
      <c r="BG25" s="50" t="s">
        <v>1384</v>
      </c>
      <c r="BH25" s="1"/>
      <c r="BI25" s="72" t="s">
        <v>1293</v>
      </c>
      <c r="BJ25" s="58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50" t="s">
        <v>1384</v>
      </c>
      <c r="BG26" s="50" t="s">
        <v>1384</v>
      </c>
      <c r="BH26" s="1"/>
      <c r="BI26" s="72" t="s">
        <v>1293</v>
      </c>
      <c r="BJ26" s="58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1381</v>
      </c>
      <c r="BF27" s="50" t="s">
        <v>1384</v>
      </c>
      <c r="BG27" s="50" t="s">
        <v>1384</v>
      </c>
      <c r="BH27" s="1"/>
      <c r="BI27" s="72" t="s">
        <v>1293</v>
      </c>
      <c r="BJ27" s="58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1381</v>
      </c>
      <c r="BF28" s="50" t="s">
        <v>1384</v>
      </c>
      <c r="BG28" s="50" t="s">
        <v>1384</v>
      </c>
      <c r="BH28" s="1"/>
      <c r="BI28" s="72" t="s">
        <v>1293</v>
      </c>
      <c r="BJ28" s="58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1381</v>
      </c>
      <c r="BF29" s="50" t="s">
        <v>1384</v>
      </c>
      <c r="BG29" s="50" t="s">
        <v>1384</v>
      </c>
      <c r="BH29" s="1"/>
      <c r="BI29" s="72" t="s">
        <v>1293</v>
      </c>
      <c r="BJ29" s="58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1381</v>
      </c>
      <c r="BF30" s="50" t="s">
        <v>1384</v>
      </c>
      <c r="BG30" s="50" t="s">
        <v>1384</v>
      </c>
      <c r="BH30" s="1"/>
      <c r="BI30" s="72" t="s">
        <v>1293</v>
      </c>
      <c r="BJ30" s="58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1381</v>
      </c>
      <c r="BF31" s="50" t="s">
        <v>1384</v>
      </c>
      <c r="BG31" s="50" t="s">
        <v>1384</v>
      </c>
      <c r="BH31" s="1"/>
      <c r="BI31" s="72" t="s">
        <v>1293</v>
      </c>
      <c r="BJ31" s="58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1381</v>
      </c>
      <c r="BF32" s="50" t="s">
        <v>1384</v>
      </c>
      <c r="BG32" s="50" t="s">
        <v>1384</v>
      </c>
      <c r="BH32" s="1"/>
      <c r="BI32" s="72" t="s">
        <v>1293</v>
      </c>
      <c r="BJ32" s="58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1394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1381</v>
      </c>
      <c r="BF33" s="50" t="s">
        <v>1384</v>
      </c>
      <c r="BG33" s="50" t="s">
        <v>1384</v>
      </c>
      <c r="BH33" s="1"/>
      <c r="BI33" s="72" t="s">
        <v>1293</v>
      </c>
      <c r="BJ33" s="58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s="12" customFormat="1" x14ac:dyDescent="0.2">
      <c r="A34" s="9" t="str">
        <f t="shared" ref="A34" si="138">CONCATENATE(B34,"_",C34)</f>
        <v>aa2ar_human_5UVI</v>
      </c>
      <c r="B34" s="9" t="s">
        <v>139</v>
      </c>
      <c r="C34" s="9" t="s">
        <v>1421</v>
      </c>
      <c r="D34" s="9" t="str">
        <f>IFERROR(MID(VLOOKUP($B34,Seqs!$A:$B,2,0),E34,1),"")</f>
        <v>M</v>
      </c>
      <c r="E34" s="9">
        <v>1</v>
      </c>
      <c r="F34" s="9" t="str">
        <f>IFERROR(MID(VLOOKUP($B34,Seqs!$A:$B,2,0),G34,1),"")</f>
        <v>N</v>
      </c>
      <c r="G34" s="9">
        <v>34</v>
      </c>
      <c r="H34" s="9" t="str">
        <f>IFERROR(MID(VLOOKUP($B34,Seqs!$A:$B,2,0),I34,1),"")</f>
        <v>S</v>
      </c>
      <c r="I34" s="112">
        <v>35</v>
      </c>
      <c r="J34" s="9" t="str">
        <f>IFERROR(MID(VLOOKUP($B34,Seqs!$A:$B,2,0),K34,1),"")</f>
        <v>Q</v>
      </c>
      <c r="K34" s="112">
        <v>38</v>
      </c>
      <c r="L34" s="9" t="str">
        <f>IFERROR(MID(VLOOKUP($B34,Seqs!$A:$B,2,0),M34,1),"")</f>
        <v>N</v>
      </c>
      <c r="M34" s="9">
        <v>39</v>
      </c>
      <c r="N34" s="9" t="str">
        <f>IFERROR(MID(VLOOKUP($B34,Seqs!$A:$B,2,0),O34,1),"")</f>
        <v>G</v>
      </c>
      <c r="O34" s="9">
        <v>69</v>
      </c>
      <c r="P34" s="9" t="str">
        <f>IFERROR(MID(VLOOKUP($B34,Seqs!$A:$B,2,0),Q34,1),"")</f>
        <v>F</v>
      </c>
      <c r="Q34" s="9">
        <v>70</v>
      </c>
      <c r="R34" s="9" t="str">
        <f>IFERROR(MID(VLOOKUP($B34,Seqs!$A:$B,2,0),S34,1),"")</f>
        <v>A</v>
      </c>
      <c r="S34" s="9">
        <v>72</v>
      </c>
      <c r="T34" s="9" t="str">
        <f>IFERROR(MID(VLOOKUP($B34,Seqs!$A:$B,2,0),U34,1),"")</f>
        <v>A</v>
      </c>
      <c r="U34" s="9">
        <v>73</v>
      </c>
      <c r="V34" s="9" t="str">
        <f>IFERROR(MID(VLOOKUP($B34,Seqs!$A:$B,2,0),W34,1),"")</f>
        <v>I</v>
      </c>
      <c r="W34" s="9">
        <v>108</v>
      </c>
      <c r="X34" s="9" t="str">
        <f>IFERROR(MID(VLOOKUP($B34,Seqs!$A:$B,2,0),Y34,1),"")</f>
        <v>P</v>
      </c>
      <c r="Y34" s="9">
        <v>109</v>
      </c>
      <c r="Z34" s="9" t="str">
        <f>IFERROR(MID(VLOOKUP($B34,Seqs!$A:$B,2,0),AA34,1),"")</f>
        <v>V</v>
      </c>
      <c r="AA34" s="9">
        <v>116</v>
      </c>
      <c r="AB34" s="9" t="str">
        <f>IFERROR(MID(VLOOKUP($B34,Seqs!$A:$B,2,0),AC34,1),"")</f>
        <v>T</v>
      </c>
      <c r="AC34" s="9">
        <v>117</v>
      </c>
      <c r="AD34" s="9" t="str">
        <f>IFERROR(MID(VLOOKUP($B34,Seqs!$A:$B,2,0),AE34,1),"")</f>
        <v>G</v>
      </c>
      <c r="AE34" s="9">
        <v>142</v>
      </c>
      <c r="AF34" s="9" t="str">
        <f>IFERROR(MID(VLOOKUP($B34,Seqs!$A:$B,2,0),AG34,1),"")</f>
        <v>C</v>
      </c>
      <c r="AG34" s="9">
        <v>166</v>
      </c>
      <c r="AH34" s="9" t="str">
        <f>IFERROR(MID(VLOOKUP($B34,Seqs!$A:$B,2,0),AI34,1),"")</f>
        <v>F</v>
      </c>
      <c r="AI34" s="9">
        <v>168</v>
      </c>
      <c r="AJ34" s="9" t="str">
        <f>IFERROR(MID(VLOOKUP($B34,Seqs!$A:$B,2,0),AK34,1),"")</f>
        <v>P</v>
      </c>
      <c r="AK34" s="9">
        <v>173</v>
      </c>
      <c r="AL34" s="9" t="str">
        <f>IFERROR(MID(VLOOKUP($B34,Seqs!$A:$B,2,0),AM34,1),"")</f>
        <v>L</v>
      </c>
      <c r="AM34" s="9">
        <v>208</v>
      </c>
      <c r="AN34" s="9" t="str">
        <f>IFERROR(MID(VLOOKUP($B34,Seqs!$A:$B,2,0),AO34,1),"")</f>
        <v>E</v>
      </c>
      <c r="AO34" s="9">
        <v>219</v>
      </c>
      <c r="AP34" s="9" t="str">
        <f>IFERROR(MID(VLOOKUP($B34,Seqs!$A:$B,2,0),AQ34,1),"")</f>
        <v>C</v>
      </c>
      <c r="AQ34" s="9">
        <v>259</v>
      </c>
      <c r="AR34" s="9" t="str">
        <f>IFERROR(MID(VLOOKUP($B34,Seqs!$A:$B,2,0),AS34,1),"")</f>
        <v>P</v>
      </c>
      <c r="AS34" s="9">
        <v>266</v>
      </c>
      <c r="AT34" s="9" t="str">
        <f>IFERROR(MID(VLOOKUP($B34,Seqs!$A:$B,2,0),AU34,1),"")</f>
        <v>R</v>
      </c>
      <c r="AU34" s="9">
        <v>291</v>
      </c>
      <c r="AV34" s="9" t="str">
        <f>IFERROR(MID(VLOOKUP($B34,Seqs!$A:$B,2,0),AW34,1),"")</f>
        <v>I</v>
      </c>
      <c r="AW34" s="9">
        <v>292</v>
      </c>
      <c r="AX34" s="9" t="str">
        <f>IFERROR(MID(VLOOKUP($B34,Seqs!$A:$B,2,0),AY34,1),"")</f>
        <v>H</v>
      </c>
      <c r="AY34" s="9">
        <v>306</v>
      </c>
      <c r="AZ34" s="113" t="str">
        <f>VLOOKUP(B34,Classification!A:D,2,0)</f>
        <v>A</v>
      </c>
      <c r="BA34" s="101" t="str">
        <f>VLOOKUP(B34,Classification!A:D,4,0)</f>
        <v>Adenosine</v>
      </c>
      <c r="BB34" s="37" t="b">
        <f t="shared" ref="BB34" si="139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112">
        <f t="shared" ref="BC34" si="140">_xlfn.AGGREGATE(9,6,CG34:CR34)-_xlfn.AGGREGATE(9,6,BU34:CF34)+12</f>
        <v>263</v>
      </c>
      <c r="BD34" s="13" t="s">
        <v>23</v>
      </c>
      <c r="BE34" s="9" t="s">
        <v>1381</v>
      </c>
      <c r="BF34" s="52" t="s">
        <v>1</v>
      </c>
      <c r="BG34" s="52" t="s">
        <v>1</v>
      </c>
      <c r="BI34" s="114" t="s">
        <v>1293</v>
      </c>
      <c r="BJ34" s="115" t="s">
        <v>1293</v>
      </c>
      <c r="BK34" s="115" t="s">
        <v>1293</v>
      </c>
      <c r="BL34" s="115" t="s">
        <v>1293</v>
      </c>
      <c r="BM34" s="115" t="s">
        <v>1293</v>
      </c>
      <c r="BN34" s="115" t="s">
        <v>1293</v>
      </c>
      <c r="BO34" s="115" t="s">
        <v>1293</v>
      </c>
      <c r="BP34" s="115" t="s">
        <v>1293</v>
      </c>
      <c r="BQ34" s="115" t="s">
        <v>1293</v>
      </c>
      <c r="BR34" s="115" t="s">
        <v>1293</v>
      </c>
      <c r="BS34" s="115" t="s">
        <v>1293</v>
      </c>
      <c r="BT34" s="115" t="s">
        <v>1293</v>
      </c>
      <c r="BU34" s="114">
        <f t="shared" ref="BU34" si="141">E34</f>
        <v>1</v>
      </c>
      <c r="BV34" s="116">
        <f t="shared" ref="BV34" si="142">I34</f>
        <v>35</v>
      </c>
      <c r="BW34" s="117">
        <f t="shared" ref="BW34" si="143">M34</f>
        <v>39</v>
      </c>
      <c r="BX34" s="116">
        <f t="shared" ref="BX34" si="144">Q34</f>
        <v>70</v>
      </c>
      <c r="BY34" s="117">
        <f t="shared" ref="BY34" si="145">U34</f>
        <v>73</v>
      </c>
      <c r="BZ34" s="116">
        <f t="shared" ref="BZ34" si="146">Y34</f>
        <v>109</v>
      </c>
      <c r="CA34" s="117">
        <f t="shared" ref="CA34" si="147">AC34</f>
        <v>117</v>
      </c>
      <c r="CB34" s="116">
        <f t="shared" ref="CB34" si="148">AG34</f>
        <v>166</v>
      </c>
      <c r="CC34" s="117">
        <f t="shared" ref="CC34" si="149">AK34</f>
        <v>173</v>
      </c>
      <c r="CD34" s="116">
        <f t="shared" ref="CD34" si="150">AO34</f>
        <v>219</v>
      </c>
      <c r="CE34" s="117">
        <f t="shared" ref="CE34" si="151">AS34</f>
        <v>266</v>
      </c>
      <c r="CF34" s="116">
        <f t="shared" ref="CF34" si="152">AW34</f>
        <v>292</v>
      </c>
      <c r="CG34" s="114">
        <f t="shared" ref="CG34" si="153">G34</f>
        <v>34</v>
      </c>
      <c r="CH34" s="116">
        <f t="shared" ref="CH34" si="154">K34</f>
        <v>38</v>
      </c>
      <c r="CI34" s="117">
        <f t="shared" ref="CI34" si="155">O34</f>
        <v>69</v>
      </c>
      <c r="CJ34" s="117">
        <f t="shared" ref="CJ34" si="156">S34</f>
        <v>72</v>
      </c>
      <c r="CK34" s="117">
        <f t="shared" ref="CK34" si="157">W34</f>
        <v>108</v>
      </c>
      <c r="CL34" s="117">
        <f t="shared" ref="CL34" si="158">AA34</f>
        <v>116</v>
      </c>
      <c r="CM34" s="117">
        <f t="shared" ref="CM34" si="159">AE34</f>
        <v>142</v>
      </c>
      <c r="CN34" s="117">
        <f t="shared" ref="CN34" si="160">AI34</f>
        <v>168</v>
      </c>
      <c r="CO34" s="117">
        <f t="shared" ref="CO34" si="161">AM34</f>
        <v>208</v>
      </c>
      <c r="CP34" s="117">
        <f t="shared" ref="CP34" si="162">AQ34</f>
        <v>259</v>
      </c>
      <c r="CQ34" s="117">
        <f t="shared" ref="CQ34" si="163">AU34</f>
        <v>291</v>
      </c>
      <c r="CR34" s="117">
        <f t="shared" ref="CR34" si="164">AY34</f>
        <v>306</v>
      </c>
      <c r="CS34" s="112">
        <f t="shared" ref="CS34" si="165">M34-K34</f>
        <v>1</v>
      </c>
    </row>
    <row r="35" spans="1:1028" s="12" customFormat="1" x14ac:dyDescent="0.2">
      <c r="A35" s="9" t="str">
        <f t="shared" ref="A35" si="166">CONCATENATE(B35,"_",C35)</f>
        <v>aa2ar_human_5JTB</v>
      </c>
      <c r="B35" s="9" t="s">
        <v>139</v>
      </c>
      <c r="C35" s="9" t="s">
        <v>1422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V</v>
      </c>
      <c r="AY35" s="9">
        <v>307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8">_xlfn.AGGREGATE(9,6,CG35:CR35)-_xlfn.AGGREGATE(9,6,BU35:CF35)+12</f>
        <v>264</v>
      </c>
      <c r="BD35" s="13" t="s">
        <v>23</v>
      </c>
      <c r="BE35" s="9" t="s">
        <v>1381</v>
      </c>
      <c r="BF35" s="52" t="s">
        <v>1</v>
      </c>
      <c r="BG35" s="52" t="s">
        <v>1</v>
      </c>
      <c r="BI35" s="114" t="s">
        <v>1293</v>
      </c>
      <c r="BJ35" s="115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4">
        <f t="shared" ref="BU35" si="169">E35</f>
        <v>1</v>
      </c>
      <c r="BV35" s="116">
        <f t="shared" ref="BV35" si="170">I35</f>
        <v>35</v>
      </c>
      <c r="BW35" s="117">
        <f t="shared" ref="BW35" si="171">M35</f>
        <v>39</v>
      </c>
      <c r="BX35" s="116">
        <f t="shared" ref="BX35" si="172">Q35</f>
        <v>70</v>
      </c>
      <c r="BY35" s="117">
        <f t="shared" ref="BY35" si="173">U35</f>
        <v>73</v>
      </c>
      <c r="BZ35" s="116">
        <f t="shared" ref="BZ35" si="174">Y35</f>
        <v>109</v>
      </c>
      <c r="CA35" s="117">
        <f t="shared" ref="CA35" si="175">AC35</f>
        <v>117</v>
      </c>
      <c r="CB35" s="116">
        <f t="shared" ref="CB35" si="176">AG35</f>
        <v>166</v>
      </c>
      <c r="CC35" s="117">
        <f t="shared" ref="CC35" si="177">AK35</f>
        <v>173</v>
      </c>
      <c r="CD35" s="116">
        <f t="shared" ref="CD35" si="178">AO35</f>
        <v>219</v>
      </c>
      <c r="CE35" s="117">
        <f t="shared" ref="CE35" si="179">AS35</f>
        <v>266</v>
      </c>
      <c r="CF35" s="116">
        <f t="shared" ref="CF35" si="180">AW35</f>
        <v>292</v>
      </c>
      <c r="CG35" s="114">
        <f t="shared" ref="CG35" si="181">G35</f>
        <v>34</v>
      </c>
      <c r="CH35" s="116">
        <f t="shared" ref="CH35" si="182">K35</f>
        <v>38</v>
      </c>
      <c r="CI35" s="117">
        <f t="shared" ref="CI35" si="183">O35</f>
        <v>69</v>
      </c>
      <c r="CJ35" s="117">
        <f t="shared" ref="CJ35" si="184">S35</f>
        <v>72</v>
      </c>
      <c r="CK35" s="117">
        <f t="shared" ref="CK35" si="185">W35</f>
        <v>108</v>
      </c>
      <c r="CL35" s="117">
        <f t="shared" ref="CL35" si="186">AA35</f>
        <v>116</v>
      </c>
      <c r="CM35" s="117">
        <f t="shared" ref="CM35" si="187">AE35</f>
        <v>142</v>
      </c>
      <c r="CN35" s="117">
        <f t="shared" ref="CN35" si="188">AI35</f>
        <v>168</v>
      </c>
      <c r="CO35" s="117">
        <f t="shared" ref="CO35" si="189">AM35</f>
        <v>208</v>
      </c>
      <c r="CP35" s="117">
        <f t="shared" ref="CP35" si="190">AQ35</f>
        <v>259</v>
      </c>
      <c r="CQ35" s="117">
        <f t="shared" ref="CQ35" si="191">AU35</f>
        <v>291</v>
      </c>
      <c r="CR35" s="117">
        <f t="shared" ref="CR35" si="192">AY35</f>
        <v>307</v>
      </c>
      <c r="CS35" s="112">
        <f t="shared" ref="CS35" si="193">M35-K35</f>
        <v>1</v>
      </c>
    </row>
    <row r="36" spans="1:1028" x14ac:dyDescent="0.2">
      <c r="A36" s="3" t="str">
        <f t="shared" si="0"/>
        <v>acm1_human__wt</v>
      </c>
      <c r="B36" s="3" t="s">
        <v>146</v>
      </c>
      <c r="C36" s="3" t="s">
        <v>100</v>
      </c>
      <c r="D36" s="3" t="str">
        <f>IFERROR(MID(VLOOKUP($B36,Seqs!$A:$B,2,0),E36,1),"")</f>
        <v>P</v>
      </c>
      <c r="E36" s="3">
        <v>22</v>
      </c>
      <c r="F36" s="3" t="str">
        <f>IFERROR(MID(VLOOKUP($B36,Seqs!$A:$B,2,0),G36,1),"")</f>
        <v>N</v>
      </c>
      <c r="G36" s="3">
        <v>53</v>
      </c>
      <c r="H36" s="3" t="str">
        <f>IFERROR(MID(VLOOKUP($B36,Seqs!$A:$B,2,0),I36,1),"")</f>
        <v>T</v>
      </c>
      <c r="I36" s="23">
        <v>54</v>
      </c>
      <c r="J36" s="3" t="str">
        <f>IFERROR(MID(VLOOKUP($B36,Seqs!$A:$B,2,0),K36,1),"")</f>
        <v>K</v>
      </c>
      <c r="K36" s="23">
        <v>57</v>
      </c>
      <c r="L36" s="3" t="str">
        <f>IFERROR(MID(VLOOKUP($B36,Seqs!$A:$B,2,0),M36,1),"")</f>
        <v>T</v>
      </c>
      <c r="M36" s="3">
        <v>58</v>
      </c>
      <c r="N36" s="3" t="str">
        <f>IFERROR(MID(VLOOKUP($B36,Seqs!$A:$B,2,0),O36,1),"")</f>
        <v>M</v>
      </c>
      <c r="O36" s="3">
        <v>88</v>
      </c>
      <c r="P36" s="3" t="str">
        <f>IFERROR(MID(VLOOKUP($B36,Seqs!$A:$B,2,0),Q36,1),"")</f>
        <v>H</v>
      </c>
      <c r="Q36" s="3">
        <v>90</v>
      </c>
      <c r="R36" s="3" t="str">
        <f>IFERROR(MID(VLOOKUP($B36,Seqs!$A:$B,2,0),S36,1),"")</f>
        <v>L</v>
      </c>
      <c r="S36" s="3">
        <v>93</v>
      </c>
      <c r="T36" s="3" t="str">
        <f>IFERROR(MID(VLOOKUP($B36,Seqs!$A:$B,2,0),U36,1),"")</f>
        <v>G</v>
      </c>
      <c r="U36" s="3">
        <v>94</v>
      </c>
      <c r="V36" s="3" t="str">
        <f>IFERROR(MID(VLOOKUP($B36,Seqs!$A:$B,2,0),W36,1),"")</f>
        <v>R</v>
      </c>
      <c r="W36" s="3">
        <v>129</v>
      </c>
      <c r="X36" s="3" t="str">
        <f>IFERROR(MID(VLOOKUP($B36,Seqs!$A:$B,2,0),Y36,1),"")</f>
        <v>P</v>
      </c>
      <c r="Y36" s="3">
        <v>130</v>
      </c>
      <c r="Z36" s="3" t="str">
        <f>IFERROR(MID(VLOOKUP($B36,Seqs!$A:$B,2,0),AA36,1),"")</f>
        <v>R</v>
      </c>
      <c r="AA36" s="3">
        <v>137</v>
      </c>
      <c r="AB36" s="3" t="str">
        <f>IFERROR(MID(VLOOKUP($B36,Seqs!$A:$B,2,0),AC36,1),"")</f>
        <v>T</v>
      </c>
      <c r="AC36" s="9">
        <v>138</v>
      </c>
      <c r="AD36" s="3" t="str">
        <f>IFERROR(MID(VLOOKUP($B36,Seqs!$A:$B,2,0),AE36,1),"")</f>
        <v>G</v>
      </c>
      <c r="AE36" s="3">
        <v>169</v>
      </c>
      <c r="AF36" s="3" t="str">
        <f>IFERROR(MID(VLOOKUP($B36,Seqs!$A:$B,2,0),AG36,1),"")</f>
        <v>C</v>
      </c>
      <c r="AG36" s="3">
        <v>178</v>
      </c>
      <c r="AH36" s="3" t="str">
        <f>IFERROR(MID(VLOOKUP($B36,Seqs!$A:$B,2,0),AI36,1),"")</f>
        <v>I</v>
      </c>
      <c r="AI36" s="3">
        <v>180</v>
      </c>
      <c r="AJ36" s="3" t="str">
        <f>IFERROR(MID(VLOOKUP($B36,Seqs!$A:$B,2,0),AK36,1),"")</f>
        <v>Q</v>
      </c>
      <c r="AK36" s="3">
        <v>185</v>
      </c>
      <c r="AL36" s="3" t="str">
        <f>IFERROR(MID(VLOOKUP($B36,Seqs!$A:$B,2,0),AM36,1),"")</f>
        <v>L</v>
      </c>
      <c r="AM36" s="3">
        <v>225</v>
      </c>
      <c r="AN36" s="3" t="str">
        <f>IFERROR(MID(VLOOKUP($B36,Seqs!$A:$B,2,0),AO36,1),"")</f>
        <v>T</v>
      </c>
      <c r="AO36" s="3">
        <v>354</v>
      </c>
      <c r="AP36" s="3" t="str">
        <f>IFERROR(MID(VLOOKUP($B36,Seqs!$A:$B,2,0),AQ36,1),"")</f>
        <v>C</v>
      </c>
      <c r="AQ36" s="3">
        <v>391</v>
      </c>
      <c r="AR36" s="3" t="str">
        <f>IFERROR(MID(VLOOKUP($B36,Seqs!$A:$B,2,0),AS36,1),"")</f>
        <v>P</v>
      </c>
      <c r="AS36" s="3">
        <v>396</v>
      </c>
      <c r="AT36" s="3" t="str">
        <f>IFERROR(MID(VLOOKUP($B36,Seqs!$A:$B,2,0),AU36,1),"")</f>
        <v>C</v>
      </c>
      <c r="AU36" s="3">
        <v>421</v>
      </c>
      <c r="AV36" s="3" t="str">
        <f>IFERROR(MID(VLOOKUP($B36,Seqs!$A:$B,2,0),AW36,1),"")</f>
        <v>N</v>
      </c>
      <c r="AW36" s="3">
        <v>422</v>
      </c>
      <c r="AX36" s="3" t="str">
        <f>IFERROR(MID(VLOOKUP($B36,Seqs!$A:$B,2,0),AY36,1),"")</f>
        <v>L</v>
      </c>
      <c r="AY36" s="3">
        <v>434</v>
      </c>
      <c r="AZ36" s="79" t="str">
        <f>VLOOKUP(B36,Classification!A:D,2,0)</f>
        <v>A</v>
      </c>
      <c r="BA36" s="97" t="str">
        <f>VLOOKUP(B36,Classification!A:D,4,0)</f>
        <v>Acetylcholine(muscarinic)</v>
      </c>
      <c r="BB36" s="27" t="b">
        <f t="shared" si="1"/>
        <v>1</v>
      </c>
      <c r="BC36" s="23">
        <f t="shared" si="84"/>
        <v>268</v>
      </c>
      <c r="BD36" s="57" t="s">
        <v>1379</v>
      </c>
      <c r="BE36" s="3" t="s">
        <v>1381</v>
      </c>
      <c r="BF36" s="50" t="s">
        <v>1379</v>
      </c>
      <c r="BG36" s="50" t="s">
        <v>1384</v>
      </c>
      <c r="BH36" s="1"/>
      <c r="BI36" s="72" t="s">
        <v>1293</v>
      </c>
      <c r="BJ36" s="58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72">
        <f t="shared" si="85"/>
        <v>22</v>
      </c>
      <c r="BV36" s="73">
        <f t="shared" si="86"/>
        <v>54</v>
      </c>
      <c r="BW36" s="74">
        <f t="shared" si="87"/>
        <v>58</v>
      </c>
      <c r="BX36" s="73">
        <f t="shared" si="88"/>
        <v>90</v>
      </c>
      <c r="BY36" s="74">
        <f t="shared" si="89"/>
        <v>94</v>
      </c>
      <c r="BZ36" s="73">
        <f t="shared" si="90"/>
        <v>130</v>
      </c>
      <c r="CA36" s="74">
        <f t="shared" si="91"/>
        <v>138</v>
      </c>
      <c r="CB36" s="73">
        <f t="shared" si="92"/>
        <v>178</v>
      </c>
      <c r="CC36" s="74">
        <f t="shared" si="93"/>
        <v>185</v>
      </c>
      <c r="CD36" s="73">
        <f t="shared" si="94"/>
        <v>354</v>
      </c>
      <c r="CE36" s="74">
        <f t="shared" si="95"/>
        <v>396</v>
      </c>
      <c r="CF36" s="73">
        <f t="shared" si="96"/>
        <v>422</v>
      </c>
      <c r="CG36" s="72">
        <f t="shared" si="97"/>
        <v>53</v>
      </c>
      <c r="CH36" s="73">
        <f t="shared" si="98"/>
        <v>57</v>
      </c>
      <c r="CI36" s="74">
        <f t="shared" si="99"/>
        <v>88</v>
      </c>
      <c r="CJ36" s="74">
        <f t="shared" si="100"/>
        <v>93</v>
      </c>
      <c r="CK36" s="74">
        <f t="shared" si="101"/>
        <v>129</v>
      </c>
      <c r="CL36" s="74">
        <f t="shared" si="102"/>
        <v>137</v>
      </c>
      <c r="CM36" s="74">
        <f t="shared" si="103"/>
        <v>169</v>
      </c>
      <c r="CN36" s="74">
        <f t="shared" si="104"/>
        <v>180</v>
      </c>
      <c r="CO36" s="74">
        <f t="shared" si="105"/>
        <v>225</v>
      </c>
      <c r="CP36" s="74">
        <f t="shared" si="106"/>
        <v>391</v>
      </c>
      <c r="CQ36" s="74">
        <f t="shared" si="107"/>
        <v>421</v>
      </c>
      <c r="CR36" s="74">
        <f t="shared" si="108"/>
        <v>434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si="0"/>
        <v>acm1_human_5CXV</v>
      </c>
      <c r="B37" s="3" t="s">
        <v>146</v>
      </c>
      <c r="C37" s="3" t="s">
        <v>62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R</v>
      </c>
      <c r="AM37" s="3">
        <v>213</v>
      </c>
      <c r="AN37" s="3" t="str">
        <f>IFERROR(MID(VLOOKUP($B37,Seqs!$A:$B,2,0),AO37,1),"")</f>
        <v>L</v>
      </c>
      <c r="AO37" s="3">
        <v>357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4"/>
        <v>253</v>
      </c>
      <c r="BD37" s="16" t="s">
        <v>1383</v>
      </c>
      <c r="BE37" s="3" t="s">
        <v>1381</v>
      </c>
      <c r="BF37" s="50" t="s">
        <v>1384</v>
      </c>
      <c r="BG37" s="50" t="s">
        <v>1384</v>
      </c>
      <c r="BH37" s="1"/>
      <c r="BI37" s="72" t="s">
        <v>1293</v>
      </c>
      <c r="BJ37" s="58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72">
        <f t="shared" si="85"/>
        <v>22</v>
      </c>
      <c r="BV37" s="73">
        <f t="shared" si="86"/>
        <v>54</v>
      </c>
      <c r="BW37" s="74">
        <f t="shared" si="87"/>
        <v>58</v>
      </c>
      <c r="BX37" s="73">
        <f t="shared" si="88"/>
        <v>90</v>
      </c>
      <c r="BY37" s="74">
        <f t="shared" si="89"/>
        <v>94</v>
      </c>
      <c r="BZ37" s="73">
        <f t="shared" si="90"/>
        <v>130</v>
      </c>
      <c r="CA37" s="74">
        <f t="shared" si="91"/>
        <v>138</v>
      </c>
      <c r="CB37" s="73">
        <f t="shared" si="92"/>
        <v>178</v>
      </c>
      <c r="CC37" s="74">
        <f t="shared" si="93"/>
        <v>185</v>
      </c>
      <c r="CD37" s="73">
        <f t="shared" si="94"/>
        <v>357</v>
      </c>
      <c r="CE37" s="74">
        <f t="shared" si="95"/>
        <v>396</v>
      </c>
      <c r="CF37" s="73">
        <f t="shared" si="96"/>
        <v>422</v>
      </c>
      <c r="CG37" s="72">
        <f t="shared" si="97"/>
        <v>53</v>
      </c>
      <c r="CH37" s="73">
        <f t="shared" si="98"/>
        <v>57</v>
      </c>
      <c r="CI37" s="74">
        <f t="shared" si="99"/>
        <v>88</v>
      </c>
      <c r="CJ37" s="74">
        <f t="shared" si="100"/>
        <v>93</v>
      </c>
      <c r="CK37" s="74">
        <f t="shared" si="101"/>
        <v>129</v>
      </c>
      <c r="CL37" s="74">
        <f t="shared" si="102"/>
        <v>137</v>
      </c>
      <c r="CM37" s="74">
        <f t="shared" si="103"/>
        <v>169</v>
      </c>
      <c r="CN37" s="74">
        <f t="shared" si="104"/>
        <v>180</v>
      </c>
      <c r="CO37" s="74">
        <f t="shared" si="105"/>
        <v>213</v>
      </c>
      <c r="CP37" s="74">
        <f t="shared" si="106"/>
        <v>391</v>
      </c>
      <c r="CQ37" s="74">
        <f t="shared" si="107"/>
        <v>421</v>
      </c>
      <c r="CR37" s="74">
        <f t="shared" si="108"/>
        <v>434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0"/>
        <v>acm2_human__wt</v>
      </c>
      <c r="B38" s="3" t="s">
        <v>147</v>
      </c>
      <c r="C38" s="3" t="s">
        <v>100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E</v>
      </c>
      <c r="AM38" s="3">
        <v>223</v>
      </c>
      <c r="AN38" s="3" t="str">
        <f>IFERROR(MID(VLOOKUP($B38,Seqs!$A:$B,2,0),AO38,1),"")</f>
        <v>K</v>
      </c>
      <c r="AO38" s="3">
        <v>376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4"/>
        <v>269</v>
      </c>
      <c r="BD38" s="57" t="s">
        <v>1379</v>
      </c>
      <c r="BE38" s="3" t="s">
        <v>1381</v>
      </c>
      <c r="BF38" s="50" t="s">
        <v>1379</v>
      </c>
      <c r="BG38" s="50" t="s">
        <v>1384</v>
      </c>
      <c r="BH38" s="1"/>
      <c r="BI38" s="72" t="s">
        <v>1293</v>
      </c>
      <c r="BJ38" s="58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376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223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ref="A39:A70" si="194">CONCATENATE(B39,"_",C39)</f>
        <v>acm2_human_3UON</v>
      </c>
      <c r="B39" s="3" t="s">
        <v>147</v>
      </c>
      <c r="C39" s="3" t="s">
        <v>79</v>
      </c>
      <c r="D39" s="3" t="str">
        <f>IFERROR(MID(VLOOKUP($B39,Seqs!$A:$B,2,0),E39,1),"")</f>
        <v>V</v>
      </c>
      <c r="E39" s="3">
        <v>23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213</v>
      </c>
      <c r="AN39" s="3" t="str">
        <f>IFERROR(MID(VLOOKUP($B39,Seqs!$A:$B,2,0),AO39,1),"")</f>
        <v>K</v>
      </c>
      <c r="AO39" s="3">
        <v>384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ref="BB39:BB70" si="195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si="84"/>
        <v>247</v>
      </c>
      <c r="BD39" s="16" t="s">
        <v>1383</v>
      </c>
      <c r="BE39" s="3" t="s">
        <v>1381</v>
      </c>
      <c r="BF39" s="50" t="s">
        <v>1384</v>
      </c>
      <c r="BG39" s="50" t="s">
        <v>1384</v>
      </c>
      <c r="BH39" s="1"/>
      <c r="BI39" s="72" t="s">
        <v>1293</v>
      </c>
      <c r="BJ39" s="58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72">
        <f t="shared" si="85"/>
        <v>23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384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213</v>
      </c>
      <c r="CP39" s="74">
        <f t="shared" si="106"/>
        <v>413</v>
      </c>
      <c r="CQ39" s="74">
        <f t="shared" si="107"/>
        <v>443</v>
      </c>
      <c r="CR39" s="74">
        <f t="shared" si="108"/>
        <v>456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94"/>
        <v>acm2_human_4MQS</v>
      </c>
      <c r="B40" s="3" t="s">
        <v>147</v>
      </c>
      <c r="C40" s="3" t="s">
        <v>68</v>
      </c>
      <c r="D40" s="3" t="str">
        <f>IFERROR(MID(VLOOKUP($B40,Seqs!$A:$B,2,0),E40,1),"")</f>
        <v>K</v>
      </c>
      <c r="E40" s="3">
        <v>19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K</v>
      </c>
      <c r="AM40" s="3">
        <v>214</v>
      </c>
      <c r="AN40" s="3" t="str">
        <f>IFERROR(MID(VLOOKUP($B40,Seqs!$A:$B,2,0),AO40,1),"")</f>
        <v>S</v>
      </c>
      <c r="AO40" s="3">
        <v>380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si="195"/>
        <v>1</v>
      </c>
      <c r="BC40" s="23">
        <f t="shared" si="84"/>
        <v>256</v>
      </c>
      <c r="BD40" s="4" t="s">
        <v>23</v>
      </c>
      <c r="BE40" s="3" t="s">
        <v>1297</v>
      </c>
      <c r="BF40" s="50" t="s">
        <v>1384</v>
      </c>
      <c r="BG40" s="50" t="s">
        <v>1384</v>
      </c>
      <c r="BH40" s="1"/>
      <c r="BI40" s="72" t="s">
        <v>1293</v>
      </c>
      <c r="BJ40" s="58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72">
        <f t="shared" si="85"/>
        <v>19</v>
      </c>
      <c r="BV40" s="73">
        <f t="shared" si="86"/>
        <v>52</v>
      </c>
      <c r="BW40" s="74">
        <f t="shared" si="87"/>
        <v>56</v>
      </c>
      <c r="BX40" s="73">
        <f t="shared" si="88"/>
        <v>88</v>
      </c>
      <c r="BY40" s="74">
        <f t="shared" si="89"/>
        <v>92</v>
      </c>
      <c r="BZ40" s="73">
        <f t="shared" si="90"/>
        <v>128</v>
      </c>
      <c r="CA40" s="74">
        <f t="shared" si="91"/>
        <v>136</v>
      </c>
      <c r="CB40" s="73">
        <f t="shared" si="92"/>
        <v>176</v>
      </c>
      <c r="CC40" s="74">
        <f t="shared" si="93"/>
        <v>183</v>
      </c>
      <c r="CD40" s="73">
        <f t="shared" si="94"/>
        <v>380</v>
      </c>
      <c r="CE40" s="74">
        <f t="shared" si="95"/>
        <v>418</v>
      </c>
      <c r="CF40" s="73">
        <f t="shared" si="96"/>
        <v>444</v>
      </c>
      <c r="CG40" s="72">
        <f t="shared" si="97"/>
        <v>51</v>
      </c>
      <c r="CH40" s="73">
        <f t="shared" si="98"/>
        <v>55</v>
      </c>
      <c r="CI40" s="74">
        <f t="shared" si="99"/>
        <v>86</v>
      </c>
      <c r="CJ40" s="74">
        <f t="shared" si="100"/>
        <v>91</v>
      </c>
      <c r="CK40" s="74">
        <f t="shared" si="101"/>
        <v>127</v>
      </c>
      <c r="CL40" s="74">
        <f t="shared" si="102"/>
        <v>135</v>
      </c>
      <c r="CM40" s="74">
        <f t="shared" si="103"/>
        <v>167</v>
      </c>
      <c r="CN40" s="74">
        <f t="shared" si="104"/>
        <v>178</v>
      </c>
      <c r="CO40" s="74">
        <f t="shared" si="105"/>
        <v>214</v>
      </c>
      <c r="CP40" s="74">
        <f t="shared" si="106"/>
        <v>413</v>
      </c>
      <c r="CQ40" s="74">
        <f t="shared" si="107"/>
        <v>443</v>
      </c>
      <c r="CR40" s="74">
        <f t="shared" si="108"/>
        <v>456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94"/>
        <v>acm2_human_4MQT</v>
      </c>
      <c r="B41" s="3" t="s">
        <v>147</v>
      </c>
      <c r="C41" s="3" t="s">
        <v>1047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S</v>
      </c>
      <c r="AM41" s="3">
        <v>215</v>
      </c>
      <c r="AN41" s="3" t="str">
        <f>IFERROR(MID(VLOOKUP($B41,Seqs!$A:$B,2,0),AO41,1),"")</f>
        <v>P</v>
      </c>
      <c r="AO41" s="3">
        <v>379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C</v>
      </c>
      <c r="AY41" s="3">
        <v>457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95"/>
        <v>1</v>
      </c>
      <c r="BC41" s="23">
        <f t="shared" si="84"/>
        <v>259</v>
      </c>
      <c r="BD41" s="4" t="s">
        <v>1382</v>
      </c>
      <c r="BE41" s="3" t="s">
        <v>1297</v>
      </c>
      <c r="BF41" s="50" t="s">
        <v>1384</v>
      </c>
      <c r="BG41" s="50" t="s">
        <v>1384</v>
      </c>
      <c r="BH41" s="1"/>
      <c r="BI41" s="72" t="s">
        <v>1293</v>
      </c>
      <c r="BJ41" s="58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72">
        <f t="shared" si="85"/>
        <v>19</v>
      </c>
      <c r="BV41" s="73">
        <f t="shared" si="86"/>
        <v>52</v>
      </c>
      <c r="BW41" s="74">
        <f t="shared" si="87"/>
        <v>56</v>
      </c>
      <c r="BX41" s="73">
        <f t="shared" si="88"/>
        <v>88</v>
      </c>
      <c r="BY41" s="74">
        <f t="shared" si="89"/>
        <v>92</v>
      </c>
      <c r="BZ41" s="73">
        <f t="shared" si="90"/>
        <v>128</v>
      </c>
      <c r="CA41" s="74">
        <f t="shared" si="91"/>
        <v>136</v>
      </c>
      <c r="CB41" s="73">
        <f t="shared" si="92"/>
        <v>176</v>
      </c>
      <c r="CC41" s="74">
        <f t="shared" si="93"/>
        <v>183</v>
      </c>
      <c r="CD41" s="73">
        <f t="shared" si="94"/>
        <v>379</v>
      </c>
      <c r="CE41" s="74">
        <f t="shared" si="95"/>
        <v>418</v>
      </c>
      <c r="CF41" s="73">
        <f t="shared" si="96"/>
        <v>444</v>
      </c>
      <c r="CG41" s="72">
        <f t="shared" si="97"/>
        <v>51</v>
      </c>
      <c r="CH41" s="73">
        <f t="shared" si="98"/>
        <v>55</v>
      </c>
      <c r="CI41" s="74">
        <f t="shared" si="99"/>
        <v>86</v>
      </c>
      <c r="CJ41" s="74">
        <f t="shared" si="100"/>
        <v>91</v>
      </c>
      <c r="CK41" s="74">
        <f t="shared" si="101"/>
        <v>127</v>
      </c>
      <c r="CL41" s="74">
        <f t="shared" si="102"/>
        <v>135</v>
      </c>
      <c r="CM41" s="74">
        <f t="shared" si="103"/>
        <v>167</v>
      </c>
      <c r="CN41" s="74">
        <f t="shared" si="104"/>
        <v>178</v>
      </c>
      <c r="CO41" s="74">
        <f t="shared" si="105"/>
        <v>215</v>
      </c>
      <c r="CP41" s="74">
        <f t="shared" si="106"/>
        <v>413</v>
      </c>
      <c r="CQ41" s="74">
        <f t="shared" si="107"/>
        <v>443</v>
      </c>
      <c r="CR41" s="74">
        <f t="shared" si="108"/>
        <v>457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94"/>
        <v>acm3_rat__wt</v>
      </c>
      <c r="B42" s="3" t="s">
        <v>910</v>
      </c>
      <c r="C42" s="3" t="s">
        <v>100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L</v>
      </c>
      <c r="AM42" s="3">
        <v>267</v>
      </c>
      <c r="AN42" s="3" t="str">
        <f>IFERROR(MID(VLOOKUP($B42,Seqs!$A:$B,2,0),AO42,1),"")</f>
        <v>R</v>
      </c>
      <c r="AO42" s="3">
        <v>479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>N</v>
      </c>
      <c r="AW42" s="3">
        <v>547</v>
      </c>
      <c r="AX42" s="3" t="str">
        <f>IFERROR(MID(VLOOKUP($B42,Seqs!$A:$B,2,0),AY42,1),"")</f>
        <v>L</v>
      </c>
      <c r="AY42" s="3">
        <v>558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95"/>
        <v>1</v>
      </c>
      <c r="BC42" s="23">
        <f t="shared" si="84"/>
        <v>267</v>
      </c>
      <c r="BD42" s="57" t="s">
        <v>1379</v>
      </c>
      <c r="BE42" s="3" t="s">
        <v>1381</v>
      </c>
      <c r="BF42" s="50" t="s">
        <v>1379</v>
      </c>
      <c r="BG42" s="50" t="s">
        <v>1384</v>
      </c>
      <c r="BH42" s="1"/>
      <c r="BI42" s="72" t="s">
        <v>1293</v>
      </c>
      <c r="BJ42" s="58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479</v>
      </c>
      <c r="CE42" s="74">
        <f t="shared" si="95"/>
        <v>521</v>
      </c>
      <c r="CF42" s="73">
        <f t="shared" si="96"/>
        <v>547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267</v>
      </c>
      <c r="CP42" s="74">
        <f t="shared" si="106"/>
        <v>516</v>
      </c>
      <c r="CQ42" s="74">
        <f t="shared" si="107"/>
        <v>546</v>
      </c>
      <c r="CR42" s="74">
        <f t="shared" si="108"/>
        <v>558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94"/>
        <v>acm3_rat_4U15</v>
      </c>
      <c r="B43" s="3" t="s">
        <v>910</v>
      </c>
      <c r="C43" s="3" t="s">
        <v>71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K</v>
      </c>
      <c r="AM43" s="3">
        <v>259</v>
      </c>
      <c r="AN43" s="3" t="str">
        <f>IFERROR(MID(VLOOKUP($B43,Seqs!$A:$B,2,0),AO43,1),"")</f>
        <v>I</v>
      </c>
      <c r="AO43" s="3">
        <v>483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95"/>
        <v>1</v>
      </c>
      <c r="BC43" s="23">
        <f t="shared" si="84"/>
        <v>255</v>
      </c>
      <c r="BD43" s="16" t="s">
        <v>1383</v>
      </c>
      <c r="BE43" s="3" t="s">
        <v>1381</v>
      </c>
      <c r="BF43" s="50" t="s">
        <v>1384</v>
      </c>
      <c r="BG43" s="50" t="s">
        <v>1384</v>
      </c>
      <c r="BH43" s="1"/>
      <c r="BI43" s="72" t="s">
        <v>1293</v>
      </c>
      <c r="BJ43" s="58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72">
        <f t="shared" si="85"/>
        <v>64</v>
      </c>
      <c r="BV43" s="73">
        <f t="shared" si="86"/>
        <v>96</v>
      </c>
      <c r="BW43" s="74">
        <f t="shared" si="87"/>
        <v>100</v>
      </c>
      <c r="BX43" s="73">
        <f t="shared" si="88"/>
        <v>132</v>
      </c>
      <c r="BY43" s="74">
        <f t="shared" si="89"/>
        <v>136</v>
      </c>
      <c r="BZ43" s="73">
        <f t="shared" si="90"/>
        <v>172</v>
      </c>
      <c r="CA43" s="74">
        <f t="shared" si="91"/>
        <v>180</v>
      </c>
      <c r="CB43" s="73">
        <f t="shared" si="92"/>
        <v>220</v>
      </c>
      <c r="CC43" s="74">
        <f t="shared" si="93"/>
        <v>227</v>
      </c>
      <c r="CD43" s="73">
        <f t="shared" si="94"/>
        <v>483</v>
      </c>
      <c r="CE43" s="74">
        <f t="shared" si="95"/>
        <v>521</v>
      </c>
      <c r="CF43" s="73">
        <f t="shared" si="96"/>
        <v>547</v>
      </c>
      <c r="CG43" s="72">
        <f t="shared" si="97"/>
        <v>95</v>
      </c>
      <c r="CH43" s="73">
        <f t="shared" si="98"/>
        <v>99</v>
      </c>
      <c r="CI43" s="74">
        <f t="shared" si="99"/>
        <v>130</v>
      </c>
      <c r="CJ43" s="74">
        <f t="shared" si="100"/>
        <v>135</v>
      </c>
      <c r="CK43" s="74">
        <f t="shared" si="101"/>
        <v>171</v>
      </c>
      <c r="CL43" s="74">
        <f t="shared" si="102"/>
        <v>179</v>
      </c>
      <c r="CM43" s="74">
        <f t="shared" si="103"/>
        <v>211</v>
      </c>
      <c r="CN43" s="74">
        <f t="shared" si="104"/>
        <v>222</v>
      </c>
      <c r="CO43" s="74">
        <f t="shared" si="105"/>
        <v>259</v>
      </c>
      <c r="CP43" s="74">
        <f t="shared" si="106"/>
        <v>516</v>
      </c>
      <c r="CQ43" s="74">
        <f t="shared" si="107"/>
        <v>546</v>
      </c>
      <c r="CR43" s="74">
        <f t="shared" si="108"/>
        <v>558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94"/>
        <v>acm3_rat_4U16</v>
      </c>
      <c r="B44" s="3" t="s">
        <v>910</v>
      </c>
      <c r="C44" s="3" t="s">
        <v>1054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/>
      </c>
      <c r="AW44" s="3" t="s">
        <v>23</v>
      </c>
      <c r="AX44" s="3" t="str">
        <f>IFERROR(MID(VLOOKUP($B44,Seqs!$A:$B,2,0),AY44,1),"")</f>
        <v/>
      </c>
      <c r="AY44" s="3" t="s">
        <v>23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95"/>
        <v>1</v>
      </c>
      <c r="BC44" s="23">
        <f t="shared" si="84"/>
        <v>244</v>
      </c>
      <c r="BD44" s="4" t="s">
        <v>23</v>
      </c>
      <c r="BE44" s="3" t="s">
        <v>1381</v>
      </c>
      <c r="BF44" s="50" t="s">
        <v>1384</v>
      </c>
      <c r="BG44" s="50" t="s">
        <v>1384</v>
      </c>
      <c r="BH44" s="1"/>
      <c r="BI44" s="72" t="s">
        <v>1293</v>
      </c>
      <c r="BJ44" s="58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72">
        <f t="shared" si="85"/>
        <v>64</v>
      </c>
      <c r="BV44" s="73">
        <f t="shared" si="86"/>
        <v>96</v>
      </c>
      <c r="BW44" s="74">
        <f t="shared" si="87"/>
        <v>100</v>
      </c>
      <c r="BX44" s="73">
        <f t="shared" si="88"/>
        <v>132</v>
      </c>
      <c r="BY44" s="74">
        <f t="shared" si="89"/>
        <v>136</v>
      </c>
      <c r="BZ44" s="73">
        <f t="shared" si="90"/>
        <v>172</v>
      </c>
      <c r="CA44" s="74">
        <f t="shared" si="91"/>
        <v>180</v>
      </c>
      <c r="CB44" s="73">
        <f t="shared" si="92"/>
        <v>220</v>
      </c>
      <c r="CC44" s="74">
        <f t="shared" si="93"/>
        <v>227</v>
      </c>
      <c r="CD44" s="73">
        <f t="shared" si="94"/>
        <v>483</v>
      </c>
      <c r="CE44" s="74">
        <f t="shared" si="95"/>
        <v>521</v>
      </c>
      <c r="CF44" s="73" t="str">
        <f t="shared" si="96"/>
        <v>-</v>
      </c>
      <c r="CG44" s="72">
        <f t="shared" si="97"/>
        <v>95</v>
      </c>
      <c r="CH44" s="73">
        <f t="shared" si="98"/>
        <v>99</v>
      </c>
      <c r="CI44" s="74">
        <f t="shared" si="99"/>
        <v>130</v>
      </c>
      <c r="CJ44" s="74">
        <f t="shared" si="100"/>
        <v>135</v>
      </c>
      <c r="CK44" s="74">
        <f t="shared" si="101"/>
        <v>171</v>
      </c>
      <c r="CL44" s="74">
        <f t="shared" si="102"/>
        <v>179</v>
      </c>
      <c r="CM44" s="74">
        <f t="shared" si="103"/>
        <v>211</v>
      </c>
      <c r="CN44" s="74">
        <f t="shared" si="104"/>
        <v>222</v>
      </c>
      <c r="CO44" s="74">
        <f t="shared" si="105"/>
        <v>259</v>
      </c>
      <c r="CP44" s="74">
        <f t="shared" si="106"/>
        <v>516</v>
      </c>
      <c r="CQ44" s="74">
        <f t="shared" si="107"/>
        <v>546</v>
      </c>
      <c r="CR44" s="74" t="str">
        <f t="shared" si="108"/>
        <v>-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94"/>
        <v>acm4_human__wt</v>
      </c>
      <c r="B45" s="3" t="s">
        <v>149</v>
      </c>
      <c r="C45" s="3" t="s">
        <v>100</v>
      </c>
      <c r="D45" s="3" t="str">
        <f>IFERROR(MID(VLOOKUP($B45,Seqs!$A:$B,2,0),E45,1),"")</f>
        <v>R</v>
      </c>
      <c r="E45" s="3">
        <v>26</v>
      </c>
      <c r="F45" s="3" t="str">
        <f>IFERROR(MID(VLOOKUP($B45,Seqs!$A:$B,2,0),G45,1),"")</f>
        <v>N</v>
      </c>
      <c r="G45" s="3">
        <v>60</v>
      </c>
      <c r="H45" s="3" t="str">
        <f>IFERROR(MID(VLOOKUP($B45,Seqs!$A:$B,2,0),I45,1),"")</f>
        <v>R</v>
      </c>
      <c r="I45" s="23">
        <v>61</v>
      </c>
      <c r="J45" s="3" t="str">
        <f>IFERROR(MID(VLOOKUP($B45,Seqs!$A:$B,2,0),K45,1),"")</f>
        <v>Q</v>
      </c>
      <c r="K45" s="23">
        <v>64</v>
      </c>
      <c r="L45" s="3" t="str">
        <f>IFERROR(MID(VLOOKUP($B45,Seqs!$A:$B,2,0),M45,1),"")</f>
        <v>T</v>
      </c>
      <c r="M45" s="3">
        <v>65</v>
      </c>
      <c r="N45" s="3" t="str">
        <f>IFERROR(MID(VLOOKUP($B45,Seqs!$A:$B,2,0),O45,1),"")</f>
        <v>K</v>
      </c>
      <c r="O45" s="3">
        <v>95</v>
      </c>
      <c r="P45" s="3" t="str">
        <f>IFERROR(MID(VLOOKUP($B45,Seqs!$A:$B,2,0),Q45,1),"")</f>
        <v>Y</v>
      </c>
      <c r="Q45" s="3">
        <v>97</v>
      </c>
      <c r="R45" s="3" t="str">
        <f>IFERROR(MID(VLOOKUP($B45,Seqs!$A:$B,2,0),S45,1),"")</f>
        <v>L</v>
      </c>
      <c r="S45" s="3">
        <v>100</v>
      </c>
      <c r="T45" s="3" t="str">
        <f>IFERROR(MID(VLOOKUP($B45,Seqs!$A:$B,2,0),U45,1),"")</f>
        <v>G</v>
      </c>
      <c r="U45" s="3">
        <v>101</v>
      </c>
      <c r="V45" s="3" t="str">
        <f>IFERROR(MID(VLOOKUP($B45,Seqs!$A:$B,2,0),W45,1),"")</f>
        <v>K</v>
      </c>
      <c r="W45" s="3">
        <v>136</v>
      </c>
      <c r="X45" s="3" t="str">
        <f>IFERROR(MID(VLOOKUP($B45,Seqs!$A:$B,2,0),Y45,1),"")</f>
        <v>P</v>
      </c>
      <c r="Y45" s="3">
        <v>137</v>
      </c>
      <c r="Z45" s="3" t="str">
        <f>IFERROR(MID(VLOOKUP($B45,Seqs!$A:$B,2,0),AA45,1),"")</f>
        <v>R</v>
      </c>
      <c r="AA45" s="3">
        <v>144</v>
      </c>
      <c r="AB45" s="3" t="str">
        <f>IFERROR(MID(VLOOKUP($B45,Seqs!$A:$B,2,0),AC45,1),"")</f>
        <v>T</v>
      </c>
      <c r="AC45" s="9">
        <v>145</v>
      </c>
      <c r="AD45" s="3" t="str">
        <f>IFERROR(MID(VLOOKUP($B45,Seqs!$A:$B,2,0),AE45,1),"")</f>
        <v>G</v>
      </c>
      <c r="AE45" s="3">
        <v>176</v>
      </c>
      <c r="AF45" s="3" t="str">
        <f>IFERROR(MID(VLOOKUP($B45,Seqs!$A:$B,2,0),AG45,1),"")</f>
        <v>C</v>
      </c>
      <c r="AG45" s="3">
        <v>185</v>
      </c>
      <c r="AH45" s="3" t="str">
        <f>IFERROR(MID(VLOOKUP($B45,Seqs!$A:$B,2,0),AI45,1),"")</f>
        <v>I</v>
      </c>
      <c r="AI45" s="3">
        <v>187</v>
      </c>
      <c r="AJ45" s="3" t="str">
        <f>IFERROR(MID(VLOOKUP($B45,Seqs!$A:$B,2,0),AK45,1),"")</f>
        <v>N</v>
      </c>
      <c r="AK45" s="3">
        <v>192</v>
      </c>
      <c r="AL45" s="3" t="str">
        <f>IFERROR(MID(VLOOKUP($B45,Seqs!$A:$B,2,0),AM45,1),"")</f>
        <v>E</v>
      </c>
      <c r="AM45" s="3">
        <v>232</v>
      </c>
      <c r="AN45" s="3" t="str">
        <f>IFERROR(MID(VLOOKUP($B45,Seqs!$A:$B,2,0),AO45,1),"")</f>
        <v>R</v>
      </c>
      <c r="AO45" s="3">
        <v>389</v>
      </c>
      <c r="AP45" s="3" t="str">
        <f>IFERROR(MID(VLOOKUP($B45,Seqs!$A:$B,2,0),AQ45,1),"")</f>
        <v>C</v>
      </c>
      <c r="AQ45" s="3">
        <v>426</v>
      </c>
      <c r="AR45" s="3" t="str">
        <f>IFERROR(MID(VLOOKUP($B45,Seqs!$A:$B,2,0),AS45,1),"")</f>
        <v>P</v>
      </c>
      <c r="AS45" s="3">
        <v>431</v>
      </c>
      <c r="AT45" s="3" t="str">
        <f>IFERROR(MID(VLOOKUP($B45,Seqs!$A:$B,2,0),AU45,1),"")</f>
        <v>C</v>
      </c>
      <c r="AU45" s="3">
        <v>456</v>
      </c>
      <c r="AV45" s="3" t="str">
        <f>IFERROR(MID(VLOOKUP($B45,Seqs!$A:$B,2,0),AW45,1),"")</f>
        <v>N</v>
      </c>
      <c r="AW45" s="3">
        <v>457</v>
      </c>
      <c r="AX45" s="3" t="str">
        <f>IFERROR(MID(VLOOKUP($B45,Seqs!$A:$B,2,0),AY45,1),"")</f>
        <v>L</v>
      </c>
      <c r="AY45" s="3">
        <v>469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195"/>
        <v>1</v>
      </c>
      <c r="BC45" s="23">
        <f t="shared" si="84"/>
        <v>271</v>
      </c>
      <c r="BD45" s="35" t="s">
        <v>1379</v>
      </c>
      <c r="BE45" s="3" t="s">
        <v>1381</v>
      </c>
      <c r="BF45" s="50" t="s">
        <v>1379</v>
      </c>
      <c r="BG45" s="50" t="s">
        <v>1384</v>
      </c>
      <c r="BH45" s="1"/>
      <c r="BI45" s="72" t="s">
        <v>1293</v>
      </c>
      <c r="BJ45" s="58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72">
        <f t="shared" si="85"/>
        <v>26</v>
      </c>
      <c r="BV45" s="73">
        <f t="shared" si="86"/>
        <v>61</v>
      </c>
      <c r="BW45" s="74">
        <f t="shared" si="87"/>
        <v>65</v>
      </c>
      <c r="BX45" s="73">
        <f t="shared" si="88"/>
        <v>97</v>
      </c>
      <c r="BY45" s="74">
        <f t="shared" si="89"/>
        <v>101</v>
      </c>
      <c r="BZ45" s="73">
        <f t="shared" si="90"/>
        <v>137</v>
      </c>
      <c r="CA45" s="74">
        <f t="shared" si="91"/>
        <v>145</v>
      </c>
      <c r="CB45" s="73">
        <f t="shared" si="92"/>
        <v>185</v>
      </c>
      <c r="CC45" s="74">
        <f t="shared" si="93"/>
        <v>192</v>
      </c>
      <c r="CD45" s="73">
        <f t="shared" si="94"/>
        <v>389</v>
      </c>
      <c r="CE45" s="74">
        <f t="shared" si="95"/>
        <v>431</v>
      </c>
      <c r="CF45" s="73">
        <f t="shared" si="96"/>
        <v>457</v>
      </c>
      <c r="CG45" s="72">
        <f t="shared" si="97"/>
        <v>60</v>
      </c>
      <c r="CH45" s="73">
        <f t="shared" si="98"/>
        <v>64</v>
      </c>
      <c r="CI45" s="74">
        <f t="shared" si="99"/>
        <v>95</v>
      </c>
      <c r="CJ45" s="74">
        <f t="shared" si="100"/>
        <v>100</v>
      </c>
      <c r="CK45" s="74">
        <f t="shared" si="101"/>
        <v>136</v>
      </c>
      <c r="CL45" s="74">
        <f t="shared" si="102"/>
        <v>144</v>
      </c>
      <c r="CM45" s="74">
        <f t="shared" si="103"/>
        <v>176</v>
      </c>
      <c r="CN45" s="74">
        <f t="shared" si="104"/>
        <v>187</v>
      </c>
      <c r="CO45" s="74">
        <f t="shared" si="105"/>
        <v>232</v>
      </c>
      <c r="CP45" s="74">
        <f t="shared" si="106"/>
        <v>426</v>
      </c>
      <c r="CQ45" s="74">
        <f t="shared" si="107"/>
        <v>456</v>
      </c>
      <c r="CR45" s="74">
        <f t="shared" si="108"/>
        <v>469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94"/>
        <v>acm4_human_5DSG</v>
      </c>
      <c r="B46" s="3" t="s">
        <v>149</v>
      </c>
      <c r="C46" s="3" t="s">
        <v>61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L</v>
      </c>
      <c r="AM46" s="3">
        <v>220</v>
      </c>
      <c r="AN46" s="3" t="str">
        <f>IFERROR(MID(VLOOKUP($B46,Seqs!$A:$B,2,0),AO46,1),"")</f>
        <v>R</v>
      </c>
      <c r="AO46" s="3">
        <v>396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195"/>
        <v>1</v>
      </c>
      <c r="BC46" s="23">
        <f t="shared" si="84"/>
        <v>252</v>
      </c>
      <c r="BD46" s="2" t="s">
        <v>1383</v>
      </c>
      <c r="BE46" s="3" t="s">
        <v>1381</v>
      </c>
      <c r="BF46" s="50" t="s">
        <v>1384</v>
      </c>
      <c r="BG46" s="50" t="s">
        <v>1384</v>
      </c>
      <c r="BH46" s="1"/>
      <c r="BI46" s="72" t="s">
        <v>1293</v>
      </c>
      <c r="BJ46" s="58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72">
        <f t="shared" si="85"/>
        <v>26</v>
      </c>
      <c r="BV46" s="73">
        <f t="shared" si="86"/>
        <v>61</v>
      </c>
      <c r="BW46" s="74">
        <f t="shared" si="87"/>
        <v>65</v>
      </c>
      <c r="BX46" s="73">
        <f t="shared" si="88"/>
        <v>97</v>
      </c>
      <c r="BY46" s="74">
        <f t="shared" si="89"/>
        <v>101</v>
      </c>
      <c r="BZ46" s="73">
        <f t="shared" si="90"/>
        <v>137</v>
      </c>
      <c r="CA46" s="74">
        <f t="shared" si="91"/>
        <v>145</v>
      </c>
      <c r="CB46" s="73">
        <f t="shared" si="92"/>
        <v>185</v>
      </c>
      <c r="CC46" s="74">
        <f t="shared" si="93"/>
        <v>192</v>
      </c>
      <c r="CD46" s="73">
        <f t="shared" si="94"/>
        <v>396</v>
      </c>
      <c r="CE46" s="74">
        <f t="shared" si="95"/>
        <v>431</v>
      </c>
      <c r="CF46" s="73">
        <f t="shared" si="96"/>
        <v>457</v>
      </c>
      <c r="CG46" s="72">
        <f t="shared" si="97"/>
        <v>60</v>
      </c>
      <c r="CH46" s="73">
        <f t="shared" si="98"/>
        <v>64</v>
      </c>
      <c r="CI46" s="74">
        <f t="shared" si="99"/>
        <v>95</v>
      </c>
      <c r="CJ46" s="74">
        <f t="shared" si="100"/>
        <v>100</v>
      </c>
      <c r="CK46" s="74">
        <f t="shared" si="101"/>
        <v>136</v>
      </c>
      <c r="CL46" s="74">
        <f t="shared" si="102"/>
        <v>144</v>
      </c>
      <c r="CM46" s="74">
        <f t="shared" si="103"/>
        <v>176</v>
      </c>
      <c r="CN46" s="74">
        <f t="shared" si="104"/>
        <v>187</v>
      </c>
      <c r="CO46" s="74">
        <f t="shared" si="105"/>
        <v>220</v>
      </c>
      <c r="CP46" s="74">
        <f t="shared" si="106"/>
        <v>426</v>
      </c>
      <c r="CQ46" s="74">
        <f t="shared" si="107"/>
        <v>456</v>
      </c>
      <c r="CR46" s="74">
        <f t="shared" si="108"/>
        <v>469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94"/>
        <v>adrb1_melga__wt</v>
      </c>
      <c r="B47" s="3" t="s">
        <v>912</v>
      </c>
      <c r="C47" s="3" t="s">
        <v>100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E</v>
      </c>
      <c r="AM47" s="3">
        <v>245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7" t="str">
        <f>VLOOKUP(B47,Classification!A:D,4,0)</f>
        <v>Adrenoceptors</v>
      </c>
      <c r="BB47" s="27" t="b">
        <f t="shared" si="195"/>
        <v>1</v>
      </c>
      <c r="BC47" s="23">
        <f t="shared" si="84"/>
        <v>272</v>
      </c>
      <c r="BD47" s="35" t="s">
        <v>1379</v>
      </c>
      <c r="BE47" s="3" t="s">
        <v>1381</v>
      </c>
      <c r="BF47" s="50" t="s">
        <v>1379</v>
      </c>
      <c r="BG47" s="50" t="s">
        <v>1384</v>
      </c>
      <c r="BH47" s="3" t="s">
        <v>1166</v>
      </c>
      <c r="BI47" s="72" t="s">
        <v>1293</v>
      </c>
      <c r="BJ47" s="58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245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94"/>
        <v>adrb1_melga_2Y00</v>
      </c>
      <c r="B48" s="3" t="s">
        <v>912</v>
      </c>
      <c r="C48" s="3" t="s">
        <v>1023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195"/>
        <v>1</v>
      </c>
      <c r="BC48" s="23">
        <f t="shared" si="84"/>
        <v>265</v>
      </c>
      <c r="BD48" s="4" t="s">
        <v>23</v>
      </c>
      <c r="BE48" s="3" t="s">
        <v>1381</v>
      </c>
      <c r="BF48" s="50" t="s">
        <v>1384</v>
      </c>
      <c r="BG48" s="50" t="s">
        <v>1384</v>
      </c>
      <c r="BH48" s="1"/>
      <c r="BI48" s="72" t="s">
        <v>1293</v>
      </c>
      <c r="BJ48" s="58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94"/>
        <v>adrb1_melga_2Y02</v>
      </c>
      <c r="B49" s="3" t="s">
        <v>912</v>
      </c>
      <c r="C49" s="3" t="s">
        <v>1024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195"/>
        <v>1</v>
      </c>
      <c r="BC49" s="23">
        <f t="shared" si="84"/>
        <v>265</v>
      </c>
      <c r="BD49" s="4" t="s">
        <v>23</v>
      </c>
      <c r="BE49" s="3" t="s">
        <v>1381</v>
      </c>
      <c r="BF49" s="50" t="s">
        <v>1384</v>
      </c>
      <c r="BG49" s="50" t="s">
        <v>1384</v>
      </c>
      <c r="BH49" s="1"/>
      <c r="BI49" s="72" t="s">
        <v>1293</v>
      </c>
      <c r="BJ49" s="58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94"/>
        <v>adrb1_melga_2Y03</v>
      </c>
      <c r="B50" s="3" t="s">
        <v>912</v>
      </c>
      <c r="C50" s="3" t="s">
        <v>1025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195"/>
        <v>1</v>
      </c>
      <c r="BC50" s="23">
        <f t="shared" si="84"/>
        <v>265</v>
      </c>
      <c r="BD50" s="4" t="s">
        <v>23</v>
      </c>
      <c r="BE50" s="3" t="s">
        <v>1381</v>
      </c>
      <c r="BF50" s="50" t="s">
        <v>1384</v>
      </c>
      <c r="BG50" s="50" t="s">
        <v>1384</v>
      </c>
      <c r="BH50" s="1"/>
      <c r="BI50" s="72" t="s">
        <v>1293</v>
      </c>
      <c r="BJ50" s="58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72">
        <f t="shared" si="85"/>
        <v>33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275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238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94"/>
        <v>adrb1_melga_2Y04</v>
      </c>
      <c r="B51" s="3" t="s">
        <v>912</v>
      </c>
      <c r="C51" s="3" t="s">
        <v>1026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195"/>
        <v>1</v>
      </c>
      <c r="BC51" s="23">
        <f t="shared" si="84"/>
        <v>265</v>
      </c>
      <c r="BD51" s="4" t="s">
        <v>23</v>
      </c>
      <c r="BE51" s="3" t="s">
        <v>1381</v>
      </c>
      <c r="BF51" s="50" t="s">
        <v>1384</v>
      </c>
      <c r="BG51" s="50" t="s">
        <v>1384</v>
      </c>
      <c r="BH51" s="1"/>
      <c r="BI51" s="72" t="s">
        <v>1293</v>
      </c>
      <c r="BJ51" s="58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275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238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94"/>
        <v>adrb1_melga_2YCW</v>
      </c>
      <c r="B52" s="3" t="s">
        <v>912</v>
      </c>
      <c r="C52" s="3" t="s">
        <v>1027</v>
      </c>
      <c r="D52" s="3" t="str">
        <f>IFERROR(MID(VLOOKUP($B52,Seqs!$A:$B,2,0),E52,1),"")</f>
        <v>S</v>
      </c>
      <c r="E52" s="3">
        <v>37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K</v>
      </c>
      <c r="AM52" s="3">
        <v>240</v>
      </c>
      <c r="AN52" s="3" t="str">
        <f>IFERROR(MID(VLOOKUP($B52,Seqs!$A:$B,2,0),AO52,1),"")</f>
        <v>L</v>
      </c>
      <c r="AO52" s="3">
        <v>289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195"/>
        <v>1</v>
      </c>
      <c r="BC52" s="23">
        <f t="shared" si="84"/>
        <v>249</v>
      </c>
      <c r="BD52" s="4" t="s">
        <v>23</v>
      </c>
      <c r="BE52" s="3" t="s">
        <v>1381</v>
      </c>
      <c r="BF52" s="50" t="s">
        <v>1384</v>
      </c>
      <c r="BG52" s="50" t="s">
        <v>1384</v>
      </c>
      <c r="BH52" s="1"/>
      <c r="BI52" s="72" t="s">
        <v>1293</v>
      </c>
      <c r="BJ52" s="58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72">
        <f t="shared" si="85"/>
        <v>37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289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240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94"/>
        <v>adrb1_melga_2YCZ</v>
      </c>
      <c r="B53" s="3" t="s">
        <v>912</v>
      </c>
      <c r="C53" s="3" t="s">
        <v>1028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A</v>
      </c>
      <c r="AO53" s="3">
        <v>288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195"/>
        <v>1</v>
      </c>
      <c r="BC53" s="23">
        <f t="shared" si="84"/>
        <v>254</v>
      </c>
      <c r="BD53" s="16" t="s">
        <v>23</v>
      </c>
      <c r="BE53" s="3" t="s">
        <v>1381</v>
      </c>
      <c r="BF53" s="50" t="s">
        <v>1384</v>
      </c>
      <c r="BG53" s="50" t="s">
        <v>1384</v>
      </c>
      <c r="BH53" s="1"/>
      <c r="BI53" s="72" t="s">
        <v>1293</v>
      </c>
      <c r="BJ53" s="58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288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240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94"/>
        <v>adrb1_melga_3ZPQ</v>
      </c>
      <c r="B54" s="3" t="s">
        <v>912</v>
      </c>
      <c r="C54" s="3" t="s">
        <v>1038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195"/>
        <v>1</v>
      </c>
      <c r="BC54" s="23">
        <f t="shared" si="84"/>
        <v>265</v>
      </c>
      <c r="BD54" s="4" t="s">
        <v>23</v>
      </c>
      <c r="BE54" s="3" t="s">
        <v>1381</v>
      </c>
      <c r="BF54" s="50" t="s">
        <v>1384</v>
      </c>
      <c r="BG54" s="50" t="s">
        <v>1384</v>
      </c>
      <c r="BH54" s="1"/>
      <c r="BI54" s="72" t="s">
        <v>1293</v>
      </c>
      <c r="BJ54" s="58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275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238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94"/>
        <v>adrb1_melga_3ZPR</v>
      </c>
      <c r="B55" s="3" t="s">
        <v>912</v>
      </c>
      <c r="C55" s="3" t="s">
        <v>1039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195"/>
        <v>1</v>
      </c>
      <c r="BC55" s="23">
        <f t="shared" si="84"/>
        <v>265</v>
      </c>
      <c r="BD55" s="4" t="s">
        <v>23</v>
      </c>
      <c r="BE55" s="3" t="s">
        <v>1381</v>
      </c>
      <c r="BF55" s="50" t="s">
        <v>1384</v>
      </c>
      <c r="BG55" s="50" t="s">
        <v>1384</v>
      </c>
      <c r="BH55" s="1"/>
      <c r="BI55" s="72" t="s">
        <v>1293</v>
      </c>
      <c r="BJ55" s="58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94"/>
        <v>adrb1_melga_4AMI</v>
      </c>
      <c r="B56" s="3" t="s">
        <v>912</v>
      </c>
      <c r="C56" s="3" t="s">
        <v>1040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E</v>
      </c>
      <c r="AM56" s="3">
        <v>236</v>
      </c>
      <c r="AN56" s="3" t="str">
        <f>IFERROR(MID(VLOOKUP($B56,Seqs!$A:$B,2,0),AO56,1),"")</f>
        <v>A</v>
      </c>
      <c r="AO56" s="3">
        <v>288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195"/>
        <v>1</v>
      </c>
      <c r="BC56" s="23">
        <f t="shared" si="84"/>
        <v>250</v>
      </c>
      <c r="BD56" s="4" t="s">
        <v>23</v>
      </c>
      <c r="BE56" s="3" t="s">
        <v>1381</v>
      </c>
      <c r="BF56" s="50" t="s">
        <v>1384</v>
      </c>
      <c r="BG56" s="50" t="s">
        <v>1384</v>
      </c>
      <c r="BH56" s="1"/>
      <c r="BI56" s="72" t="s">
        <v>1293</v>
      </c>
      <c r="BJ56" s="58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72">
        <f t="shared" si="85"/>
        <v>33</v>
      </c>
      <c r="BV56" s="73">
        <f t="shared" si="86"/>
        <v>70</v>
      </c>
      <c r="BW56" s="74">
        <f t="shared" si="87"/>
        <v>74</v>
      </c>
      <c r="BX56" s="73">
        <f t="shared" si="88"/>
        <v>106</v>
      </c>
      <c r="BY56" s="74">
        <f t="shared" si="89"/>
        <v>110</v>
      </c>
      <c r="BZ56" s="73">
        <f t="shared" si="90"/>
        <v>146</v>
      </c>
      <c r="CA56" s="74">
        <f t="shared" si="91"/>
        <v>154</v>
      </c>
      <c r="CB56" s="73">
        <f t="shared" si="92"/>
        <v>199</v>
      </c>
      <c r="CC56" s="74">
        <f t="shared" si="93"/>
        <v>204</v>
      </c>
      <c r="CD56" s="73">
        <f t="shared" si="94"/>
        <v>288</v>
      </c>
      <c r="CE56" s="74">
        <f t="shared" si="95"/>
        <v>321</v>
      </c>
      <c r="CF56" s="73">
        <f t="shared" si="96"/>
        <v>346</v>
      </c>
      <c r="CG56" s="72">
        <f t="shared" si="97"/>
        <v>69</v>
      </c>
      <c r="CH56" s="73">
        <f t="shared" si="98"/>
        <v>73</v>
      </c>
      <c r="CI56" s="74">
        <f t="shared" si="99"/>
        <v>104</v>
      </c>
      <c r="CJ56" s="74">
        <f t="shared" si="100"/>
        <v>109</v>
      </c>
      <c r="CK56" s="74">
        <f t="shared" si="101"/>
        <v>145</v>
      </c>
      <c r="CL56" s="74">
        <f t="shared" si="102"/>
        <v>153</v>
      </c>
      <c r="CM56" s="74">
        <f t="shared" si="103"/>
        <v>180</v>
      </c>
      <c r="CN56" s="74">
        <f t="shared" si="104"/>
        <v>201</v>
      </c>
      <c r="CO56" s="74">
        <f t="shared" si="105"/>
        <v>236</v>
      </c>
      <c r="CP56" s="74">
        <f t="shared" si="106"/>
        <v>316</v>
      </c>
      <c r="CQ56" s="74">
        <f t="shared" si="107"/>
        <v>345</v>
      </c>
      <c r="CR56" s="74">
        <f t="shared" si="108"/>
        <v>358</v>
      </c>
      <c r="CS56" s="23">
        <f t="shared" si="109"/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94"/>
        <v>adrb1_melga_4AMJ</v>
      </c>
      <c r="B57" s="3" t="s">
        <v>912</v>
      </c>
      <c r="C57" s="3" t="s">
        <v>1041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195"/>
        <v>1</v>
      </c>
      <c r="BC57" s="23">
        <f t="shared" si="84"/>
        <v>265</v>
      </c>
      <c r="BD57" s="2" t="s">
        <v>1383</v>
      </c>
      <c r="BE57" s="3" t="s">
        <v>1381</v>
      </c>
      <c r="BF57" s="50" t="s">
        <v>1384</v>
      </c>
      <c r="BG57" s="50" t="s">
        <v>1384</v>
      </c>
      <c r="BH57" s="1"/>
      <c r="BI57" s="72" t="s">
        <v>1293</v>
      </c>
      <c r="BJ57" s="58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72">
        <f t="shared" si="85"/>
        <v>33</v>
      </c>
      <c r="BV57" s="73">
        <f t="shared" si="86"/>
        <v>70</v>
      </c>
      <c r="BW57" s="74">
        <f t="shared" si="87"/>
        <v>74</v>
      </c>
      <c r="BX57" s="73">
        <f t="shared" si="88"/>
        <v>106</v>
      </c>
      <c r="BY57" s="74">
        <f t="shared" si="89"/>
        <v>110</v>
      </c>
      <c r="BZ57" s="73">
        <f t="shared" si="90"/>
        <v>146</v>
      </c>
      <c r="CA57" s="74">
        <f t="shared" si="91"/>
        <v>154</v>
      </c>
      <c r="CB57" s="73">
        <f t="shared" si="92"/>
        <v>199</v>
      </c>
      <c r="CC57" s="74">
        <f t="shared" si="93"/>
        <v>204</v>
      </c>
      <c r="CD57" s="73">
        <f t="shared" si="94"/>
        <v>275</v>
      </c>
      <c r="CE57" s="74">
        <f t="shared" si="95"/>
        <v>321</v>
      </c>
      <c r="CF57" s="73">
        <f t="shared" si="96"/>
        <v>346</v>
      </c>
      <c r="CG57" s="72">
        <f t="shared" si="97"/>
        <v>69</v>
      </c>
      <c r="CH57" s="73">
        <f t="shared" si="98"/>
        <v>73</v>
      </c>
      <c r="CI57" s="74">
        <f t="shared" si="99"/>
        <v>104</v>
      </c>
      <c r="CJ57" s="74">
        <f t="shared" si="100"/>
        <v>109</v>
      </c>
      <c r="CK57" s="74">
        <f t="shared" si="101"/>
        <v>145</v>
      </c>
      <c r="CL57" s="74">
        <f t="shared" si="102"/>
        <v>153</v>
      </c>
      <c r="CM57" s="74">
        <f t="shared" si="103"/>
        <v>180</v>
      </c>
      <c r="CN57" s="74">
        <f t="shared" si="104"/>
        <v>201</v>
      </c>
      <c r="CO57" s="74">
        <f t="shared" si="105"/>
        <v>238</v>
      </c>
      <c r="CP57" s="74">
        <f t="shared" si="106"/>
        <v>316</v>
      </c>
      <c r="CQ57" s="74">
        <f t="shared" si="107"/>
        <v>345</v>
      </c>
      <c r="CR57" s="74">
        <f t="shared" si="108"/>
        <v>358</v>
      </c>
      <c r="CS57" s="23">
        <f t="shared" si="109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94"/>
        <v>adrb1_melga_4BVN</v>
      </c>
      <c r="B58" s="3" t="s">
        <v>912</v>
      </c>
      <c r="C58" s="3" t="s">
        <v>82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195"/>
        <v>1</v>
      </c>
      <c r="BC58" s="23">
        <f t="shared" ref="BC58:BC97" si="196">_xlfn.AGGREGATE(9,6,CG58:CR58)-_xlfn.AGGREGATE(9,6,BU58:CF58)+12</f>
        <v>258</v>
      </c>
      <c r="BD58" s="4" t="s">
        <v>23</v>
      </c>
      <c r="BE58" s="3" t="s">
        <v>1381</v>
      </c>
      <c r="BF58" s="50" t="s">
        <v>1384</v>
      </c>
      <c r="BG58" s="50" t="s">
        <v>1384</v>
      </c>
      <c r="BH58" s="1"/>
      <c r="BI58" s="72" t="s">
        <v>1293</v>
      </c>
      <c r="BJ58" s="58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72">
        <f t="shared" ref="BU58:BU97" si="197">E58</f>
        <v>37</v>
      </c>
      <c r="BV58" s="73">
        <f t="shared" ref="BV58:BV97" si="198">I58</f>
        <v>70</v>
      </c>
      <c r="BW58" s="74">
        <f t="shared" ref="BW58:BW97" si="199">M58</f>
        <v>74</v>
      </c>
      <c r="BX58" s="73">
        <f t="shared" ref="BX58:BX97" si="200">Q58</f>
        <v>106</v>
      </c>
      <c r="BY58" s="74">
        <f t="shared" ref="BY58:BY97" si="201">U58</f>
        <v>110</v>
      </c>
      <c r="BZ58" s="73">
        <f t="shared" ref="BZ58:BZ97" si="202">Y58</f>
        <v>146</v>
      </c>
      <c r="CA58" s="74">
        <f t="shared" ref="CA58:CA97" si="203">AC58</f>
        <v>154</v>
      </c>
      <c r="CB58" s="73">
        <f t="shared" ref="CB58:CB97" si="204">AG58</f>
        <v>199</v>
      </c>
      <c r="CC58" s="74">
        <f t="shared" ref="CC58:CC97" si="205">AK58</f>
        <v>204</v>
      </c>
      <c r="CD58" s="73">
        <f t="shared" ref="CD58:CD97" si="206">AO58</f>
        <v>279</v>
      </c>
      <c r="CE58" s="74">
        <f t="shared" ref="CE58:CE97" si="207">AS58</f>
        <v>321</v>
      </c>
      <c r="CF58" s="73">
        <f t="shared" ref="CF58:CF97" si="208">AW58</f>
        <v>346</v>
      </c>
      <c r="CG58" s="72">
        <f t="shared" ref="CG58:CG97" si="209">G58</f>
        <v>69</v>
      </c>
      <c r="CH58" s="73">
        <f t="shared" ref="CH58:CH97" si="210">K58</f>
        <v>73</v>
      </c>
      <c r="CI58" s="74">
        <f t="shared" ref="CI58:CI97" si="211">O58</f>
        <v>104</v>
      </c>
      <c r="CJ58" s="74">
        <f t="shared" ref="CJ58:CJ97" si="212">S58</f>
        <v>109</v>
      </c>
      <c r="CK58" s="74">
        <f t="shared" ref="CK58:CK97" si="213">W58</f>
        <v>145</v>
      </c>
      <c r="CL58" s="74">
        <f t="shared" ref="CL58:CL97" si="214">AA58</f>
        <v>153</v>
      </c>
      <c r="CM58" s="74">
        <f t="shared" ref="CM58:CM97" si="215">AE58</f>
        <v>180</v>
      </c>
      <c r="CN58" s="74">
        <f t="shared" ref="CN58:CN97" si="216">AI58</f>
        <v>201</v>
      </c>
      <c r="CO58" s="74">
        <f t="shared" ref="CO58:CO97" si="217">AM58</f>
        <v>239</v>
      </c>
      <c r="CP58" s="74">
        <f t="shared" ref="CP58:CP97" si="218">AQ58</f>
        <v>316</v>
      </c>
      <c r="CQ58" s="74">
        <f t="shared" ref="CQ58:CQ97" si="219">AU58</f>
        <v>345</v>
      </c>
      <c r="CR58" s="74">
        <f t="shared" ref="CR58:CR97" si="220">AY58</f>
        <v>358</v>
      </c>
      <c r="CS58" s="23">
        <f t="shared" ref="CS58:CS97" si="221">M58-K58</f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94"/>
        <v>adrb1_melga_4GPO</v>
      </c>
      <c r="B59" s="3" t="s">
        <v>912</v>
      </c>
      <c r="C59" s="3" t="s">
        <v>1042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E</v>
      </c>
      <c r="AM59" s="3">
        <v>233</v>
      </c>
      <c r="AN59" s="3" t="str">
        <f>IFERROR(MID(VLOOKUP($B59,Seqs!$A:$B,2,0),AO59,1),"")</f>
        <v>M</v>
      </c>
      <c r="AO59" s="3">
        <v>283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L</v>
      </c>
      <c r="AY59" s="3">
        <v>356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195"/>
        <v>1</v>
      </c>
      <c r="BC59" s="23">
        <f t="shared" si="196"/>
        <v>246</v>
      </c>
      <c r="BD59" s="4" t="s">
        <v>23</v>
      </c>
      <c r="BE59" s="3" t="s">
        <v>1381</v>
      </c>
      <c r="BF59" s="50" t="s">
        <v>1384</v>
      </c>
      <c r="BG59" s="50" t="s">
        <v>1384</v>
      </c>
      <c r="BH59" s="1"/>
      <c r="BI59" s="72" t="s">
        <v>1293</v>
      </c>
      <c r="BJ59" s="58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72">
        <f t="shared" si="197"/>
        <v>37</v>
      </c>
      <c r="BV59" s="73">
        <f t="shared" si="198"/>
        <v>70</v>
      </c>
      <c r="BW59" s="74">
        <f t="shared" si="199"/>
        <v>74</v>
      </c>
      <c r="BX59" s="73">
        <f t="shared" si="200"/>
        <v>106</v>
      </c>
      <c r="BY59" s="74">
        <f t="shared" si="201"/>
        <v>110</v>
      </c>
      <c r="BZ59" s="73">
        <f t="shared" si="202"/>
        <v>146</v>
      </c>
      <c r="CA59" s="74">
        <f t="shared" si="203"/>
        <v>154</v>
      </c>
      <c r="CB59" s="73">
        <f t="shared" si="204"/>
        <v>199</v>
      </c>
      <c r="CC59" s="74">
        <f t="shared" si="205"/>
        <v>204</v>
      </c>
      <c r="CD59" s="73">
        <f t="shared" si="206"/>
        <v>283</v>
      </c>
      <c r="CE59" s="74">
        <f t="shared" si="207"/>
        <v>321</v>
      </c>
      <c r="CF59" s="73">
        <f t="shared" si="208"/>
        <v>346</v>
      </c>
      <c r="CG59" s="72">
        <f t="shared" si="209"/>
        <v>69</v>
      </c>
      <c r="CH59" s="73">
        <f t="shared" si="210"/>
        <v>73</v>
      </c>
      <c r="CI59" s="74">
        <f t="shared" si="211"/>
        <v>104</v>
      </c>
      <c r="CJ59" s="74">
        <f t="shared" si="212"/>
        <v>109</v>
      </c>
      <c r="CK59" s="74">
        <f t="shared" si="213"/>
        <v>145</v>
      </c>
      <c r="CL59" s="74">
        <f t="shared" si="214"/>
        <v>153</v>
      </c>
      <c r="CM59" s="74">
        <f t="shared" si="215"/>
        <v>180</v>
      </c>
      <c r="CN59" s="74">
        <f t="shared" si="216"/>
        <v>201</v>
      </c>
      <c r="CO59" s="74">
        <f t="shared" si="217"/>
        <v>233</v>
      </c>
      <c r="CP59" s="74">
        <f t="shared" si="218"/>
        <v>316</v>
      </c>
      <c r="CQ59" s="74">
        <f t="shared" si="219"/>
        <v>345</v>
      </c>
      <c r="CR59" s="74">
        <f t="shared" si="220"/>
        <v>356</v>
      </c>
      <c r="CS59" s="23">
        <f t="shared" si="221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94"/>
        <v>adrb1_melga_5A8E</v>
      </c>
      <c r="B60" s="3" t="s">
        <v>912</v>
      </c>
      <c r="C60" s="3" t="s">
        <v>1059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R</v>
      </c>
      <c r="AM60" s="3">
        <v>239</v>
      </c>
      <c r="AN60" s="3" t="str">
        <f>IFERROR(MID(VLOOKUP($B60,Seqs!$A:$B,2,0),AO60,1),"")</f>
        <v>R</v>
      </c>
      <c r="AO60" s="3">
        <v>279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K</v>
      </c>
      <c r="AY60" s="3">
        <v>354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195"/>
        <v>1</v>
      </c>
      <c r="BC60" s="23">
        <f t="shared" si="196"/>
        <v>254</v>
      </c>
      <c r="BD60" s="4" t="s">
        <v>23</v>
      </c>
      <c r="BE60" s="3" t="s">
        <v>1381</v>
      </c>
      <c r="BF60" s="50" t="s">
        <v>1384</v>
      </c>
      <c r="BG60" s="50" t="s">
        <v>1384</v>
      </c>
      <c r="BH60" s="1"/>
      <c r="BI60" s="72" t="s">
        <v>1293</v>
      </c>
      <c r="BJ60" s="58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72">
        <f t="shared" si="197"/>
        <v>37</v>
      </c>
      <c r="BV60" s="73">
        <f t="shared" si="198"/>
        <v>70</v>
      </c>
      <c r="BW60" s="74">
        <f t="shared" si="199"/>
        <v>74</v>
      </c>
      <c r="BX60" s="73">
        <f t="shared" si="200"/>
        <v>106</v>
      </c>
      <c r="BY60" s="74">
        <f t="shared" si="201"/>
        <v>110</v>
      </c>
      <c r="BZ60" s="73">
        <f t="shared" si="202"/>
        <v>146</v>
      </c>
      <c r="CA60" s="74">
        <f t="shared" si="203"/>
        <v>154</v>
      </c>
      <c r="CB60" s="73">
        <f t="shared" si="204"/>
        <v>199</v>
      </c>
      <c r="CC60" s="74">
        <f t="shared" si="205"/>
        <v>204</v>
      </c>
      <c r="CD60" s="73">
        <f t="shared" si="206"/>
        <v>279</v>
      </c>
      <c r="CE60" s="74">
        <f t="shared" si="207"/>
        <v>321</v>
      </c>
      <c r="CF60" s="73">
        <f t="shared" si="208"/>
        <v>346</v>
      </c>
      <c r="CG60" s="72">
        <f t="shared" si="209"/>
        <v>69</v>
      </c>
      <c r="CH60" s="73">
        <f t="shared" si="210"/>
        <v>73</v>
      </c>
      <c r="CI60" s="74">
        <f t="shared" si="211"/>
        <v>104</v>
      </c>
      <c r="CJ60" s="74">
        <f t="shared" si="212"/>
        <v>109</v>
      </c>
      <c r="CK60" s="74">
        <f t="shared" si="213"/>
        <v>145</v>
      </c>
      <c r="CL60" s="74">
        <f t="shared" si="214"/>
        <v>153</v>
      </c>
      <c r="CM60" s="74">
        <f t="shared" si="215"/>
        <v>180</v>
      </c>
      <c r="CN60" s="74">
        <f t="shared" si="216"/>
        <v>201</v>
      </c>
      <c r="CO60" s="74">
        <f t="shared" si="217"/>
        <v>239</v>
      </c>
      <c r="CP60" s="74">
        <f t="shared" si="218"/>
        <v>316</v>
      </c>
      <c r="CQ60" s="74">
        <f t="shared" si="219"/>
        <v>345</v>
      </c>
      <c r="CR60" s="74">
        <f t="shared" si="220"/>
        <v>354</v>
      </c>
      <c r="CS60" s="23">
        <f t="shared" si="221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94"/>
        <v>adrb1_melga_5F8U</v>
      </c>
      <c r="B61" s="3" t="s">
        <v>912</v>
      </c>
      <c r="C61" s="3" t="s">
        <v>1360</v>
      </c>
      <c r="D61" s="3" t="str">
        <f>IFERROR(MID(VLOOKUP($B61,Seqs!$A:$B,2,0),E61,1),"")</f>
        <v>W</v>
      </c>
      <c r="E61" s="3">
        <v>40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Q</v>
      </c>
      <c r="AM61" s="3">
        <v>237</v>
      </c>
      <c r="AN61" s="3" t="str">
        <f>IFERROR(MID(VLOOKUP($B61,Seqs!$A:$B,2,0),AO61,1),"")</f>
        <v>R</v>
      </c>
      <c r="AO61" s="3">
        <v>284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195"/>
        <v>1</v>
      </c>
      <c r="BC61" s="23">
        <f t="shared" si="196"/>
        <v>248</v>
      </c>
      <c r="BD61" s="5" t="s">
        <v>23</v>
      </c>
      <c r="BE61" s="3" t="s">
        <v>1381</v>
      </c>
      <c r="BF61" s="50" t="s">
        <v>1384</v>
      </c>
      <c r="BG61" s="50" t="s">
        <v>1384</v>
      </c>
      <c r="BH61" s="1"/>
      <c r="BI61" s="72" t="s">
        <v>1293</v>
      </c>
      <c r="BJ61" s="58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72">
        <f t="shared" si="197"/>
        <v>40</v>
      </c>
      <c r="BV61" s="73">
        <f t="shared" si="198"/>
        <v>70</v>
      </c>
      <c r="BW61" s="74">
        <f t="shared" si="199"/>
        <v>74</v>
      </c>
      <c r="BX61" s="73">
        <f t="shared" si="200"/>
        <v>106</v>
      </c>
      <c r="BY61" s="74">
        <f t="shared" si="201"/>
        <v>110</v>
      </c>
      <c r="BZ61" s="73">
        <f t="shared" si="202"/>
        <v>146</v>
      </c>
      <c r="CA61" s="74">
        <f t="shared" si="203"/>
        <v>154</v>
      </c>
      <c r="CB61" s="73">
        <f t="shared" si="204"/>
        <v>199</v>
      </c>
      <c r="CC61" s="74">
        <f t="shared" si="205"/>
        <v>204</v>
      </c>
      <c r="CD61" s="73">
        <f t="shared" si="206"/>
        <v>284</v>
      </c>
      <c r="CE61" s="74">
        <f t="shared" si="207"/>
        <v>321</v>
      </c>
      <c r="CF61" s="73">
        <f t="shared" si="208"/>
        <v>346</v>
      </c>
      <c r="CG61" s="72">
        <f t="shared" si="209"/>
        <v>69</v>
      </c>
      <c r="CH61" s="73">
        <f t="shared" si="210"/>
        <v>73</v>
      </c>
      <c r="CI61" s="74">
        <f t="shared" si="211"/>
        <v>104</v>
      </c>
      <c r="CJ61" s="74">
        <f t="shared" si="212"/>
        <v>109</v>
      </c>
      <c r="CK61" s="74">
        <f t="shared" si="213"/>
        <v>145</v>
      </c>
      <c r="CL61" s="74">
        <f t="shared" si="214"/>
        <v>153</v>
      </c>
      <c r="CM61" s="74">
        <f t="shared" si="215"/>
        <v>180</v>
      </c>
      <c r="CN61" s="74">
        <f t="shared" si="216"/>
        <v>201</v>
      </c>
      <c r="CO61" s="74">
        <f t="shared" si="217"/>
        <v>237</v>
      </c>
      <c r="CP61" s="74">
        <f t="shared" si="218"/>
        <v>316</v>
      </c>
      <c r="CQ61" s="74">
        <f t="shared" si="219"/>
        <v>345</v>
      </c>
      <c r="CR61" s="74">
        <f t="shared" si="220"/>
        <v>358</v>
      </c>
      <c r="CS61" s="23">
        <f t="shared" si="221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94"/>
        <v>adrb2_human__wt</v>
      </c>
      <c r="B62" s="3" t="s">
        <v>126</v>
      </c>
      <c r="C62" s="3" t="s">
        <v>100</v>
      </c>
      <c r="D62" s="3" t="str">
        <f>IFERROR(MID(VLOOKUP($B62,Seqs!$A:$B,2,0),E62,1),"")</f>
        <v>Q</v>
      </c>
      <c r="E62" s="3">
        <v>26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>P</v>
      </c>
      <c r="Y62" s="3">
        <v>138</v>
      </c>
      <c r="Z62" s="3" t="str">
        <f>IFERROR(MID(VLOOKUP($B62,Seqs!$A:$B,2,0),AA62,1),"")</f>
        <v>L</v>
      </c>
      <c r="AA62" s="3">
        <v>145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E</v>
      </c>
      <c r="AM62" s="3">
        <v>237</v>
      </c>
      <c r="AN62" s="3" t="str">
        <f>IFERROR(MID(VLOOKUP($B62,Seqs!$A:$B,2,0),AO62,1),"")</f>
        <v>S</v>
      </c>
      <c r="AO62" s="3">
        <v>262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195"/>
        <v>1</v>
      </c>
      <c r="BC62" s="23">
        <f t="shared" si="196"/>
        <v>267</v>
      </c>
      <c r="BD62" s="57" t="s">
        <v>1379</v>
      </c>
      <c r="BE62" s="3" t="s">
        <v>1381</v>
      </c>
      <c r="BF62" s="50" t="s">
        <v>1379</v>
      </c>
      <c r="BG62" s="50" t="s">
        <v>1384</v>
      </c>
      <c r="BH62" s="3" t="s">
        <v>1166</v>
      </c>
      <c r="BI62" s="72" t="s">
        <v>1293</v>
      </c>
      <c r="BJ62" s="58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72">
        <f t="shared" si="197"/>
        <v>26</v>
      </c>
      <c r="BV62" s="73">
        <f t="shared" si="198"/>
        <v>62</v>
      </c>
      <c r="BW62" s="74">
        <f t="shared" si="199"/>
        <v>66</v>
      </c>
      <c r="BX62" s="73">
        <f t="shared" si="200"/>
        <v>98</v>
      </c>
      <c r="BY62" s="74">
        <f t="shared" si="201"/>
        <v>102</v>
      </c>
      <c r="BZ62" s="73">
        <f t="shared" si="202"/>
        <v>138</v>
      </c>
      <c r="CA62" s="74">
        <f t="shared" si="203"/>
        <v>146</v>
      </c>
      <c r="CB62" s="73">
        <f t="shared" si="204"/>
        <v>191</v>
      </c>
      <c r="CC62" s="74">
        <f t="shared" si="205"/>
        <v>196</v>
      </c>
      <c r="CD62" s="73">
        <f t="shared" si="206"/>
        <v>262</v>
      </c>
      <c r="CE62" s="74">
        <f t="shared" si="207"/>
        <v>304</v>
      </c>
      <c r="CF62" s="73">
        <f t="shared" si="208"/>
        <v>329</v>
      </c>
      <c r="CG62" s="72">
        <f t="shared" si="209"/>
        <v>61</v>
      </c>
      <c r="CH62" s="73">
        <f t="shared" si="210"/>
        <v>65</v>
      </c>
      <c r="CI62" s="74">
        <f t="shared" si="211"/>
        <v>96</v>
      </c>
      <c r="CJ62" s="74">
        <f t="shared" si="212"/>
        <v>101</v>
      </c>
      <c r="CK62" s="74">
        <f t="shared" si="213"/>
        <v>137</v>
      </c>
      <c r="CL62" s="74">
        <f t="shared" si="214"/>
        <v>145</v>
      </c>
      <c r="CM62" s="74">
        <f t="shared" si="215"/>
        <v>172</v>
      </c>
      <c r="CN62" s="74">
        <f t="shared" si="216"/>
        <v>193</v>
      </c>
      <c r="CO62" s="74">
        <f t="shared" si="217"/>
        <v>237</v>
      </c>
      <c r="CP62" s="74">
        <f t="shared" si="218"/>
        <v>299</v>
      </c>
      <c r="CQ62" s="74">
        <f t="shared" si="219"/>
        <v>328</v>
      </c>
      <c r="CR62" s="74">
        <f t="shared" si="220"/>
        <v>341</v>
      </c>
      <c r="CS62" s="23">
        <f t="shared" si="221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94"/>
        <v>adrb2_human_2RH1</v>
      </c>
      <c r="B63" s="3" t="s">
        <v>126</v>
      </c>
      <c r="C63" s="3" t="s">
        <v>75</v>
      </c>
      <c r="D63" s="3" t="str">
        <f>IFERROR(MID(VLOOKUP($B63,Seqs!$A:$B,2,0),E63,1),"")</f>
        <v>D</v>
      </c>
      <c r="E63" s="3">
        <v>29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195"/>
        <v>1</v>
      </c>
      <c r="BC63" s="23">
        <f t="shared" si="196"/>
        <v>244</v>
      </c>
      <c r="BD63" s="4" t="s">
        <v>23</v>
      </c>
      <c r="BE63" s="3" t="s">
        <v>1381</v>
      </c>
      <c r="BF63" s="50" t="s">
        <v>1384</v>
      </c>
      <c r="BG63" s="50" t="s">
        <v>1384</v>
      </c>
      <c r="BH63" s="1"/>
      <c r="BI63" s="72" t="s">
        <v>1293</v>
      </c>
      <c r="BJ63" s="58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72">
        <f t="shared" si="197"/>
        <v>29</v>
      </c>
      <c r="BV63" s="73">
        <f t="shared" si="198"/>
        <v>62</v>
      </c>
      <c r="BW63" s="74">
        <f t="shared" si="199"/>
        <v>66</v>
      </c>
      <c r="BX63" s="73">
        <f t="shared" si="200"/>
        <v>98</v>
      </c>
      <c r="BY63" s="74">
        <f t="shared" si="201"/>
        <v>102</v>
      </c>
      <c r="BZ63" s="73" t="str">
        <f t="shared" si="202"/>
        <v>-</v>
      </c>
      <c r="CA63" s="74">
        <f t="shared" si="203"/>
        <v>146</v>
      </c>
      <c r="CB63" s="73">
        <f t="shared" si="204"/>
        <v>191</v>
      </c>
      <c r="CC63" s="74">
        <f t="shared" si="205"/>
        <v>196</v>
      </c>
      <c r="CD63" s="73">
        <f t="shared" si="206"/>
        <v>267</v>
      </c>
      <c r="CE63" s="74">
        <f t="shared" si="207"/>
        <v>304</v>
      </c>
      <c r="CF63" s="73">
        <f t="shared" si="208"/>
        <v>329</v>
      </c>
      <c r="CG63" s="72">
        <f t="shared" si="209"/>
        <v>61</v>
      </c>
      <c r="CH63" s="73">
        <f t="shared" si="210"/>
        <v>65</v>
      </c>
      <c r="CI63" s="74">
        <f t="shared" si="211"/>
        <v>96</v>
      </c>
      <c r="CJ63" s="74">
        <f t="shared" si="212"/>
        <v>101</v>
      </c>
      <c r="CK63" s="74">
        <f t="shared" si="213"/>
        <v>137</v>
      </c>
      <c r="CL63" s="74" t="str">
        <f t="shared" si="214"/>
        <v>-</v>
      </c>
      <c r="CM63" s="74">
        <f t="shared" si="215"/>
        <v>172</v>
      </c>
      <c r="CN63" s="74">
        <f t="shared" si="216"/>
        <v>193</v>
      </c>
      <c r="CO63" s="74">
        <f t="shared" si="217"/>
        <v>229</v>
      </c>
      <c r="CP63" s="74">
        <f t="shared" si="218"/>
        <v>299</v>
      </c>
      <c r="CQ63" s="74">
        <f t="shared" si="219"/>
        <v>328</v>
      </c>
      <c r="CR63" s="74">
        <f t="shared" si="220"/>
        <v>341</v>
      </c>
      <c r="CS63" s="23">
        <f t="shared" si="221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94"/>
        <v>adrb2_human_3D4S</v>
      </c>
      <c r="B64" s="3" t="s">
        <v>126</v>
      </c>
      <c r="C64" s="3" t="s">
        <v>76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195"/>
        <v>1</v>
      </c>
      <c r="BC64" s="23">
        <f t="shared" si="196"/>
        <v>241</v>
      </c>
      <c r="BD64" s="4" t="s">
        <v>23</v>
      </c>
      <c r="BE64" s="3" t="s">
        <v>1381</v>
      </c>
      <c r="BF64" s="50" t="s">
        <v>1384</v>
      </c>
      <c r="BG64" s="50" t="s">
        <v>1384</v>
      </c>
      <c r="BH64" s="1"/>
      <c r="BI64" s="72" t="s">
        <v>1293</v>
      </c>
      <c r="BJ64" s="58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72">
        <f t="shared" si="197"/>
        <v>32</v>
      </c>
      <c r="BV64" s="73">
        <f t="shared" si="198"/>
        <v>62</v>
      </c>
      <c r="BW64" s="74">
        <f t="shared" si="199"/>
        <v>66</v>
      </c>
      <c r="BX64" s="73">
        <f t="shared" si="200"/>
        <v>98</v>
      </c>
      <c r="BY64" s="74">
        <f t="shared" si="201"/>
        <v>102</v>
      </c>
      <c r="BZ64" s="73" t="str">
        <f t="shared" si="202"/>
        <v>-</v>
      </c>
      <c r="CA64" s="74">
        <f t="shared" si="203"/>
        <v>146</v>
      </c>
      <c r="CB64" s="73">
        <f t="shared" si="204"/>
        <v>191</v>
      </c>
      <c r="CC64" s="74">
        <f t="shared" si="205"/>
        <v>196</v>
      </c>
      <c r="CD64" s="73">
        <f t="shared" si="206"/>
        <v>267</v>
      </c>
      <c r="CE64" s="74">
        <f t="shared" si="207"/>
        <v>304</v>
      </c>
      <c r="CF64" s="73">
        <f t="shared" si="208"/>
        <v>329</v>
      </c>
      <c r="CG64" s="72">
        <f t="shared" si="209"/>
        <v>61</v>
      </c>
      <c r="CH64" s="73">
        <f t="shared" si="210"/>
        <v>65</v>
      </c>
      <c r="CI64" s="74">
        <f t="shared" si="211"/>
        <v>96</v>
      </c>
      <c r="CJ64" s="74">
        <f t="shared" si="212"/>
        <v>101</v>
      </c>
      <c r="CK64" s="74">
        <f t="shared" si="213"/>
        <v>137</v>
      </c>
      <c r="CL64" s="74" t="str">
        <f t="shared" si="214"/>
        <v>-</v>
      </c>
      <c r="CM64" s="74">
        <f t="shared" si="215"/>
        <v>172</v>
      </c>
      <c r="CN64" s="74">
        <f t="shared" si="216"/>
        <v>193</v>
      </c>
      <c r="CO64" s="74">
        <f t="shared" si="217"/>
        <v>229</v>
      </c>
      <c r="CP64" s="74">
        <f t="shared" si="218"/>
        <v>299</v>
      </c>
      <c r="CQ64" s="74">
        <f t="shared" si="219"/>
        <v>328</v>
      </c>
      <c r="CR64" s="74">
        <f t="shared" si="220"/>
        <v>341</v>
      </c>
      <c r="CS64" s="23">
        <f t="shared" si="221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94"/>
        <v>adrb2_human_3NY8</v>
      </c>
      <c r="B65" s="3" t="s">
        <v>126</v>
      </c>
      <c r="C65" s="3" t="s">
        <v>1339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195"/>
        <v>1</v>
      </c>
      <c r="BC65" s="23">
        <f t="shared" si="196"/>
        <v>241</v>
      </c>
      <c r="BD65" s="4" t="s">
        <v>23</v>
      </c>
      <c r="BE65" s="3" t="s">
        <v>1381</v>
      </c>
      <c r="BF65" s="50" t="s">
        <v>1384</v>
      </c>
      <c r="BG65" s="50" t="s">
        <v>1384</v>
      </c>
      <c r="BH65" s="1"/>
      <c r="BI65" s="72" t="s">
        <v>1293</v>
      </c>
      <c r="BJ65" s="58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72">
        <f t="shared" si="197"/>
        <v>32</v>
      </c>
      <c r="BV65" s="73">
        <f t="shared" si="198"/>
        <v>62</v>
      </c>
      <c r="BW65" s="74">
        <f t="shared" si="199"/>
        <v>66</v>
      </c>
      <c r="BX65" s="73">
        <f t="shared" si="200"/>
        <v>98</v>
      </c>
      <c r="BY65" s="74">
        <f t="shared" si="201"/>
        <v>102</v>
      </c>
      <c r="BZ65" s="73" t="str">
        <f t="shared" si="202"/>
        <v>-</v>
      </c>
      <c r="CA65" s="74">
        <f t="shared" si="203"/>
        <v>146</v>
      </c>
      <c r="CB65" s="73">
        <f t="shared" si="204"/>
        <v>191</v>
      </c>
      <c r="CC65" s="74">
        <f t="shared" si="205"/>
        <v>196</v>
      </c>
      <c r="CD65" s="73">
        <f t="shared" si="206"/>
        <v>267</v>
      </c>
      <c r="CE65" s="74">
        <f t="shared" si="207"/>
        <v>304</v>
      </c>
      <c r="CF65" s="73">
        <f t="shared" si="208"/>
        <v>329</v>
      </c>
      <c r="CG65" s="72">
        <f t="shared" si="209"/>
        <v>61</v>
      </c>
      <c r="CH65" s="73">
        <f t="shared" si="210"/>
        <v>65</v>
      </c>
      <c r="CI65" s="74">
        <f t="shared" si="211"/>
        <v>96</v>
      </c>
      <c r="CJ65" s="74">
        <f t="shared" si="212"/>
        <v>101</v>
      </c>
      <c r="CK65" s="74">
        <f t="shared" si="213"/>
        <v>137</v>
      </c>
      <c r="CL65" s="74" t="str">
        <f t="shared" si="214"/>
        <v>-</v>
      </c>
      <c r="CM65" s="74">
        <f t="shared" si="215"/>
        <v>172</v>
      </c>
      <c r="CN65" s="74">
        <f t="shared" si="216"/>
        <v>193</v>
      </c>
      <c r="CO65" s="74">
        <f t="shared" si="217"/>
        <v>229</v>
      </c>
      <c r="CP65" s="74">
        <f t="shared" si="218"/>
        <v>299</v>
      </c>
      <c r="CQ65" s="74">
        <f t="shared" si="219"/>
        <v>328</v>
      </c>
      <c r="CR65" s="74">
        <f t="shared" si="220"/>
        <v>341</v>
      </c>
      <c r="CS65" s="23">
        <f t="shared" si="221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94"/>
        <v>adrb2_human_3NY9</v>
      </c>
      <c r="B66" s="3" t="s">
        <v>126</v>
      </c>
      <c r="C66" s="3" t="s">
        <v>1030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195"/>
        <v>1</v>
      </c>
      <c r="BC66" s="23">
        <f t="shared" si="196"/>
        <v>241</v>
      </c>
      <c r="BD66" s="4" t="s">
        <v>23</v>
      </c>
      <c r="BE66" s="3" t="s">
        <v>1381</v>
      </c>
      <c r="BF66" s="50" t="s">
        <v>1384</v>
      </c>
      <c r="BG66" s="50" t="s">
        <v>1384</v>
      </c>
      <c r="BH66" s="1"/>
      <c r="BI66" s="72" t="s">
        <v>1293</v>
      </c>
      <c r="BJ66" s="58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72">
        <f t="shared" si="197"/>
        <v>32</v>
      </c>
      <c r="BV66" s="73">
        <f t="shared" si="198"/>
        <v>62</v>
      </c>
      <c r="BW66" s="74">
        <f t="shared" si="199"/>
        <v>66</v>
      </c>
      <c r="BX66" s="73">
        <f t="shared" si="200"/>
        <v>98</v>
      </c>
      <c r="BY66" s="74">
        <f t="shared" si="201"/>
        <v>102</v>
      </c>
      <c r="BZ66" s="73" t="str">
        <f t="shared" si="202"/>
        <v>-</v>
      </c>
      <c r="CA66" s="74">
        <f t="shared" si="203"/>
        <v>146</v>
      </c>
      <c r="CB66" s="73">
        <f t="shared" si="204"/>
        <v>191</v>
      </c>
      <c r="CC66" s="74">
        <f t="shared" si="205"/>
        <v>196</v>
      </c>
      <c r="CD66" s="73">
        <f t="shared" si="206"/>
        <v>267</v>
      </c>
      <c r="CE66" s="74">
        <f t="shared" si="207"/>
        <v>304</v>
      </c>
      <c r="CF66" s="73">
        <f t="shared" si="208"/>
        <v>329</v>
      </c>
      <c r="CG66" s="72">
        <f t="shared" si="209"/>
        <v>61</v>
      </c>
      <c r="CH66" s="73">
        <f t="shared" si="210"/>
        <v>65</v>
      </c>
      <c r="CI66" s="74">
        <f t="shared" si="211"/>
        <v>96</v>
      </c>
      <c r="CJ66" s="74">
        <f t="shared" si="212"/>
        <v>101</v>
      </c>
      <c r="CK66" s="74">
        <f t="shared" si="213"/>
        <v>137</v>
      </c>
      <c r="CL66" s="74" t="str">
        <f t="shared" si="214"/>
        <v>-</v>
      </c>
      <c r="CM66" s="74">
        <f t="shared" si="215"/>
        <v>172</v>
      </c>
      <c r="CN66" s="74">
        <f t="shared" si="216"/>
        <v>193</v>
      </c>
      <c r="CO66" s="74">
        <f t="shared" si="217"/>
        <v>229</v>
      </c>
      <c r="CP66" s="74">
        <f t="shared" si="218"/>
        <v>299</v>
      </c>
      <c r="CQ66" s="74">
        <f t="shared" si="219"/>
        <v>328</v>
      </c>
      <c r="CR66" s="74">
        <f t="shared" si="220"/>
        <v>341</v>
      </c>
      <c r="CS66" s="23">
        <f t="shared" si="221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94"/>
        <v>adrb2_human_3NYA</v>
      </c>
      <c r="B67" s="3" t="s">
        <v>126</v>
      </c>
      <c r="C67" s="3" t="s">
        <v>1340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195"/>
        <v>1</v>
      </c>
      <c r="BC67" s="23">
        <f t="shared" si="196"/>
        <v>241</v>
      </c>
      <c r="BD67" s="4" t="s">
        <v>23</v>
      </c>
      <c r="BE67" s="3" t="s">
        <v>1381</v>
      </c>
      <c r="BF67" s="50" t="s">
        <v>1384</v>
      </c>
      <c r="BG67" s="50" t="s">
        <v>1384</v>
      </c>
      <c r="BH67" s="1"/>
      <c r="BI67" s="72" t="s">
        <v>1293</v>
      </c>
      <c r="BJ67" s="58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72">
        <f t="shared" si="197"/>
        <v>32</v>
      </c>
      <c r="BV67" s="73">
        <f t="shared" si="198"/>
        <v>62</v>
      </c>
      <c r="BW67" s="74">
        <f t="shared" si="199"/>
        <v>66</v>
      </c>
      <c r="BX67" s="73">
        <f t="shared" si="200"/>
        <v>98</v>
      </c>
      <c r="BY67" s="74">
        <f t="shared" si="201"/>
        <v>102</v>
      </c>
      <c r="BZ67" s="73" t="str">
        <f t="shared" si="202"/>
        <v>-</v>
      </c>
      <c r="CA67" s="74">
        <f t="shared" si="203"/>
        <v>146</v>
      </c>
      <c r="CB67" s="73">
        <f t="shared" si="204"/>
        <v>191</v>
      </c>
      <c r="CC67" s="74">
        <f t="shared" si="205"/>
        <v>196</v>
      </c>
      <c r="CD67" s="73">
        <f t="shared" si="206"/>
        <v>267</v>
      </c>
      <c r="CE67" s="74">
        <f t="shared" si="207"/>
        <v>304</v>
      </c>
      <c r="CF67" s="73">
        <f t="shared" si="208"/>
        <v>329</v>
      </c>
      <c r="CG67" s="72">
        <f t="shared" si="209"/>
        <v>61</v>
      </c>
      <c r="CH67" s="73">
        <f t="shared" si="210"/>
        <v>65</v>
      </c>
      <c r="CI67" s="74">
        <f t="shared" si="211"/>
        <v>96</v>
      </c>
      <c r="CJ67" s="74">
        <f t="shared" si="212"/>
        <v>101</v>
      </c>
      <c r="CK67" s="74">
        <f t="shared" si="213"/>
        <v>137</v>
      </c>
      <c r="CL67" s="74" t="str">
        <f t="shared" si="214"/>
        <v>-</v>
      </c>
      <c r="CM67" s="74">
        <f t="shared" si="215"/>
        <v>172</v>
      </c>
      <c r="CN67" s="74">
        <f t="shared" si="216"/>
        <v>193</v>
      </c>
      <c r="CO67" s="74">
        <f t="shared" si="217"/>
        <v>229</v>
      </c>
      <c r="CP67" s="74">
        <f t="shared" si="218"/>
        <v>299</v>
      </c>
      <c r="CQ67" s="74">
        <f t="shared" si="219"/>
        <v>328</v>
      </c>
      <c r="CR67" s="74">
        <f t="shared" si="220"/>
        <v>341</v>
      </c>
      <c r="CS67" s="23">
        <f t="shared" si="221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x14ac:dyDescent="0.2">
      <c r="A68" s="3" t="str">
        <f t="shared" si="194"/>
        <v>adrb2_human_3P0G</v>
      </c>
      <c r="B68" s="3" t="s">
        <v>126</v>
      </c>
      <c r="C68" s="3" t="s">
        <v>66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A</v>
      </c>
      <c r="AM68" s="3">
        <v>226</v>
      </c>
      <c r="AN68" s="3" t="str">
        <f>IFERROR(MID(VLOOKUP($B68,Seqs!$A:$B,2,0),AO68,1),"")</f>
        <v>H</v>
      </c>
      <c r="AO68" s="3">
        <v>269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195"/>
        <v>1</v>
      </c>
      <c r="BC68" s="23">
        <f t="shared" si="196"/>
        <v>249</v>
      </c>
      <c r="BD68" s="16" t="s">
        <v>1383</v>
      </c>
      <c r="BE68" s="3" t="s">
        <v>1297</v>
      </c>
      <c r="BF68" s="50" t="s">
        <v>1384</v>
      </c>
      <c r="BG68" s="50" t="s">
        <v>1384</v>
      </c>
      <c r="BH68" s="1"/>
      <c r="BI68" s="72" t="s">
        <v>1293</v>
      </c>
      <c r="BJ68" s="58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72">
        <f t="shared" si="197"/>
        <v>26</v>
      </c>
      <c r="BV68" s="73">
        <f t="shared" si="198"/>
        <v>62</v>
      </c>
      <c r="BW68" s="74">
        <f t="shared" si="199"/>
        <v>66</v>
      </c>
      <c r="BX68" s="73">
        <f t="shared" si="200"/>
        <v>98</v>
      </c>
      <c r="BY68" s="74">
        <f t="shared" si="201"/>
        <v>102</v>
      </c>
      <c r="BZ68" s="73">
        <f t="shared" si="202"/>
        <v>138</v>
      </c>
      <c r="CA68" s="74">
        <f t="shared" si="203"/>
        <v>146</v>
      </c>
      <c r="CB68" s="73">
        <f t="shared" si="204"/>
        <v>191</v>
      </c>
      <c r="CC68" s="74">
        <f t="shared" si="205"/>
        <v>196</v>
      </c>
      <c r="CD68" s="73">
        <f t="shared" si="206"/>
        <v>269</v>
      </c>
      <c r="CE68" s="74">
        <f t="shared" si="207"/>
        <v>304</v>
      </c>
      <c r="CF68" s="73">
        <f t="shared" si="208"/>
        <v>329</v>
      </c>
      <c r="CG68" s="72">
        <f t="shared" si="209"/>
        <v>61</v>
      </c>
      <c r="CH68" s="73">
        <f t="shared" si="210"/>
        <v>65</v>
      </c>
      <c r="CI68" s="74">
        <f t="shared" si="211"/>
        <v>96</v>
      </c>
      <c r="CJ68" s="74">
        <f t="shared" si="212"/>
        <v>101</v>
      </c>
      <c r="CK68" s="74">
        <f t="shared" si="213"/>
        <v>137</v>
      </c>
      <c r="CL68" s="74">
        <f t="shared" si="214"/>
        <v>145</v>
      </c>
      <c r="CM68" s="74">
        <f t="shared" si="215"/>
        <v>172</v>
      </c>
      <c r="CN68" s="74">
        <f t="shared" si="216"/>
        <v>193</v>
      </c>
      <c r="CO68" s="74">
        <f t="shared" si="217"/>
        <v>226</v>
      </c>
      <c r="CP68" s="74">
        <f t="shared" si="218"/>
        <v>299</v>
      </c>
      <c r="CQ68" s="74">
        <f t="shared" si="219"/>
        <v>328</v>
      </c>
      <c r="CR68" s="74">
        <f t="shared" si="220"/>
        <v>341</v>
      </c>
      <c r="CS68" s="23">
        <f t="shared" si="221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si="194"/>
        <v>adrb2_human_3PDS</v>
      </c>
      <c r="B69" s="3" t="s">
        <v>126</v>
      </c>
      <c r="C69" s="3" t="s">
        <v>1341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195"/>
        <v>1</v>
      </c>
      <c r="BC69" s="23">
        <f t="shared" si="196"/>
        <v>245</v>
      </c>
      <c r="BD69" s="5" t="s">
        <v>23</v>
      </c>
      <c r="BE69" s="3" t="s">
        <v>1381</v>
      </c>
      <c r="BF69" s="50" t="s">
        <v>1384</v>
      </c>
      <c r="BG69" s="50" t="s">
        <v>1384</v>
      </c>
      <c r="BH69" s="1"/>
      <c r="BI69" s="72" t="s">
        <v>1293</v>
      </c>
      <c r="BJ69" s="58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72">
        <f t="shared" si="197"/>
        <v>29</v>
      </c>
      <c r="BV69" s="73">
        <f t="shared" si="198"/>
        <v>62</v>
      </c>
      <c r="BW69" s="74">
        <f t="shared" si="199"/>
        <v>66</v>
      </c>
      <c r="BX69" s="73">
        <f t="shared" si="200"/>
        <v>98</v>
      </c>
      <c r="BY69" s="74">
        <f t="shared" si="201"/>
        <v>102</v>
      </c>
      <c r="BZ69" s="73" t="str">
        <f t="shared" si="202"/>
        <v>-</v>
      </c>
      <c r="CA69" s="74">
        <f t="shared" si="203"/>
        <v>146</v>
      </c>
      <c r="CB69" s="73">
        <f t="shared" si="204"/>
        <v>191</v>
      </c>
      <c r="CC69" s="74">
        <f t="shared" si="205"/>
        <v>196</v>
      </c>
      <c r="CD69" s="73">
        <f t="shared" si="206"/>
        <v>266</v>
      </c>
      <c r="CE69" s="74">
        <f t="shared" si="207"/>
        <v>304</v>
      </c>
      <c r="CF69" s="73">
        <f t="shared" si="208"/>
        <v>329</v>
      </c>
      <c r="CG69" s="72">
        <f t="shared" si="209"/>
        <v>61</v>
      </c>
      <c r="CH69" s="73">
        <f t="shared" si="210"/>
        <v>65</v>
      </c>
      <c r="CI69" s="74">
        <f t="shared" si="211"/>
        <v>96</v>
      </c>
      <c r="CJ69" s="74">
        <f t="shared" si="212"/>
        <v>101</v>
      </c>
      <c r="CK69" s="74">
        <f t="shared" si="213"/>
        <v>137</v>
      </c>
      <c r="CL69" s="74" t="str">
        <f t="shared" si="214"/>
        <v>-</v>
      </c>
      <c r="CM69" s="74">
        <f t="shared" si="215"/>
        <v>172</v>
      </c>
      <c r="CN69" s="74">
        <f t="shared" si="216"/>
        <v>193</v>
      </c>
      <c r="CO69" s="74">
        <f t="shared" si="217"/>
        <v>229</v>
      </c>
      <c r="CP69" s="74">
        <f t="shared" si="218"/>
        <v>299</v>
      </c>
      <c r="CQ69" s="74">
        <f t="shared" si="219"/>
        <v>328</v>
      </c>
      <c r="CR69" s="74">
        <f t="shared" si="220"/>
        <v>341</v>
      </c>
      <c r="CS69" s="23">
        <f t="shared" si="221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ht="17" customHeight="1" x14ac:dyDescent="0.2">
      <c r="A70" s="3" t="str">
        <f t="shared" si="194"/>
        <v>adrb2_human_3SN6</v>
      </c>
      <c r="B70" s="3" t="s">
        <v>126</v>
      </c>
      <c r="C70" s="3" t="s">
        <v>85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237</v>
      </c>
      <c r="AN70" s="3" t="str">
        <f>IFERROR(MID(VLOOKUP($B70,Seqs!$A:$B,2,0),AO70,1),"")</f>
        <v>C</v>
      </c>
      <c r="AO70" s="3">
        <v>265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195"/>
        <v>1</v>
      </c>
      <c r="BC70" s="23">
        <f t="shared" si="196"/>
        <v>261</v>
      </c>
      <c r="BD70" s="4" t="s">
        <v>1382</v>
      </c>
      <c r="BE70" s="3" t="s">
        <v>1297</v>
      </c>
      <c r="BF70" s="50" t="s">
        <v>1384</v>
      </c>
      <c r="BG70" s="50" t="s">
        <v>1384</v>
      </c>
      <c r="BH70" s="1"/>
      <c r="BI70" s="72" t="s">
        <v>1293</v>
      </c>
      <c r="BJ70" s="58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72">
        <f t="shared" si="197"/>
        <v>29</v>
      </c>
      <c r="BV70" s="73">
        <f t="shared" si="198"/>
        <v>62</v>
      </c>
      <c r="BW70" s="74">
        <f t="shared" si="199"/>
        <v>66</v>
      </c>
      <c r="BX70" s="73">
        <f t="shared" si="200"/>
        <v>98</v>
      </c>
      <c r="BY70" s="74">
        <f t="shared" si="201"/>
        <v>102</v>
      </c>
      <c r="BZ70" s="73">
        <f t="shared" si="202"/>
        <v>138</v>
      </c>
      <c r="CA70" s="74">
        <f t="shared" si="203"/>
        <v>146</v>
      </c>
      <c r="CB70" s="73">
        <f t="shared" si="204"/>
        <v>191</v>
      </c>
      <c r="CC70" s="74">
        <f t="shared" si="205"/>
        <v>196</v>
      </c>
      <c r="CD70" s="73">
        <f t="shared" si="206"/>
        <v>265</v>
      </c>
      <c r="CE70" s="74">
        <f t="shared" si="207"/>
        <v>304</v>
      </c>
      <c r="CF70" s="73">
        <f t="shared" si="208"/>
        <v>329</v>
      </c>
      <c r="CG70" s="72">
        <f t="shared" si="209"/>
        <v>61</v>
      </c>
      <c r="CH70" s="73">
        <f t="shared" si="210"/>
        <v>65</v>
      </c>
      <c r="CI70" s="74">
        <f t="shared" si="211"/>
        <v>96</v>
      </c>
      <c r="CJ70" s="74">
        <f t="shared" si="212"/>
        <v>101</v>
      </c>
      <c r="CK70" s="74">
        <f t="shared" si="213"/>
        <v>137</v>
      </c>
      <c r="CL70" s="74">
        <f t="shared" si="214"/>
        <v>145</v>
      </c>
      <c r="CM70" s="74">
        <f t="shared" si="215"/>
        <v>172</v>
      </c>
      <c r="CN70" s="74">
        <f t="shared" si="216"/>
        <v>193</v>
      </c>
      <c r="CO70" s="74">
        <f t="shared" si="217"/>
        <v>237</v>
      </c>
      <c r="CP70" s="74">
        <f t="shared" si="218"/>
        <v>299</v>
      </c>
      <c r="CQ70" s="74">
        <f t="shared" si="219"/>
        <v>328</v>
      </c>
      <c r="CR70" s="74">
        <f t="shared" si="220"/>
        <v>341</v>
      </c>
      <c r="CS70" s="23">
        <f t="shared" si="221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x14ac:dyDescent="0.2">
      <c r="A71" s="3" t="str">
        <f t="shared" ref="A71:A114" si="222">CONCATENATE(B71,"_",C71)</f>
        <v>adrb2_human_4LDE</v>
      </c>
      <c r="B71" s="3" t="s">
        <v>126</v>
      </c>
      <c r="C71" s="3" t="s">
        <v>77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ref="BB71:BB114" si="223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si="196"/>
        <v>248</v>
      </c>
      <c r="BD71" s="4" t="s">
        <v>23</v>
      </c>
      <c r="BE71" s="3" t="s">
        <v>1297</v>
      </c>
      <c r="BF71" s="50" t="s">
        <v>1384</v>
      </c>
      <c r="BG71" s="50" t="s">
        <v>1384</v>
      </c>
      <c r="BH71" s="1"/>
      <c r="BI71" s="72" t="s">
        <v>1293</v>
      </c>
      <c r="BJ71" s="58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72">
        <f t="shared" si="197"/>
        <v>29</v>
      </c>
      <c r="BV71" s="73">
        <f t="shared" si="198"/>
        <v>62</v>
      </c>
      <c r="BW71" s="74">
        <f t="shared" si="199"/>
        <v>66</v>
      </c>
      <c r="BX71" s="73">
        <f t="shared" si="200"/>
        <v>98</v>
      </c>
      <c r="BY71" s="74">
        <f t="shared" si="201"/>
        <v>102</v>
      </c>
      <c r="BZ71" s="73">
        <f t="shared" si="202"/>
        <v>138</v>
      </c>
      <c r="CA71" s="74">
        <f t="shared" si="203"/>
        <v>146</v>
      </c>
      <c r="CB71" s="73">
        <f t="shared" si="204"/>
        <v>191</v>
      </c>
      <c r="CC71" s="74">
        <f t="shared" si="205"/>
        <v>196</v>
      </c>
      <c r="CD71" s="73">
        <f t="shared" si="206"/>
        <v>266</v>
      </c>
      <c r="CE71" s="74">
        <f t="shared" si="207"/>
        <v>304</v>
      </c>
      <c r="CF71" s="73">
        <f t="shared" si="208"/>
        <v>329</v>
      </c>
      <c r="CG71" s="72">
        <f t="shared" si="209"/>
        <v>61</v>
      </c>
      <c r="CH71" s="73">
        <f t="shared" si="210"/>
        <v>65</v>
      </c>
      <c r="CI71" s="74">
        <f t="shared" si="211"/>
        <v>96</v>
      </c>
      <c r="CJ71" s="74">
        <f t="shared" si="212"/>
        <v>101</v>
      </c>
      <c r="CK71" s="74">
        <f t="shared" si="213"/>
        <v>137</v>
      </c>
      <c r="CL71" s="74">
        <f t="shared" si="214"/>
        <v>145</v>
      </c>
      <c r="CM71" s="74">
        <f t="shared" si="215"/>
        <v>172</v>
      </c>
      <c r="CN71" s="74">
        <f t="shared" si="216"/>
        <v>193</v>
      </c>
      <c r="CO71" s="74">
        <f t="shared" si="217"/>
        <v>225</v>
      </c>
      <c r="CP71" s="74">
        <f t="shared" si="218"/>
        <v>299</v>
      </c>
      <c r="CQ71" s="74">
        <f t="shared" si="219"/>
        <v>328</v>
      </c>
      <c r="CR71" s="74">
        <f t="shared" si="220"/>
        <v>341</v>
      </c>
      <c r="CS71" s="23">
        <f t="shared" si="221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222"/>
        <v>adrb2_human_4LDL</v>
      </c>
      <c r="B72" s="3" t="s">
        <v>126</v>
      </c>
      <c r="C72" s="3" t="s">
        <v>1045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223"/>
        <v>1</v>
      </c>
      <c r="BC72" s="23">
        <f t="shared" si="196"/>
        <v>248</v>
      </c>
      <c r="BD72" s="4" t="s">
        <v>23</v>
      </c>
      <c r="BE72" s="3" t="s">
        <v>1297</v>
      </c>
      <c r="BF72" s="50" t="s">
        <v>1384</v>
      </c>
      <c r="BG72" s="50" t="s">
        <v>1384</v>
      </c>
      <c r="BH72" s="1"/>
      <c r="BI72" s="72" t="s">
        <v>1293</v>
      </c>
      <c r="BJ72" s="58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72">
        <f t="shared" si="197"/>
        <v>29</v>
      </c>
      <c r="BV72" s="73">
        <f t="shared" si="198"/>
        <v>62</v>
      </c>
      <c r="BW72" s="74">
        <f t="shared" si="199"/>
        <v>66</v>
      </c>
      <c r="BX72" s="73">
        <f t="shared" si="200"/>
        <v>98</v>
      </c>
      <c r="BY72" s="74">
        <f t="shared" si="201"/>
        <v>102</v>
      </c>
      <c r="BZ72" s="73">
        <f t="shared" si="202"/>
        <v>138</v>
      </c>
      <c r="CA72" s="74">
        <f t="shared" si="203"/>
        <v>146</v>
      </c>
      <c r="CB72" s="73">
        <f t="shared" si="204"/>
        <v>191</v>
      </c>
      <c r="CC72" s="74">
        <f t="shared" si="205"/>
        <v>196</v>
      </c>
      <c r="CD72" s="73">
        <f t="shared" si="206"/>
        <v>266</v>
      </c>
      <c r="CE72" s="74">
        <f t="shared" si="207"/>
        <v>304</v>
      </c>
      <c r="CF72" s="73">
        <f t="shared" si="208"/>
        <v>329</v>
      </c>
      <c r="CG72" s="72">
        <f t="shared" si="209"/>
        <v>61</v>
      </c>
      <c r="CH72" s="73">
        <f t="shared" si="210"/>
        <v>65</v>
      </c>
      <c r="CI72" s="74">
        <f t="shared" si="211"/>
        <v>96</v>
      </c>
      <c r="CJ72" s="74">
        <f t="shared" si="212"/>
        <v>101</v>
      </c>
      <c r="CK72" s="74">
        <f t="shared" si="213"/>
        <v>137</v>
      </c>
      <c r="CL72" s="74">
        <f t="shared" si="214"/>
        <v>145</v>
      </c>
      <c r="CM72" s="74">
        <f t="shared" si="215"/>
        <v>172</v>
      </c>
      <c r="CN72" s="74">
        <f t="shared" si="216"/>
        <v>193</v>
      </c>
      <c r="CO72" s="74">
        <f t="shared" si="217"/>
        <v>225</v>
      </c>
      <c r="CP72" s="74">
        <f t="shared" si="218"/>
        <v>299</v>
      </c>
      <c r="CQ72" s="74">
        <f t="shared" si="219"/>
        <v>328</v>
      </c>
      <c r="CR72" s="74">
        <f t="shared" si="220"/>
        <v>341</v>
      </c>
      <c r="CS72" s="23">
        <f t="shared" si="221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ht="17" customHeight="1" x14ac:dyDescent="0.2">
      <c r="A73" s="3" t="str">
        <f t="shared" si="222"/>
        <v>adrb2_human_4LDO</v>
      </c>
      <c r="B73" s="3" t="s">
        <v>126</v>
      </c>
      <c r="C73" s="3" t="s">
        <v>1046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23"/>
        <v>1</v>
      </c>
      <c r="BC73" s="23">
        <f t="shared" si="196"/>
        <v>248</v>
      </c>
      <c r="BD73" s="4" t="s">
        <v>23</v>
      </c>
      <c r="BE73" s="3" t="s">
        <v>1297</v>
      </c>
      <c r="BF73" s="50" t="s">
        <v>1384</v>
      </c>
      <c r="BG73" s="50" t="s">
        <v>1384</v>
      </c>
      <c r="BH73" s="1"/>
      <c r="BI73" s="72" t="s">
        <v>1293</v>
      </c>
      <c r="BJ73" s="58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72">
        <f t="shared" si="197"/>
        <v>29</v>
      </c>
      <c r="BV73" s="73">
        <f t="shared" si="198"/>
        <v>62</v>
      </c>
      <c r="BW73" s="74">
        <f t="shared" si="199"/>
        <v>66</v>
      </c>
      <c r="BX73" s="73">
        <f t="shared" si="200"/>
        <v>98</v>
      </c>
      <c r="BY73" s="74">
        <f t="shared" si="201"/>
        <v>102</v>
      </c>
      <c r="BZ73" s="73">
        <f t="shared" si="202"/>
        <v>138</v>
      </c>
      <c r="CA73" s="74">
        <f t="shared" si="203"/>
        <v>146</v>
      </c>
      <c r="CB73" s="73">
        <f t="shared" si="204"/>
        <v>191</v>
      </c>
      <c r="CC73" s="74">
        <f t="shared" si="205"/>
        <v>196</v>
      </c>
      <c r="CD73" s="73">
        <f t="shared" si="206"/>
        <v>266</v>
      </c>
      <c r="CE73" s="74">
        <f t="shared" si="207"/>
        <v>304</v>
      </c>
      <c r="CF73" s="73">
        <f t="shared" si="208"/>
        <v>329</v>
      </c>
      <c r="CG73" s="72">
        <f t="shared" si="209"/>
        <v>61</v>
      </c>
      <c r="CH73" s="73">
        <f t="shared" si="210"/>
        <v>65</v>
      </c>
      <c r="CI73" s="74">
        <f t="shared" si="211"/>
        <v>96</v>
      </c>
      <c r="CJ73" s="74">
        <f t="shared" si="212"/>
        <v>101</v>
      </c>
      <c r="CK73" s="74">
        <f t="shared" si="213"/>
        <v>137</v>
      </c>
      <c r="CL73" s="74">
        <f t="shared" si="214"/>
        <v>145</v>
      </c>
      <c r="CM73" s="74">
        <f t="shared" si="215"/>
        <v>172</v>
      </c>
      <c r="CN73" s="74">
        <f t="shared" si="216"/>
        <v>193</v>
      </c>
      <c r="CO73" s="74">
        <f t="shared" si="217"/>
        <v>225</v>
      </c>
      <c r="CP73" s="74">
        <f t="shared" si="218"/>
        <v>299</v>
      </c>
      <c r="CQ73" s="74">
        <f t="shared" si="219"/>
        <v>328</v>
      </c>
      <c r="CR73" s="74">
        <f t="shared" si="220"/>
        <v>341</v>
      </c>
      <c r="CS73" s="23">
        <f t="shared" si="221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222"/>
        <v>adrb2_human_4QKX</v>
      </c>
      <c r="B74" s="3" t="s">
        <v>126</v>
      </c>
      <c r="C74" s="3" t="s">
        <v>78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23"/>
        <v>1</v>
      </c>
      <c r="BC74" s="23">
        <f t="shared" si="196"/>
        <v>248</v>
      </c>
      <c r="BD74" s="4" t="s">
        <v>23</v>
      </c>
      <c r="BE74" s="3" t="s">
        <v>1297</v>
      </c>
      <c r="BF74" s="50" t="s">
        <v>1384</v>
      </c>
      <c r="BG74" s="50" t="s">
        <v>1384</v>
      </c>
      <c r="BH74" s="1"/>
      <c r="BI74" s="72" t="s">
        <v>1293</v>
      </c>
      <c r="BJ74" s="58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72">
        <f t="shared" si="197"/>
        <v>29</v>
      </c>
      <c r="BV74" s="73">
        <f t="shared" si="198"/>
        <v>62</v>
      </c>
      <c r="BW74" s="74">
        <f t="shared" si="199"/>
        <v>66</v>
      </c>
      <c r="BX74" s="73">
        <f t="shared" si="200"/>
        <v>98</v>
      </c>
      <c r="BY74" s="74">
        <f t="shared" si="201"/>
        <v>102</v>
      </c>
      <c r="BZ74" s="73">
        <f t="shared" si="202"/>
        <v>138</v>
      </c>
      <c r="CA74" s="74">
        <f t="shared" si="203"/>
        <v>146</v>
      </c>
      <c r="CB74" s="73">
        <f t="shared" si="204"/>
        <v>191</v>
      </c>
      <c r="CC74" s="74">
        <f t="shared" si="205"/>
        <v>196</v>
      </c>
      <c r="CD74" s="73">
        <f t="shared" si="206"/>
        <v>266</v>
      </c>
      <c r="CE74" s="74">
        <f t="shared" si="207"/>
        <v>304</v>
      </c>
      <c r="CF74" s="73">
        <f t="shared" si="208"/>
        <v>329</v>
      </c>
      <c r="CG74" s="72">
        <f t="shared" si="209"/>
        <v>61</v>
      </c>
      <c r="CH74" s="73">
        <f t="shared" si="210"/>
        <v>65</v>
      </c>
      <c r="CI74" s="74">
        <f t="shared" si="211"/>
        <v>96</v>
      </c>
      <c r="CJ74" s="74">
        <f t="shared" si="212"/>
        <v>101</v>
      </c>
      <c r="CK74" s="74">
        <f t="shared" si="213"/>
        <v>137</v>
      </c>
      <c r="CL74" s="74">
        <f t="shared" si="214"/>
        <v>145</v>
      </c>
      <c r="CM74" s="74">
        <f t="shared" si="215"/>
        <v>172</v>
      </c>
      <c r="CN74" s="74">
        <f t="shared" si="216"/>
        <v>193</v>
      </c>
      <c r="CO74" s="74">
        <f t="shared" si="217"/>
        <v>225</v>
      </c>
      <c r="CP74" s="74">
        <f t="shared" si="218"/>
        <v>299</v>
      </c>
      <c r="CQ74" s="74">
        <f t="shared" si="219"/>
        <v>328</v>
      </c>
      <c r="CR74" s="74">
        <f t="shared" si="220"/>
        <v>341</v>
      </c>
      <c r="CS74" s="23">
        <f t="shared" si="221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222"/>
        <v>adrb2_human_5D6L</v>
      </c>
      <c r="B75" s="3" t="s">
        <v>126</v>
      </c>
      <c r="C75" s="3" t="s">
        <v>1349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K</v>
      </c>
      <c r="AO75" s="3">
        <v>267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23"/>
        <v>1</v>
      </c>
      <c r="BC75" s="23">
        <f t="shared" si="196"/>
        <v>244</v>
      </c>
      <c r="BD75" s="4" t="s">
        <v>23</v>
      </c>
      <c r="BE75" s="3" t="s">
        <v>1381</v>
      </c>
      <c r="BF75" s="50" t="s">
        <v>1</v>
      </c>
      <c r="BG75" s="50" t="s">
        <v>1384</v>
      </c>
      <c r="BH75" s="1"/>
      <c r="BI75" s="72" t="s">
        <v>1293</v>
      </c>
      <c r="BJ75" s="58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72">
        <f t="shared" si="197"/>
        <v>29</v>
      </c>
      <c r="BV75" s="73">
        <f t="shared" si="198"/>
        <v>62</v>
      </c>
      <c r="BW75" s="74">
        <f t="shared" si="199"/>
        <v>66</v>
      </c>
      <c r="BX75" s="73">
        <f t="shared" si="200"/>
        <v>98</v>
      </c>
      <c r="BY75" s="74">
        <f t="shared" si="201"/>
        <v>102</v>
      </c>
      <c r="BZ75" s="73" t="str">
        <f t="shared" si="202"/>
        <v>-</v>
      </c>
      <c r="CA75" s="74">
        <f t="shared" si="203"/>
        <v>146</v>
      </c>
      <c r="CB75" s="73">
        <f t="shared" si="204"/>
        <v>191</v>
      </c>
      <c r="CC75" s="74">
        <f t="shared" si="205"/>
        <v>196</v>
      </c>
      <c r="CD75" s="73">
        <f t="shared" si="206"/>
        <v>267</v>
      </c>
      <c r="CE75" s="74">
        <f t="shared" si="207"/>
        <v>304</v>
      </c>
      <c r="CF75" s="73">
        <f t="shared" si="208"/>
        <v>329</v>
      </c>
      <c r="CG75" s="72">
        <f t="shared" si="209"/>
        <v>61</v>
      </c>
      <c r="CH75" s="73">
        <f t="shared" si="210"/>
        <v>65</v>
      </c>
      <c r="CI75" s="74">
        <f t="shared" si="211"/>
        <v>96</v>
      </c>
      <c r="CJ75" s="74">
        <f t="shared" si="212"/>
        <v>101</v>
      </c>
      <c r="CK75" s="74">
        <f t="shared" si="213"/>
        <v>137</v>
      </c>
      <c r="CL75" s="74" t="str">
        <f t="shared" si="214"/>
        <v>-</v>
      </c>
      <c r="CM75" s="74">
        <f t="shared" si="215"/>
        <v>172</v>
      </c>
      <c r="CN75" s="74">
        <f t="shared" si="216"/>
        <v>193</v>
      </c>
      <c r="CO75" s="74">
        <f t="shared" si="217"/>
        <v>229</v>
      </c>
      <c r="CP75" s="74">
        <f t="shared" si="218"/>
        <v>299</v>
      </c>
      <c r="CQ75" s="74">
        <f t="shared" si="219"/>
        <v>328</v>
      </c>
      <c r="CR75" s="74">
        <f t="shared" si="220"/>
        <v>341</v>
      </c>
      <c r="CS75" s="23">
        <f t="shared" si="221"/>
        <v>1</v>
      </c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</row>
    <row r="76" spans="1:1028" x14ac:dyDescent="0.2">
      <c r="A76" s="3" t="str">
        <f t="shared" si="222"/>
        <v>adrb2_human_5JQH</v>
      </c>
      <c r="B76" s="3" t="s">
        <v>126</v>
      </c>
      <c r="C76" s="3" t="s">
        <v>1350</v>
      </c>
      <c r="D76" s="3" t="str">
        <f>IFERROR(MID(VLOOKUP($B76,Seqs!$A:$B,2,0),E76,1),"")</f>
        <v>D</v>
      </c>
      <c r="E76" s="3">
        <v>23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L</v>
      </c>
      <c r="AM76" s="3">
        <v>230</v>
      </c>
      <c r="AN76" s="3" t="str">
        <f>IFERROR(MID(VLOOKUP($B76,Seqs!$A:$B,2,0),AO76,1),"")</f>
        <v>A</v>
      </c>
      <c r="AO76" s="3">
        <v>271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23"/>
        <v>1</v>
      </c>
      <c r="BC76" s="23">
        <f t="shared" si="196"/>
        <v>247</v>
      </c>
      <c r="BD76" s="76" t="s">
        <v>23</v>
      </c>
      <c r="BE76" s="3" t="s">
        <v>1381</v>
      </c>
      <c r="BF76" s="50" t="s">
        <v>1287</v>
      </c>
      <c r="BG76" s="50" t="s">
        <v>1384</v>
      </c>
      <c r="BH76" s="1"/>
      <c r="BI76" s="72" t="s">
        <v>1293</v>
      </c>
      <c r="BJ76" s="58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72">
        <f t="shared" si="197"/>
        <v>23</v>
      </c>
      <c r="BV76" s="73">
        <f t="shared" si="198"/>
        <v>62</v>
      </c>
      <c r="BW76" s="74">
        <f t="shared" si="199"/>
        <v>66</v>
      </c>
      <c r="BX76" s="73">
        <f t="shared" si="200"/>
        <v>98</v>
      </c>
      <c r="BY76" s="74">
        <f t="shared" si="201"/>
        <v>102</v>
      </c>
      <c r="BZ76" s="73" t="str">
        <f t="shared" si="202"/>
        <v>-</v>
      </c>
      <c r="CA76" s="74">
        <f t="shared" si="203"/>
        <v>146</v>
      </c>
      <c r="CB76" s="73">
        <f t="shared" si="204"/>
        <v>191</v>
      </c>
      <c r="CC76" s="74">
        <f t="shared" si="205"/>
        <v>196</v>
      </c>
      <c r="CD76" s="73">
        <f t="shared" si="206"/>
        <v>271</v>
      </c>
      <c r="CE76" s="74">
        <f t="shared" si="207"/>
        <v>304</v>
      </c>
      <c r="CF76" s="73">
        <f t="shared" si="208"/>
        <v>329</v>
      </c>
      <c r="CG76" s="72">
        <f t="shared" si="209"/>
        <v>61</v>
      </c>
      <c r="CH76" s="73">
        <f t="shared" si="210"/>
        <v>65</v>
      </c>
      <c r="CI76" s="74">
        <f t="shared" si="211"/>
        <v>96</v>
      </c>
      <c r="CJ76" s="74">
        <f t="shared" si="212"/>
        <v>101</v>
      </c>
      <c r="CK76" s="74">
        <f t="shared" si="213"/>
        <v>137</v>
      </c>
      <c r="CL76" s="74" t="str">
        <f t="shared" si="214"/>
        <v>-</v>
      </c>
      <c r="CM76" s="74">
        <f t="shared" si="215"/>
        <v>172</v>
      </c>
      <c r="CN76" s="74">
        <f t="shared" si="216"/>
        <v>193</v>
      </c>
      <c r="CO76" s="74">
        <f t="shared" si="217"/>
        <v>230</v>
      </c>
      <c r="CP76" s="74">
        <f t="shared" si="218"/>
        <v>299</v>
      </c>
      <c r="CQ76" s="74">
        <f t="shared" si="219"/>
        <v>328</v>
      </c>
      <c r="CR76" s="74">
        <f t="shared" si="220"/>
        <v>341</v>
      </c>
      <c r="CS76" s="23">
        <f t="shared" si="221"/>
        <v>1</v>
      </c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</row>
    <row r="77" spans="1:1028" x14ac:dyDescent="0.2">
      <c r="A77" s="3" t="str">
        <f t="shared" si="222"/>
        <v>agtr1_human__wt</v>
      </c>
      <c r="B77" s="3" t="s">
        <v>158</v>
      </c>
      <c r="C77" s="3" t="s">
        <v>100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>P</v>
      </c>
      <c r="Y77" s="3">
        <v>133</v>
      </c>
      <c r="Z77" s="3" t="str">
        <f>IFERROR(MID(VLOOKUP($B77,Seqs!$A:$B,2,0),AA77,1),"")</f>
        <v>R</v>
      </c>
      <c r="AA77" s="3">
        <v>140</v>
      </c>
      <c r="AB77" s="3" t="str">
        <f>IFERROR(MID(VLOOKUP($B77,Seqs!$A:$B,2,0),AC77,1),"")</f>
        <v>T</v>
      </c>
      <c r="AC77" s="9">
        <v>141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A</v>
      </c>
      <c r="AM77" s="3">
        <v>225</v>
      </c>
      <c r="AN77" s="3" t="str">
        <f>IFERROR(MID(VLOOKUP($B77,Seqs!$A:$B,2,0),AO77,1),"")</f>
        <v>P</v>
      </c>
      <c r="AO77" s="3">
        <v>233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L</v>
      </c>
      <c r="AU77" s="3">
        <v>305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I</v>
      </c>
      <c r="AY77" s="3">
        <v>320</v>
      </c>
      <c r="AZ77" s="79" t="str">
        <f>VLOOKUP(B77,Classification!A:D,2,0)</f>
        <v>A</v>
      </c>
      <c r="BA77" s="97" t="str">
        <f>VLOOKUP(B77,Classification!A:D,4,0)</f>
        <v>Angiotensin</v>
      </c>
      <c r="BB77" s="27" t="b">
        <f t="shared" si="223"/>
        <v>1</v>
      </c>
      <c r="BC77" s="23">
        <f t="shared" si="196"/>
        <v>263</v>
      </c>
      <c r="BD77" s="57" t="s">
        <v>1379</v>
      </c>
      <c r="BE77" s="3" t="s">
        <v>1381</v>
      </c>
      <c r="BF77" s="50" t="s">
        <v>1379</v>
      </c>
      <c r="BG77" s="50" t="s">
        <v>1384</v>
      </c>
      <c r="BH77" s="1"/>
      <c r="BI77" s="72" t="s">
        <v>1293</v>
      </c>
      <c r="BJ77" s="58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72">
        <f t="shared" si="197"/>
        <v>26</v>
      </c>
      <c r="BV77" s="73">
        <f t="shared" si="198"/>
        <v>57</v>
      </c>
      <c r="BW77" s="74">
        <f t="shared" si="199"/>
        <v>61</v>
      </c>
      <c r="BX77" s="73">
        <f t="shared" si="200"/>
        <v>93</v>
      </c>
      <c r="BY77" s="74">
        <f t="shared" si="201"/>
        <v>97</v>
      </c>
      <c r="BZ77" s="73">
        <f t="shared" si="202"/>
        <v>133</v>
      </c>
      <c r="CA77" s="74">
        <f t="shared" si="203"/>
        <v>141</v>
      </c>
      <c r="CB77" s="73">
        <f t="shared" si="204"/>
        <v>180</v>
      </c>
      <c r="CC77" s="74">
        <f t="shared" si="205"/>
        <v>191</v>
      </c>
      <c r="CD77" s="73">
        <f t="shared" si="206"/>
        <v>233</v>
      </c>
      <c r="CE77" s="74">
        <f t="shared" si="207"/>
        <v>273</v>
      </c>
      <c r="CF77" s="73">
        <f t="shared" si="208"/>
        <v>306</v>
      </c>
      <c r="CG77" s="72">
        <f t="shared" si="209"/>
        <v>56</v>
      </c>
      <c r="CH77" s="73">
        <f t="shared" si="210"/>
        <v>60</v>
      </c>
      <c r="CI77" s="74">
        <f t="shared" si="211"/>
        <v>90</v>
      </c>
      <c r="CJ77" s="74">
        <f t="shared" si="212"/>
        <v>96</v>
      </c>
      <c r="CK77" s="74">
        <f t="shared" si="213"/>
        <v>132</v>
      </c>
      <c r="CL77" s="74">
        <f t="shared" si="214"/>
        <v>140</v>
      </c>
      <c r="CM77" s="74">
        <f t="shared" si="215"/>
        <v>167</v>
      </c>
      <c r="CN77" s="74">
        <f t="shared" si="216"/>
        <v>182</v>
      </c>
      <c r="CO77" s="74">
        <f t="shared" si="217"/>
        <v>225</v>
      </c>
      <c r="CP77" s="74">
        <f t="shared" si="218"/>
        <v>269</v>
      </c>
      <c r="CQ77" s="74">
        <f t="shared" si="219"/>
        <v>305</v>
      </c>
      <c r="CR77" s="74">
        <f t="shared" si="220"/>
        <v>320</v>
      </c>
      <c r="CS77" s="23">
        <f t="shared" si="221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222"/>
        <v>agtr1_human_4YAY</v>
      </c>
      <c r="B78" s="3" t="s">
        <v>158</v>
      </c>
      <c r="C78" s="3" t="s">
        <v>69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R</v>
      </c>
      <c r="AC78" s="9">
        <v>137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N</v>
      </c>
      <c r="AO78" s="3">
        <v>235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N</v>
      </c>
      <c r="AU78" s="3">
        <v>298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23"/>
        <v>1</v>
      </c>
      <c r="BC78" s="23">
        <f t="shared" si="196"/>
        <v>234</v>
      </c>
      <c r="BD78" s="4" t="s">
        <v>23</v>
      </c>
      <c r="BE78" s="3" t="s">
        <v>1381</v>
      </c>
      <c r="BF78" s="50" t="s">
        <v>1384</v>
      </c>
      <c r="BG78" s="50" t="s">
        <v>1384</v>
      </c>
      <c r="BH78" s="1"/>
      <c r="BI78" s="72" t="s">
        <v>1293</v>
      </c>
      <c r="BJ78" s="58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72">
        <f t="shared" si="197"/>
        <v>26</v>
      </c>
      <c r="BV78" s="73">
        <f t="shared" si="198"/>
        <v>57</v>
      </c>
      <c r="BW78" s="74">
        <f t="shared" si="199"/>
        <v>61</v>
      </c>
      <c r="BX78" s="73">
        <f t="shared" si="200"/>
        <v>93</v>
      </c>
      <c r="BY78" s="74">
        <f t="shared" si="201"/>
        <v>97</v>
      </c>
      <c r="BZ78" s="73" t="str">
        <f t="shared" si="202"/>
        <v>-</v>
      </c>
      <c r="CA78" s="74">
        <f t="shared" si="203"/>
        <v>137</v>
      </c>
      <c r="CB78" s="73">
        <f t="shared" si="204"/>
        <v>180</v>
      </c>
      <c r="CC78" s="74">
        <f t="shared" si="205"/>
        <v>191</v>
      </c>
      <c r="CD78" s="73">
        <f t="shared" si="206"/>
        <v>235</v>
      </c>
      <c r="CE78" s="74">
        <f t="shared" si="207"/>
        <v>273</v>
      </c>
      <c r="CF78" s="73" t="str">
        <f t="shared" si="208"/>
        <v>-</v>
      </c>
      <c r="CG78" s="72">
        <f t="shared" si="209"/>
        <v>56</v>
      </c>
      <c r="CH78" s="73">
        <f t="shared" si="210"/>
        <v>60</v>
      </c>
      <c r="CI78" s="74">
        <f t="shared" si="211"/>
        <v>90</v>
      </c>
      <c r="CJ78" s="74">
        <f t="shared" si="212"/>
        <v>96</v>
      </c>
      <c r="CK78" s="74">
        <f t="shared" si="213"/>
        <v>132</v>
      </c>
      <c r="CL78" s="74" t="str">
        <f t="shared" si="214"/>
        <v>-</v>
      </c>
      <c r="CM78" s="74">
        <f t="shared" si="215"/>
        <v>167</v>
      </c>
      <c r="CN78" s="74">
        <f t="shared" si="216"/>
        <v>182</v>
      </c>
      <c r="CO78" s="74">
        <f t="shared" si="217"/>
        <v>222</v>
      </c>
      <c r="CP78" s="74">
        <f t="shared" si="218"/>
        <v>269</v>
      </c>
      <c r="CQ78" s="74">
        <f t="shared" si="219"/>
        <v>298</v>
      </c>
      <c r="CR78" s="74" t="str">
        <f t="shared" si="220"/>
        <v>-</v>
      </c>
      <c r="CS78" s="23">
        <f t="shared" si="221"/>
        <v>1</v>
      </c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</row>
    <row r="79" spans="1:1028" x14ac:dyDescent="0.2">
      <c r="A79" s="3" t="str">
        <f t="shared" si="222"/>
        <v>agtr1_human_4YAY_dist</v>
      </c>
      <c r="B79" s="3" t="s">
        <v>158</v>
      </c>
      <c r="C79" s="3" t="s">
        <v>1160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F</v>
      </c>
      <c r="AU79" s="3">
        <v>304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L</v>
      </c>
      <c r="AY79" s="3">
        <v>317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23"/>
        <v>1</v>
      </c>
      <c r="BC79" s="23">
        <f t="shared" si="196"/>
        <v>251</v>
      </c>
      <c r="BD79" s="5"/>
      <c r="BE79" s="3" t="s">
        <v>1381</v>
      </c>
      <c r="BF79" s="50" t="s">
        <v>1384</v>
      </c>
      <c r="BG79" s="50" t="s">
        <v>1384</v>
      </c>
      <c r="BH79" s="1"/>
      <c r="BI79" s="72" t="s">
        <v>1293</v>
      </c>
      <c r="BJ79" s="58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72">
        <f t="shared" si="197"/>
        <v>26</v>
      </c>
      <c r="BV79" s="73">
        <f t="shared" si="198"/>
        <v>57</v>
      </c>
      <c r="BW79" s="74">
        <f t="shared" si="199"/>
        <v>61</v>
      </c>
      <c r="BX79" s="73">
        <f t="shared" si="200"/>
        <v>93</v>
      </c>
      <c r="BY79" s="74">
        <f t="shared" si="201"/>
        <v>97</v>
      </c>
      <c r="BZ79" s="73" t="str">
        <f t="shared" si="202"/>
        <v>-</v>
      </c>
      <c r="CA79" s="74">
        <f t="shared" si="203"/>
        <v>137</v>
      </c>
      <c r="CB79" s="73">
        <f t="shared" si="204"/>
        <v>180</v>
      </c>
      <c r="CC79" s="74">
        <f t="shared" si="205"/>
        <v>191</v>
      </c>
      <c r="CD79" s="73">
        <f t="shared" si="206"/>
        <v>235</v>
      </c>
      <c r="CE79" s="74">
        <f t="shared" si="207"/>
        <v>273</v>
      </c>
      <c r="CF79" s="73">
        <f t="shared" si="208"/>
        <v>306</v>
      </c>
      <c r="CG79" s="72">
        <f t="shared" si="209"/>
        <v>56</v>
      </c>
      <c r="CH79" s="73">
        <f t="shared" si="210"/>
        <v>60</v>
      </c>
      <c r="CI79" s="74">
        <f t="shared" si="211"/>
        <v>90</v>
      </c>
      <c r="CJ79" s="74">
        <f t="shared" si="212"/>
        <v>96</v>
      </c>
      <c r="CK79" s="74">
        <f t="shared" si="213"/>
        <v>132</v>
      </c>
      <c r="CL79" s="74" t="str">
        <f t="shared" si="214"/>
        <v>-</v>
      </c>
      <c r="CM79" s="74">
        <f t="shared" si="215"/>
        <v>167</v>
      </c>
      <c r="CN79" s="74">
        <f t="shared" si="216"/>
        <v>182</v>
      </c>
      <c r="CO79" s="74">
        <f t="shared" si="217"/>
        <v>222</v>
      </c>
      <c r="CP79" s="74">
        <f t="shared" si="218"/>
        <v>269</v>
      </c>
      <c r="CQ79" s="74">
        <f t="shared" si="219"/>
        <v>304</v>
      </c>
      <c r="CR79" s="74">
        <f t="shared" si="220"/>
        <v>317</v>
      </c>
      <c r="CS79" s="23">
        <f t="shared" si="221"/>
        <v>1</v>
      </c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</row>
    <row r="80" spans="1:1028" x14ac:dyDescent="0.2">
      <c r="A80" s="3" t="str">
        <f t="shared" si="222"/>
        <v>agtr1_human_4ZUD</v>
      </c>
      <c r="B80" s="3" t="s">
        <v>158</v>
      </c>
      <c r="C80" s="3" t="s">
        <v>1342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M</v>
      </c>
      <c r="AC80" s="9">
        <v>142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D</v>
      </c>
      <c r="AO80" s="3">
        <v>236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23"/>
        <v>1</v>
      </c>
      <c r="BC80" s="23">
        <f t="shared" si="196"/>
        <v>234</v>
      </c>
      <c r="BD80" s="2" t="s">
        <v>1383</v>
      </c>
      <c r="BE80" s="3" t="s">
        <v>1381</v>
      </c>
      <c r="BF80" s="50" t="s">
        <v>1384</v>
      </c>
      <c r="BG80" s="50" t="s">
        <v>1384</v>
      </c>
      <c r="BH80" s="1"/>
      <c r="BI80" s="72" t="s">
        <v>1293</v>
      </c>
      <c r="BJ80" s="58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72">
        <f t="shared" si="197"/>
        <v>26</v>
      </c>
      <c r="BV80" s="73">
        <f t="shared" si="198"/>
        <v>57</v>
      </c>
      <c r="BW80" s="74">
        <f t="shared" si="199"/>
        <v>61</v>
      </c>
      <c r="BX80" s="73">
        <f t="shared" si="200"/>
        <v>93</v>
      </c>
      <c r="BY80" s="74">
        <f t="shared" si="201"/>
        <v>97</v>
      </c>
      <c r="BZ80" s="73" t="str">
        <f t="shared" si="202"/>
        <v>-</v>
      </c>
      <c r="CA80" s="74">
        <f t="shared" si="203"/>
        <v>142</v>
      </c>
      <c r="CB80" s="73">
        <f t="shared" si="204"/>
        <v>180</v>
      </c>
      <c r="CC80" s="74">
        <f t="shared" si="205"/>
        <v>191</v>
      </c>
      <c r="CD80" s="73">
        <f t="shared" si="206"/>
        <v>236</v>
      </c>
      <c r="CE80" s="74">
        <f t="shared" si="207"/>
        <v>273</v>
      </c>
      <c r="CF80" s="73" t="str">
        <f t="shared" si="208"/>
        <v>-</v>
      </c>
      <c r="CG80" s="72">
        <f t="shared" si="209"/>
        <v>56</v>
      </c>
      <c r="CH80" s="73">
        <f t="shared" si="210"/>
        <v>60</v>
      </c>
      <c r="CI80" s="74">
        <f t="shared" si="211"/>
        <v>90</v>
      </c>
      <c r="CJ80" s="74">
        <f t="shared" si="212"/>
        <v>96</v>
      </c>
      <c r="CK80" s="74">
        <f t="shared" si="213"/>
        <v>132</v>
      </c>
      <c r="CL80" s="74" t="str">
        <f t="shared" si="214"/>
        <v>-</v>
      </c>
      <c r="CM80" s="74">
        <f t="shared" si="215"/>
        <v>167</v>
      </c>
      <c r="CN80" s="74">
        <f t="shared" si="216"/>
        <v>182</v>
      </c>
      <c r="CO80" s="74">
        <f t="shared" si="217"/>
        <v>222</v>
      </c>
      <c r="CP80" s="74">
        <f t="shared" si="218"/>
        <v>269</v>
      </c>
      <c r="CQ80" s="74">
        <f t="shared" si="219"/>
        <v>304</v>
      </c>
      <c r="CR80" s="74" t="str">
        <f t="shared" si="220"/>
        <v>-</v>
      </c>
      <c r="CS80" s="23">
        <f t="shared" si="221"/>
        <v>1</v>
      </c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</row>
    <row r="81" spans="1:1029" x14ac:dyDescent="0.2">
      <c r="A81" s="3" t="str">
        <f t="shared" ref="A81:A82" si="224">CONCATENATE(B81,"_",C81)</f>
        <v>agtr2_human__wt</v>
      </c>
      <c r="B81" s="3" t="s">
        <v>159</v>
      </c>
      <c r="C81" s="3" t="s">
        <v>100</v>
      </c>
      <c r="D81" s="3" t="str">
        <f>IFERROR(MID(VLOOKUP($B81,Seqs!$A:$B,2,0),E81,1),"")</f>
        <v>D</v>
      </c>
      <c r="E81" s="3">
        <v>45</v>
      </c>
      <c r="F81" s="3" t="str">
        <f>IFERROR(MID(VLOOKUP($B81,Seqs!$A:$B,2,0),G81,1),"")</f>
        <v>Q</v>
      </c>
      <c r="G81" s="3">
        <v>72</v>
      </c>
      <c r="H81" s="3" t="str">
        <f>IFERROR(MID(VLOOKUP($B81,Seqs!$A:$B,2,0),I81,1),"")</f>
        <v/>
      </c>
      <c r="I81" s="23" t="s">
        <v>23</v>
      </c>
      <c r="J81" s="3" t="str">
        <f>IFERROR(MID(VLOOKUP($B81,Seqs!$A:$B,2,0),K81,1),"")</f>
        <v/>
      </c>
      <c r="K81" s="23" t="s">
        <v>23</v>
      </c>
      <c r="L81" s="3" t="str">
        <f>IFERROR(MID(VLOOKUP($B81,Seqs!$A:$B,2,0),M81,1),"")</f>
        <v>V</v>
      </c>
      <c r="M81" s="3">
        <v>78</v>
      </c>
      <c r="N81" s="3" t="str">
        <f>IFERROR(MID(VLOOKUP($B81,Seqs!$A:$B,2,0),O81,1),"")</f>
        <v>Y</v>
      </c>
      <c r="O81" s="3">
        <v>106</v>
      </c>
      <c r="P81" s="3" t="str">
        <f>IFERROR(MID(VLOOKUP($B81,Seqs!$A:$B,2,0),Q81,1),"")</f>
        <v>R</v>
      </c>
      <c r="Q81" s="3">
        <v>107</v>
      </c>
      <c r="R81" s="3" t="str">
        <f>IFERROR(MID(VLOOKUP($B81,Seqs!$A:$B,2,0),S81,1),"")</f>
        <v>F</v>
      </c>
      <c r="S81" s="3">
        <v>112</v>
      </c>
      <c r="T81" s="3" t="str">
        <f>IFERROR(MID(VLOOKUP($B81,Seqs!$A:$B,2,0),U81,1),"")</f>
        <v>G</v>
      </c>
      <c r="U81" s="3">
        <v>113</v>
      </c>
      <c r="V81" s="3" t="str">
        <f>IFERROR(MID(VLOOKUP($B81,Seqs!$A:$B,2,0),W81,1),"")</f>
        <v>Y</v>
      </c>
      <c r="W81" s="3">
        <v>148</v>
      </c>
      <c r="X81" s="3" t="str">
        <f>IFERROR(MID(VLOOKUP($B81,Seqs!$A:$B,2,0),Y81,1),"")</f>
        <v>P</v>
      </c>
      <c r="Y81" s="3">
        <v>149</v>
      </c>
      <c r="Z81" s="3" t="str">
        <f>IFERROR(MID(VLOOKUP($B81,Seqs!$A:$B,2,0),AA81,1),"")</f>
        <v>R</v>
      </c>
      <c r="AA81" s="3">
        <v>155</v>
      </c>
      <c r="AB81" s="3" t="str">
        <f>IFERROR(MID(VLOOKUP($B81,Seqs!$A:$B,2,0),AC81,1),"")</f>
        <v>N</v>
      </c>
      <c r="AC81" s="3">
        <v>156</v>
      </c>
      <c r="AD81" s="3" t="str">
        <f>IFERROR(MID(VLOOKUP($B81,Seqs!$A:$B,2,0),AE81,1),"")</f>
        <v>R</v>
      </c>
      <c r="AE81" s="3">
        <v>182</v>
      </c>
      <c r="AF81" s="3" t="str">
        <f>IFERROR(MID(VLOOKUP($B81,Seqs!$A:$B,2,0),AG81,1),"")</f>
        <v>C</v>
      </c>
      <c r="AG81" s="3">
        <v>195</v>
      </c>
      <c r="AH81" s="3" t="str">
        <f>IFERROR(MID(VLOOKUP($B81,Seqs!$A:$B,2,0),AI81,1),"")</f>
        <v>M</v>
      </c>
      <c r="AI81" s="3">
        <v>197</v>
      </c>
      <c r="AJ81" s="3" t="str">
        <f>IFERROR(MID(VLOOKUP($B81,Seqs!$A:$B,2,0),AK81,1),"")</f>
        <v>K</v>
      </c>
      <c r="AK81" s="3">
        <v>203</v>
      </c>
      <c r="AL81" s="3" t="str">
        <f>IFERROR(MID(VLOOKUP($B81,Seqs!$A:$B,2,0),AM81,1),"")</f>
        <v>T</v>
      </c>
      <c r="AM81" s="3">
        <v>241</v>
      </c>
      <c r="AN81" s="3" t="str">
        <f>IFERROR(MID(VLOOKUP($B81,Seqs!$A:$B,2,0),AO81,1),"")</f>
        <v>G</v>
      </c>
      <c r="AO81" s="3">
        <v>245</v>
      </c>
      <c r="AP81" s="3" t="str">
        <f>IFERROR(MID(VLOOKUP($B81,Seqs!$A:$B,2,0),AQ81,1),"")</f>
        <v>G</v>
      </c>
      <c r="AQ81" s="3">
        <v>285</v>
      </c>
      <c r="AR81" s="3" t="str">
        <f>IFERROR(MID(VLOOKUP($B81,Seqs!$A:$B,2,0),AS81,1),"")</f>
        <v>S</v>
      </c>
      <c r="AS81" s="3">
        <v>289</v>
      </c>
      <c r="AT81" s="3" t="str">
        <f>IFERROR(MID(VLOOKUP($B81,Seqs!$A:$B,2,0),AU81,1),"")</f>
        <v>V</v>
      </c>
      <c r="AU81" s="3">
        <v>321</v>
      </c>
      <c r="AV81" s="3" t="str">
        <f>IFERROR(MID(VLOOKUP($B81,Seqs!$A:$B,2,0),AW81,1),"")</f>
        <v>G</v>
      </c>
      <c r="AW81" s="3">
        <v>322</v>
      </c>
      <c r="AX81" s="3" t="str">
        <f>IFERROR(MID(VLOOKUP($B81,Seqs!$A:$B,2,0),AY81,1),"")</f>
        <v>P</v>
      </c>
      <c r="AY81" s="3">
        <v>336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ref="BB81:BB82" si="225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:BC82" si="226">_xlfn.AGGREGATE(9,6,CG81:CR81)-_xlfn.AGGREGATE(9,6,BU81:CF81)+12</f>
        <v>265</v>
      </c>
      <c r="BD81" s="2"/>
      <c r="BE81" s="3" t="s">
        <v>1297</v>
      </c>
      <c r="BF81" s="50" t="s">
        <v>1384</v>
      </c>
      <c r="BG81" s="50" t="s">
        <v>1384</v>
      </c>
      <c r="BH81" s="1"/>
      <c r="BI81" s="72" t="s">
        <v>1293</v>
      </c>
      <c r="BJ81" s="58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72">
        <f t="shared" ref="BU81:BU82" si="227">E81</f>
        <v>45</v>
      </c>
      <c r="BV81" s="73" t="str">
        <f t="shared" ref="BV81:BV82" si="228">I81</f>
        <v>-</v>
      </c>
      <c r="BW81" s="74">
        <f t="shared" ref="BW81:BW82" si="229">M81</f>
        <v>78</v>
      </c>
      <c r="BX81" s="73">
        <f t="shared" ref="BX81:BX82" si="230">Q81</f>
        <v>107</v>
      </c>
      <c r="BY81" s="74">
        <f t="shared" ref="BY81:BY82" si="231">U81</f>
        <v>113</v>
      </c>
      <c r="BZ81" s="73">
        <f t="shared" ref="BZ81:BZ82" si="232">Y81</f>
        <v>149</v>
      </c>
      <c r="CA81" s="74">
        <f t="shared" ref="CA81:CA82" si="233">AC81</f>
        <v>156</v>
      </c>
      <c r="CB81" s="73">
        <f t="shared" ref="CB81:CB82" si="234">AG81</f>
        <v>195</v>
      </c>
      <c r="CC81" s="74">
        <f t="shared" ref="CC81:CC82" si="235">AK81</f>
        <v>203</v>
      </c>
      <c r="CD81" s="73">
        <f t="shared" ref="CD81:CD82" si="236">AO81</f>
        <v>245</v>
      </c>
      <c r="CE81" s="74">
        <f t="shared" ref="CE81:CE82" si="237">AS81</f>
        <v>289</v>
      </c>
      <c r="CF81" s="73">
        <f t="shared" ref="CF81:CF82" si="238">AW81</f>
        <v>322</v>
      </c>
      <c r="CG81" s="72">
        <f t="shared" ref="CG81:CG82" si="239">G81</f>
        <v>72</v>
      </c>
      <c r="CH81" s="73" t="str">
        <f t="shared" ref="CH81:CH82" si="240">K81</f>
        <v>-</v>
      </c>
      <c r="CI81" s="74">
        <f t="shared" ref="CI81:CI82" si="241">O81</f>
        <v>106</v>
      </c>
      <c r="CJ81" s="74">
        <f t="shared" ref="CJ81:CJ82" si="242">S81</f>
        <v>112</v>
      </c>
      <c r="CK81" s="74">
        <f t="shared" ref="CK81:CK82" si="243">W81</f>
        <v>148</v>
      </c>
      <c r="CL81" s="74">
        <f t="shared" ref="CL81:CL82" si="244">AA81</f>
        <v>155</v>
      </c>
      <c r="CM81" s="74">
        <f t="shared" ref="CM81:CM82" si="245">AE81</f>
        <v>182</v>
      </c>
      <c r="CN81" s="74">
        <f t="shared" ref="CN81:CN82" si="246">AI81</f>
        <v>197</v>
      </c>
      <c r="CO81" s="74">
        <f t="shared" ref="CO81:CO82" si="247">AM81</f>
        <v>241</v>
      </c>
      <c r="CP81" s="74">
        <f t="shared" ref="CP81:CP82" si="248">AQ81</f>
        <v>285</v>
      </c>
      <c r="CQ81" s="74">
        <f t="shared" ref="CQ81:CQ82" si="249">AU81</f>
        <v>321</v>
      </c>
      <c r="CR81" s="74">
        <f t="shared" ref="CR81:CR82" si="250">AY81</f>
        <v>336</v>
      </c>
      <c r="CS81" s="23" t="e">
        <f t="shared" ref="CS81:CS82" si="251">M81-K81</f>
        <v>#VALUE!</v>
      </c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</row>
    <row r="82" spans="1:1029" x14ac:dyDescent="0.2">
      <c r="A82" s="3" t="str">
        <f t="shared" si="224"/>
        <v>agtr2_human_5UNF</v>
      </c>
      <c r="B82" s="3" t="s">
        <v>159</v>
      </c>
      <c r="C82" s="3" t="s">
        <v>1399</v>
      </c>
      <c r="D82" s="3" t="str">
        <f>IFERROR(MID(VLOOKUP($B82,Seqs!$A:$B,2,0),E82,1),"")</f>
        <v>A</v>
      </c>
      <c r="E82" s="3">
        <v>46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W</v>
      </c>
      <c r="AC82" s="3">
        <v>158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Y</v>
      </c>
      <c r="AK82" s="3">
        <v>204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C</v>
      </c>
      <c r="AS82" s="3">
        <v>290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R</v>
      </c>
      <c r="AY82" s="3">
        <v>334</v>
      </c>
      <c r="AZ82" s="79"/>
      <c r="BA82" s="97" t="str">
        <f>VLOOKUP(B82,Classification!A:D,4,0)</f>
        <v>Angiotensin</v>
      </c>
      <c r="BB82" s="27" t="b">
        <f t="shared" si="225"/>
        <v>1</v>
      </c>
      <c r="BC82" s="23">
        <f t="shared" si="226"/>
        <v>252</v>
      </c>
      <c r="BD82" s="2"/>
      <c r="BE82" s="3" t="s">
        <v>1297</v>
      </c>
      <c r="BF82" s="50" t="s">
        <v>1384</v>
      </c>
      <c r="BG82" s="50" t="s">
        <v>1</v>
      </c>
      <c r="BH82" s="1"/>
      <c r="BI82" s="72" t="s">
        <v>1293</v>
      </c>
      <c r="BJ82" s="58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72">
        <f t="shared" si="227"/>
        <v>46</v>
      </c>
      <c r="BV82" s="73" t="str">
        <f t="shared" si="228"/>
        <v>-</v>
      </c>
      <c r="BW82" s="74">
        <f t="shared" si="229"/>
        <v>78</v>
      </c>
      <c r="BX82" s="73">
        <f t="shared" si="230"/>
        <v>107</v>
      </c>
      <c r="BY82" s="74">
        <f t="shared" si="231"/>
        <v>113</v>
      </c>
      <c r="BZ82" s="73" t="str">
        <f t="shared" si="232"/>
        <v>-</v>
      </c>
      <c r="CA82" s="74">
        <f t="shared" si="233"/>
        <v>158</v>
      </c>
      <c r="CB82" s="73">
        <f t="shared" si="234"/>
        <v>195</v>
      </c>
      <c r="CC82" s="74">
        <f t="shared" si="235"/>
        <v>204</v>
      </c>
      <c r="CD82" s="73">
        <f t="shared" si="236"/>
        <v>245</v>
      </c>
      <c r="CE82" s="74">
        <f t="shared" si="237"/>
        <v>290</v>
      </c>
      <c r="CF82" s="73">
        <f t="shared" si="238"/>
        <v>322</v>
      </c>
      <c r="CG82" s="72">
        <f t="shared" si="239"/>
        <v>72</v>
      </c>
      <c r="CH82" s="73" t="str">
        <f t="shared" si="240"/>
        <v>-</v>
      </c>
      <c r="CI82" s="74">
        <f t="shared" si="241"/>
        <v>106</v>
      </c>
      <c r="CJ82" s="74">
        <f t="shared" si="242"/>
        <v>112</v>
      </c>
      <c r="CK82" s="74">
        <f t="shared" si="243"/>
        <v>148</v>
      </c>
      <c r="CL82" s="74" t="str">
        <f t="shared" si="244"/>
        <v>-</v>
      </c>
      <c r="CM82" s="74">
        <f t="shared" si="245"/>
        <v>182</v>
      </c>
      <c r="CN82" s="74">
        <f t="shared" si="246"/>
        <v>197</v>
      </c>
      <c r="CO82" s="74">
        <f t="shared" si="247"/>
        <v>241</v>
      </c>
      <c r="CP82" s="74">
        <f t="shared" si="248"/>
        <v>285</v>
      </c>
      <c r="CQ82" s="74">
        <f t="shared" si="249"/>
        <v>321</v>
      </c>
      <c r="CR82" s="74">
        <f t="shared" si="250"/>
        <v>334</v>
      </c>
      <c r="CS82" s="23" t="e">
        <f t="shared" si="251"/>
        <v>#VALUE!</v>
      </c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</row>
    <row r="83" spans="1:1029" x14ac:dyDescent="0.2">
      <c r="A83" s="3" t="str">
        <f t="shared" ref="A83" si="252">CONCATENATE(B83,"_",C83)</f>
        <v>agtr2_human_5UNG</v>
      </c>
      <c r="B83" s="3" t="s">
        <v>159</v>
      </c>
      <c r="C83" s="3" t="s">
        <v>1401</v>
      </c>
      <c r="D83" s="3" t="str">
        <f>IFERROR(MID(VLOOKUP($B83,Seqs!$A:$B,2,0),E83,1),"")</f>
        <v>D</v>
      </c>
      <c r="E83" s="3">
        <v>45</v>
      </c>
      <c r="F83" s="3" t="str">
        <f>IFERROR(MID(VLOOKUP($B83,Seqs!$A:$B,2,0),G83,1),"")</f>
        <v>C</v>
      </c>
      <c r="G83" s="3">
        <v>71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Q</v>
      </c>
      <c r="AC83" s="3">
        <v>159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K</v>
      </c>
      <c r="AK83" s="3">
        <v>203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S</v>
      </c>
      <c r="AS83" s="3">
        <v>289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ref="BB83" si="253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254">_xlfn.AGGREGATE(9,6,CG83:CR83)-_xlfn.AGGREGATE(9,6,BU83:CF83)+12</f>
        <v>253</v>
      </c>
      <c r="BD83" s="2" t="s">
        <v>1382</v>
      </c>
      <c r="BE83" s="3" t="s">
        <v>1297</v>
      </c>
      <c r="BF83" s="50" t="s">
        <v>1384</v>
      </c>
      <c r="BG83" s="50" t="s">
        <v>1287</v>
      </c>
      <c r="BH83" s="1"/>
      <c r="BI83" s="72" t="s">
        <v>1293</v>
      </c>
      <c r="BJ83" s="58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72">
        <f t="shared" ref="BU83" si="255">E83</f>
        <v>45</v>
      </c>
      <c r="BV83" s="73" t="str">
        <f t="shared" ref="BV83" si="256">I83</f>
        <v>-</v>
      </c>
      <c r="BW83" s="74">
        <f t="shared" ref="BW83" si="257">M83</f>
        <v>78</v>
      </c>
      <c r="BX83" s="73">
        <f t="shared" ref="BX83" si="258">Q83</f>
        <v>107</v>
      </c>
      <c r="BY83" s="74">
        <f t="shared" ref="BY83" si="259">U83</f>
        <v>113</v>
      </c>
      <c r="BZ83" s="73" t="str">
        <f t="shared" ref="BZ83" si="260">Y83</f>
        <v>-</v>
      </c>
      <c r="CA83" s="74">
        <f t="shared" ref="CA83" si="261">AC83</f>
        <v>159</v>
      </c>
      <c r="CB83" s="73">
        <f t="shared" ref="CB83" si="262">AG83</f>
        <v>195</v>
      </c>
      <c r="CC83" s="74">
        <f t="shared" ref="CC83" si="263">AK83</f>
        <v>203</v>
      </c>
      <c r="CD83" s="73">
        <f t="shared" ref="CD83" si="264">AO83</f>
        <v>245</v>
      </c>
      <c r="CE83" s="74">
        <f t="shared" ref="CE83" si="265">AS83</f>
        <v>289</v>
      </c>
      <c r="CF83" s="73">
        <f t="shared" ref="CF83" si="266">AW83</f>
        <v>322</v>
      </c>
      <c r="CG83" s="72">
        <f t="shared" ref="CG83" si="267">G83</f>
        <v>71</v>
      </c>
      <c r="CH83" s="73" t="str">
        <f t="shared" ref="CH83" si="268">K83</f>
        <v>-</v>
      </c>
      <c r="CI83" s="74">
        <f t="shared" ref="CI83" si="269">O83</f>
        <v>106</v>
      </c>
      <c r="CJ83" s="74">
        <f t="shared" ref="CJ83" si="270">S83</f>
        <v>112</v>
      </c>
      <c r="CK83" s="74">
        <f t="shared" ref="CK83" si="271">W83</f>
        <v>148</v>
      </c>
      <c r="CL83" s="74" t="str">
        <f t="shared" ref="CL83" si="272">AA83</f>
        <v>-</v>
      </c>
      <c r="CM83" s="74">
        <f t="shared" ref="CM83" si="273">AE83</f>
        <v>182</v>
      </c>
      <c r="CN83" s="74">
        <f t="shared" ref="CN83" si="274">AI83</f>
        <v>197</v>
      </c>
      <c r="CO83" s="74">
        <f t="shared" ref="CO83" si="275">AM83</f>
        <v>241</v>
      </c>
      <c r="CP83" s="74">
        <f t="shared" ref="CP83" si="276">AQ83</f>
        <v>285</v>
      </c>
      <c r="CQ83" s="74">
        <f t="shared" ref="CQ83" si="277">AU83</f>
        <v>321</v>
      </c>
      <c r="CR83" s="74">
        <f t="shared" ref="CR83" si="278">AY83</f>
        <v>334</v>
      </c>
      <c r="CS83" s="23" t="e">
        <f t="shared" ref="CS83" si="279">M83-K83</f>
        <v>#VALUE!</v>
      </c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</row>
    <row r="84" spans="1:1029" x14ac:dyDescent="0.2">
      <c r="A84" s="3" t="str">
        <f t="shared" ref="A84" si="280">CONCATENATE(B84,"_",C84)</f>
        <v>agtr2_human_5UNH</v>
      </c>
      <c r="B84" s="3" t="s">
        <v>159</v>
      </c>
      <c r="C84" s="3" t="s">
        <v>1402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K</v>
      </c>
      <c r="M84" s="3">
        <v>77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Y</v>
      </c>
      <c r="AC84" s="3">
        <v>162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Y</v>
      </c>
      <c r="AK84" s="3">
        <v>204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V</v>
      </c>
      <c r="AY84" s="3">
        <v>332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1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2">_xlfn.AGGREGATE(9,6,CG84:CR84)-_xlfn.AGGREGATE(9,6,BU84:CF84)+12</f>
        <v>247</v>
      </c>
      <c r="BD84" s="2"/>
      <c r="BE84" s="3" t="s">
        <v>1297</v>
      </c>
      <c r="BF84" s="50" t="s">
        <v>1384</v>
      </c>
      <c r="BG84" s="50" t="s">
        <v>1287</v>
      </c>
      <c r="BH84" s="1"/>
      <c r="BI84" s="72" t="s">
        <v>1293</v>
      </c>
      <c r="BJ84" s="58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72">
        <f t="shared" ref="BU84" si="283">E84</f>
        <v>45</v>
      </c>
      <c r="BV84" s="73" t="str">
        <f t="shared" ref="BV84" si="284">I84</f>
        <v>-</v>
      </c>
      <c r="BW84" s="74">
        <f t="shared" ref="BW84" si="285">M84</f>
        <v>77</v>
      </c>
      <c r="BX84" s="73">
        <f t="shared" ref="BX84" si="286">Q84</f>
        <v>107</v>
      </c>
      <c r="BY84" s="74">
        <f t="shared" ref="BY84" si="287">U84</f>
        <v>113</v>
      </c>
      <c r="BZ84" s="73" t="str">
        <f t="shared" ref="BZ84" si="288">Y84</f>
        <v>-</v>
      </c>
      <c r="CA84" s="74">
        <f t="shared" ref="CA84" si="289">AC84</f>
        <v>162</v>
      </c>
      <c r="CB84" s="73">
        <f t="shared" ref="CB84" si="290">AG84</f>
        <v>195</v>
      </c>
      <c r="CC84" s="74">
        <f t="shared" ref="CC84" si="291">AK84</f>
        <v>204</v>
      </c>
      <c r="CD84" s="73">
        <f t="shared" ref="CD84" si="292">AO84</f>
        <v>245</v>
      </c>
      <c r="CE84" s="74">
        <f t="shared" ref="CE84" si="293">AS84</f>
        <v>289</v>
      </c>
      <c r="CF84" s="73">
        <f t="shared" ref="CF84" si="294">AW84</f>
        <v>322</v>
      </c>
      <c r="CG84" s="72">
        <f t="shared" ref="CG84" si="295">G84</f>
        <v>70</v>
      </c>
      <c r="CH84" s="73" t="str">
        <f t="shared" ref="CH84" si="296">K84</f>
        <v>-</v>
      </c>
      <c r="CI84" s="74">
        <f t="shared" ref="CI84" si="297">O84</f>
        <v>106</v>
      </c>
      <c r="CJ84" s="74">
        <f t="shared" ref="CJ84" si="298">S84</f>
        <v>112</v>
      </c>
      <c r="CK84" s="74">
        <f t="shared" ref="CK84" si="299">W84</f>
        <v>148</v>
      </c>
      <c r="CL84" s="74" t="str">
        <f t="shared" ref="CL84" si="300">AA84</f>
        <v>-</v>
      </c>
      <c r="CM84" s="74">
        <f t="shared" ref="CM84" si="301">AE84</f>
        <v>182</v>
      </c>
      <c r="CN84" s="74">
        <f t="shared" ref="CN84" si="302">AI84</f>
        <v>197</v>
      </c>
      <c r="CO84" s="74">
        <f t="shared" ref="CO84" si="303">AM84</f>
        <v>241</v>
      </c>
      <c r="CP84" s="74">
        <f t="shared" ref="CP84" si="304">AQ84</f>
        <v>285</v>
      </c>
      <c r="CQ84" s="74">
        <f t="shared" ref="CQ84" si="305">AU84</f>
        <v>321</v>
      </c>
      <c r="CR84" s="74">
        <f t="shared" ref="CR84" si="306">AY84</f>
        <v>332</v>
      </c>
      <c r="CS84" s="23" t="e">
        <f t="shared" ref="CS84" si="307">M84-K84</f>
        <v>#VALUE!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</row>
    <row r="85" spans="1:1029" s="12" customFormat="1" x14ac:dyDescent="0.2">
      <c r="A85" s="9" t="str">
        <f t="shared" ref="A85:A86" si="308">CONCATENATE(B85,"_",C85)</f>
        <v>apj_human__wt</v>
      </c>
      <c r="B85" s="9" t="s">
        <v>160</v>
      </c>
      <c r="C85" s="9" t="s">
        <v>100</v>
      </c>
      <c r="D85" s="9" t="str">
        <f>IFERROR(MID(VLOOKUP($B85,Seqs!$A:$B,2,0),E85,1),"")</f>
        <v>A</v>
      </c>
      <c r="E85" s="9">
        <v>29</v>
      </c>
      <c r="F85" s="9" t="str">
        <f>IFERROR(MID(VLOOKUP($B85,Seqs!$A:$B,2,0),G85,1),"")</f>
        <v>S</v>
      </c>
      <c r="G85" s="9">
        <v>56</v>
      </c>
      <c r="H85" s="9" t="str">
        <f>IFERROR(MID(VLOOKUP($B85,Seqs!$A:$B,2,0),I85,1),"")</f>
        <v>S</v>
      </c>
      <c r="I85" s="112">
        <v>57</v>
      </c>
      <c r="J85" s="9" t="str">
        <f>IFERROR(MID(VLOOKUP($B85,Seqs!$A:$B,2,0),K85,1),"")</f>
        <v>R</v>
      </c>
      <c r="K85" s="112">
        <v>61</v>
      </c>
      <c r="L85" s="9" t="str">
        <f>IFERROR(MID(VLOOKUP($B85,Seqs!$A:$B,2,0),M85,1),"")</f>
        <v>R</v>
      </c>
      <c r="M85" s="9">
        <v>62</v>
      </c>
      <c r="N85" s="9" t="str">
        <f>IFERROR(MID(VLOOKUP($B85,Seqs!$A:$B,2,0),O85,1),"")</f>
        <v>D</v>
      </c>
      <c r="O85" s="9">
        <v>92</v>
      </c>
      <c r="P85" s="9" t="str">
        <f>IFERROR(MID(VLOOKUP($B85,Seqs!$A:$B,2,0),Q85,1),"")</f>
        <v>D</v>
      </c>
      <c r="Q85" s="9">
        <v>94</v>
      </c>
      <c r="R85" s="9" t="str">
        <f>IFERROR(MID(VLOOKUP($B85,Seqs!$A:$B,2,0),S85,1),"")</f>
        <v>F</v>
      </c>
      <c r="S85" s="9">
        <v>97</v>
      </c>
      <c r="T85" s="9" t="str">
        <f>IFERROR(MID(VLOOKUP($B85,Seqs!$A:$B,2,0),U85,1),"")</f>
        <v>G</v>
      </c>
      <c r="U85" s="9">
        <v>98</v>
      </c>
      <c r="V85" s="9" t="str">
        <f>IFERROR(MID(VLOOKUP($B85,Seqs!$A:$B,2,0),W85,1),"")</f>
        <v>R</v>
      </c>
      <c r="W85" s="9">
        <v>133</v>
      </c>
      <c r="X85" s="9" t="str">
        <f>IFERROR(MID(VLOOKUP($B85,Seqs!$A:$B,2,0),Y85,1),"")</f>
        <v>P</v>
      </c>
      <c r="Y85" s="9">
        <v>134</v>
      </c>
      <c r="Z85" s="9" t="str">
        <f>IFERROR(MID(VLOOKUP($B85,Seqs!$A:$B,2,0),AA85,1),"")</f>
        <v>R</v>
      </c>
      <c r="AA85" s="9">
        <v>141</v>
      </c>
      <c r="AB85" s="9" t="str">
        <f>IFERROR(MID(VLOOKUP($B85,Seqs!$A:$B,2,0),AC85,1),"")</f>
        <v>L</v>
      </c>
      <c r="AC85" s="9">
        <v>142</v>
      </c>
      <c r="AD85" s="9" t="str">
        <f>IFERROR(MID(VLOOKUP($B85,Seqs!$A:$B,2,0),AE85,1),"")</f>
        <v>R</v>
      </c>
      <c r="AE85" s="9">
        <v>168</v>
      </c>
      <c r="AF85" s="9" t="str">
        <f>IFERROR(MID(VLOOKUP($B85,Seqs!$A:$B,2,0),AG85,1),"")</f>
        <v>C</v>
      </c>
      <c r="AG85" s="9">
        <v>181</v>
      </c>
      <c r="AH85" s="9" t="str">
        <f>IFERROR(MID(VLOOKUP($B85,Seqs!$A:$B,2,0),AI85,1),"")</f>
        <v>M</v>
      </c>
      <c r="AI85" s="9">
        <v>183</v>
      </c>
      <c r="AJ85" s="9" t="str">
        <f>IFERROR(MID(VLOOKUP($B85,Seqs!$A:$B,2,0),AK85,1),"")</f>
        <v>S</v>
      </c>
      <c r="AK85" s="9">
        <v>193</v>
      </c>
      <c r="AL85" s="9" t="str">
        <f>IFERROR(MID(VLOOKUP($B85,Seqs!$A:$B,2,0),AM85,1),"")</f>
        <v>E</v>
      </c>
      <c r="AM85" s="9">
        <v>235</v>
      </c>
      <c r="AN85" s="9" t="str">
        <f>IFERROR(MID(VLOOKUP($B85,Seqs!$A:$B,2,0),AO85,1),"")</f>
        <v>K</v>
      </c>
      <c r="AO85" s="9">
        <v>242</v>
      </c>
      <c r="AP85" s="9" t="str">
        <f>IFERROR(MID(VLOOKUP($B85,Seqs!$A:$B,2,0),AQ85,1),"")</f>
        <v>L</v>
      </c>
      <c r="AQ85" s="9">
        <v>276</v>
      </c>
      <c r="AR85" s="9" t="str">
        <f>IFERROR(MID(VLOOKUP($B85,Seqs!$A:$B,2,0),AS85,1),"")</f>
        <v>P</v>
      </c>
      <c r="AS85" s="9">
        <v>280</v>
      </c>
      <c r="AT85" s="9" t="str">
        <f>IFERROR(MID(VLOOKUP($B85,Seqs!$A:$B,2,0),AU85,1),"")</f>
        <v>F</v>
      </c>
      <c r="AU85" s="9">
        <v>312</v>
      </c>
      <c r="AV85" s="9" t="str">
        <f>IFERROR(MID(VLOOKUP($B85,Seqs!$A:$B,2,0),AW85,1),"")</f>
        <v>D</v>
      </c>
      <c r="AW85" s="9">
        <v>313</v>
      </c>
      <c r="AX85" s="9" t="str">
        <f>IFERROR(MID(VLOOKUP($B85,Seqs!$A:$B,2,0),AY85,1),"")</f>
        <v>G</v>
      </c>
      <c r="AY85" s="9">
        <v>327</v>
      </c>
      <c r="AZ85" s="113" t="str">
        <f>VLOOKUP(B85,Classification!A:D,2,0)</f>
        <v>A</v>
      </c>
      <c r="BA85" s="101" t="str">
        <f>VLOOKUP(B85,Classification!A:D,4,0)</f>
        <v>Apelin</v>
      </c>
      <c r="BB85" s="37" t="b">
        <f t="shared" ref="BB85:BB86" si="309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12">
        <f t="shared" ref="BC85:BC86" si="310">_xlfn.AGGREGATE(9,6,CG85:CR85)-_xlfn.AGGREGATE(9,6,BU85:CF85)+12</f>
        <v>268</v>
      </c>
      <c r="BD85" s="41"/>
      <c r="BE85" s="9" t="s">
        <v>1381</v>
      </c>
      <c r="BF85" s="52" t="s">
        <v>1287</v>
      </c>
      <c r="BG85" s="52" t="s">
        <v>1287</v>
      </c>
      <c r="BI85" s="114" t="s">
        <v>1293</v>
      </c>
      <c r="BJ85" s="115" t="s">
        <v>1293</v>
      </c>
      <c r="BK85" s="115" t="s">
        <v>1293</v>
      </c>
      <c r="BL85" s="115" t="s">
        <v>1293</v>
      </c>
      <c r="BM85" s="115" t="s">
        <v>1293</v>
      </c>
      <c r="BN85" s="115" t="s">
        <v>1293</v>
      </c>
      <c r="BO85" s="115" t="s">
        <v>1293</v>
      </c>
      <c r="BP85" s="115" t="s">
        <v>1293</v>
      </c>
      <c r="BQ85" s="115" t="s">
        <v>1293</v>
      </c>
      <c r="BR85" s="115" t="s">
        <v>1293</v>
      </c>
      <c r="BS85" s="115" t="s">
        <v>1293</v>
      </c>
      <c r="BT85" s="115" t="s">
        <v>1293</v>
      </c>
      <c r="BU85" s="114">
        <f t="shared" ref="BU85:BU86" si="311">E85</f>
        <v>29</v>
      </c>
      <c r="BV85" s="116">
        <f t="shared" ref="BV85:BV86" si="312">I85</f>
        <v>57</v>
      </c>
      <c r="BW85" s="117">
        <f t="shared" ref="BW85:BW86" si="313">M85</f>
        <v>62</v>
      </c>
      <c r="BX85" s="116">
        <f t="shared" ref="BX85:BX86" si="314">Q85</f>
        <v>94</v>
      </c>
      <c r="BY85" s="117">
        <f t="shared" ref="BY85:BY86" si="315">U85</f>
        <v>98</v>
      </c>
      <c r="BZ85" s="116">
        <f t="shared" ref="BZ85:BZ86" si="316">Y85</f>
        <v>134</v>
      </c>
      <c r="CA85" s="117">
        <f t="shared" ref="CA85:CA86" si="317">AC85</f>
        <v>142</v>
      </c>
      <c r="CB85" s="116">
        <f t="shared" ref="CB85:CB86" si="318">AG85</f>
        <v>181</v>
      </c>
      <c r="CC85" s="117">
        <f t="shared" ref="CC85:CC86" si="319">AK85</f>
        <v>193</v>
      </c>
      <c r="CD85" s="116">
        <f t="shared" ref="CD85:CD86" si="320">AO85</f>
        <v>242</v>
      </c>
      <c r="CE85" s="117">
        <f t="shared" ref="CE85:CE86" si="321">AS85</f>
        <v>280</v>
      </c>
      <c r="CF85" s="116">
        <f t="shared" ref="CF85:CF86" si="322">AW85</f>
        <v>313</v>
      </c>
      <c r="CG85" s="114">
        <f t="shared" ref="CG85:CG86" si="323">G85</f>
        <v>56</v>
      </c>
      <c r="CH85" s="116">
        <f t="shared" ref="CH85:CH86" si="324">K85</f>
        <v>61</v>
      </c>
      <c r="CI85" s="117">
        <f t="shared" ref="CI85:CI86" si="325">O85</f>
        <v>92</v>
      </c>
      <c r="CJ85" s="117">
        <f t="shared" ref="CJ85:CJ86" si="326">S85</f>
        <v>97</v>
      </c>
      <c r="CK85" s="117">
        <f t="shared" ref="CK85:CK86" si="327">W85</f>
        <v>133</v>
      </c>
      <c r="CL85" s="117">
        <f t="shared" ref="CL85:CL86" si="328">AA85</f>
        <v>141</v>
      </c>
      <c r="CM85" s="117">
        <f t="shared" ref="CM85:CM86" si="329">AE85</f>
        <v>168</v>
      </c>
      <c r="CN85" s="117">
        <f t="shared" ref="CN85:CN86" si="330">AI85</f>
        <v>183</v>
      </c>
      <c r="CO85" s="117">
        <f t="shared" ref="CO85:CO86" si="331">AM85</f>
        <v>235</v>
      </c>
      <c r="CP85" s="117">
        <f t="shared" ref="CP85:CP86" si="332">AQ85</f>
        <v>276</v>
      </c>
      <c r="CQ85" s="117">
        <f t="shared" ref="CQ85:CQ86" si="333">AU85</f>
        <v>312</v>
      </c>
      <c r="CR85" s="117">
        <f t="shared" ref="CR85:CR86" si="334">AY85</f>
        <v>327</v>
      </c>
      <c r="CS85" s="112">
        <f t="shared" ref="CS85:CS86" si="335">M85-K85</f>
        <v>1</v>
      </c>
    </row>
    <row r="86" spans="1:1029" s="12" customFormat="1" x14ac:dyDescent="0.2">
      <c r="A86" s="9" t="str">
        <f t="shared" si="308"/>
        <v>apj_human_5VBL</v>
      </c>
      <c r="B86" s="9" t="s">
        <v>160</v>
      </c>
      <c r="C86" s="9" t="s">
        <v>1424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/>
      </c>
      <c r="Y86" s="9" t="s">
        <v>23</v>
      </c>
      <c r="Z86" s="9" t="str">
        <f>IFERROR(MID(VLOOKUP($B86,Seqs!$A:$B,2,0),AA86,1),"")</f>
        <v/>
      </c>
      <c r="AA86" s="9" t="s">
        <v>23</v>
      </c>
      <c r="AB86" s="9" t="str">
        <f>IFERROR(MID(VLOOKUP($B86,Seqs!$A:$B,2,0),AC86,1),"")</f>
        <v>R</v>
      </c>
      <c r="AC86" s="9">
        <v>141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A</v>
      </c>
      <c r="AM86" s="9">
        <v>229</v>
      </c>
      <c r="AN86" s="9" t="str">
        <f>IFERROR(MID(VLOOKUP($B86,Seqs!$A:$B,2,0),AO86,1),"")</f>
        <v>R</v>
      </c>
      <c r="AO86" s="9">
        <v>244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si="309"/>
        <v>1</v>
      </c>
      <c r="BC86" s="112">
        <f t="shared" si="310"/>
        <v>254</v>
      </c>
      <c r="BD86" s="41"/>
      <c r="BE86" s="9" t="s">
        <v>1381</v>
      </c>
      <c r="BF86" s="52" t="s">
        <v>1287</v>
      </c>
      <c r="BG86" s="52" t="s">
        <v>1287</v>
      </c>
      <c r="BI86" s="114" t="s">
        <v>1293</v>
      </c>
      <c r="BJ86" s="115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4">
        <f t="shared" si="311"/>
        <v>29</v>
      </c>
      <c r="BV86" s="116">
        <f t="shared" si="312"/>
        <v>57</v>
      </c>
      <c r="BW86" s="117">
        <f t="shared" si="313"/>
        <v>62</v>
      </c>
      <c r="BX86" s="116">
        <f t="shared" si="314"/>
        <v>94</v>
      </c>
      <c r="BY86" s="117">
        <f t="shared" si="315"/>
        <v>98</v>
      </c>
      <c r="BZ86" s="116" t="str">
        <f t="shared" si="316"/>
        <v>-</v>
      </c>
      <c r="CA86" s="117">
        <f t="shared" si="317"/>
        <v>141</v>
      </c>
      <c r="CB86" s="116">
        <f t="shared" si="318"/>
        <v>181</v>
      </c>
      <c r="CC86" s="117">
        <f t="shared" si="319"/>
        <v>193</v>
      </c>
      <c r="CD86" s="116">
        <f t="shared" si="320"/>
        <v>244</v>
      </c>
      <c r="CE86" s="117">
        <f t="shared" si="321"/>
        <v>280</v>
      </c>
      <c r="CF86" s="116">
        <f t="shared" si="322"/>
        <v>313</v>
      </c>
      <c r="CG86" s="114">
        <f t="shared" si="323"/>
        <v>56</v>
      </c>
      <c r="CH86" s="116">
        <f t="shared" si="324"/>
        <v>61</v>
      </c>
      <c r="CI86" s="117">
        <f t="shared" si="325"/>
        <v>92</v>
      </c>
      <c r="CJ86" s="117">
        <f t="shared" si="326"/>
        <v>97</v>
      </c>
      <c r="CK86" s="117">
        <f t="shared" si="327"/>
        <v>133</v>
      </c>
      <c r="CL86" s="117" t="str">
        <f t="shared" si="328"/>
        <v>-</v>
      </c>
      <c r="CM86" s="117">
        <f t="shared" si="329"/>
        <v>168</v>
      </c>
      <c r="CN86" s="117">
        <f t="shared" si="330"/>
        <v>183</v>
      </c>
      <c r="CO86" s="117">
        <f t="shared" si="331"/>
        <v>229</v>
      </c>
      <c r="CP86" s="117">
        <f t="shared" si="332"/>
        <v>276</v>
      </c>
      <c r="CQ86" s="117">
        <f t="shared" si="333"/>
        <v>312</v>
      </c>
      <c r="CR86" s="117">
        <f t="shared" si="334"/>
        <v>327</v>
      </c>
      <c r="CS86" s="112">
        <f t="shared" si="335"/>
        <v>1</v>
      </c>
    </row>
    <row r="87" spans="1:1029" x14ac:dyDescent="0.2">
      <c r="A87" s="3" t="str">
        <f t="shared" si="222"/>
        <v>ccr2_human__wt</v>
      </c>
      <c r="B87" s="3" t="s">
        <v>170</v>
      </c>
      <c r="C87" s="3" t="s">
        <v>100</v>
      </c>
      <c r="D87" s="3" t="str">
        <f>IFERROR(MID(VLOOKUP($B87,Seqs!$A:$B,2,0),E87,1),"")</f>
        <v>V</v>
      </c>
      <c r="E87" s="3">
        <v>37</v>
      </c>
      <c r="F87" s="3" t="str">
        <f>IFERROR(MID(VLOOKUP($B87,Seqs!$A:$B,2,0),G87,1),"")</f>
        <v>C</v>
      </c>
      <c r="G87" s="3">
        <v>70</v>
      </c>
      <c r="H87" s="3" t="str">
        <f>IFERROR(MID(VLOOKUP($B87,Seqs!$A:$B,2,0),I87,1),"")</f>
        <v>K</v>
      </c>
      <c r="I87" s="23">
        <v>71</v>
      </c>
      <c r="J87" s="3" t="str">
        <f>IFERROR(MID(VLOOKUP($B87,Seqs!$A:$B,2,0),K87,1),"")</f>
        <v>K</v>
      </c>
      <c r="K87" s="23">
        <v>74</v>
      </c>
      <c r="L87" s="3" t="str">
        <f>IFERROR(MID(VLOOKUP($B87,Seqs!$A:$B,2,0),M87,1),"")</f>
        <v>C</v>
      </c>
      <c r="M87" s="3">
        <v>75</v>
      </c>
      <c r="N87" s="3" t="str">
        <f>IFERROR(MID(VLOOKUP($B87,Seqs!$A:$B,2,0),O87,1),"")</f>
        <v>N</v>
      </c>
      <c r="O87" s="3">
        <v>104</v>
      </c>
      <c r="P87" s="3" t="str">
        <f>IFERROR(MID(VLOOKUP($B87,Seqs!$A:$B,2,0),Q87,1),"")</f>
        <v>E</v>
      </c>
      <c r="Q87" s="3">
        <v>105</v>
      </c>
      <c r="R87" s="3" t="str">
        <f>IFERROR(MID(VLOOKUP($B87,Seqs!$A:$B,2,0),S87,1),"")</f>
        <v>F</v>
      </c>
      <c r="S87" s="3">
        <v>108</v>
      </c>
      <c r="T87" s="3" t="str">
        <f>IFERROR(MID(VLOOKUP($B87,Seqs!$A:$B,2,0),U87,1),"")</f>
        <v>G</v>
      </c>
      <c r="U87" s="3">
        <v>109</v>
      </c>
      <c r="V87" s="3" t="str">
        <f>IFERROR(MID(VLOOKUP($B87,Seqs!$A:$B,2,0),W87,1),"")</f>
        <v>H</v>
      </c>
      <c r="W87" s="3">
        <v>144</v>
      </c>
      <c r="X87" s="3" t="str">
        <f>IFERROR(MID(VLOOKUP($B87,Seqs!$A:$B,2,0),Y87,1),"")</f>
        <v>A</v>
      </c>
      <c r="Y87" s="3">
        <v>145</v>
      </c>
      <c r="Z87" s="3" t="str">
        <f>IFERROR(MID(VLOOKUP($B87,Seqs!$A:$B,2,0),AA87,1),"")</f>
        <v>R</v>
      </c>
      <c r="AA87" s="3">
        <v>152</v>
      </c>
      <c r="AB87" s="3" t="str">
        <f>IFERROR(MID(VLOOKUP($B87,Seqs!$A:$B,2,0),AC87,1),"")</f>
        <v>T</v>
      </c>
      <c r="AC87" s="9">
        <v>153</v>
      </c>
      <c r="AD87" s="3" t="str">
        <f>IFERROR(MID(VLOOKUP($B87,Seqs!$A:$B,2,0),AE87,1),"")</f>
        <v>T</v>
      </c>
      <c r="AE87" s="3">
        <v>179</v>
      </c>
      <c r="AF87" s="3" t="str">
        <f>IFERROR(MID(VLOOKUP($B87,Seqs!$A:$B,2,0),AG87,1),"")</f>
        <v>C</v>
      </c>
      <c r="AG87" s="3">
        <v>190</v>
      </c>
      <c r="AH87" s="3" t="str">
        <f>IFERROR(MID(VLOOKUP($B87,Seqs!$A:$B,2,0),AI87,1),"")</f>
        <v>P</v>
      </c>
      <c r="AI87" s="3">
        <v>192</v>
      </c>
      <c r="AJ87" s="3" t="str">
        <f>IFERROR(MID(VLOOKUP($B87,Seqs!$A:$B,2,0),AK87,1),"")</f>
        <v>P</v>
      </c>
      <c r="AK87" s="3">
        <v>195</v>
      </c>
      <c r="AL87" s="3" t="str">
        <f>IFERROR(MID(VLOOKUP($B87,Seqs!$A:$B,2,0),AM87,1),"")</f>
        <v>C</v>
      </c>
      <c r="AM87" s="3">
        <v>232</v>
      </c>
      <c r="AN87" s="3" t="str">
        <f>IFERROR(MID(VLOOKUP($B87,Seqs!$A:$B,2,0),AO87,1),"")</f>
        <v>K</v>
      </c>
      <c r="AO87" s="3">
        <v>236</v>
      </c>
      <c r="AP87" s="3" t="str">
        <f>IFERROR(MID(VLOOKUP($B87,Seqs!$A:$B,2,0),AQ87,1),"")</f>
        <v>G</v>
      </c>
      <c r="AQ87" s="3">
        <v>273</v>
      </c>
      <c r="AR87" s="3" t="str">
        <f>IFERROR(MID(VLOOKUP($B87,Seqs!$A:$B,2,0),AS87,1),"")</f>
        <v>E</v>
      </c>
      <c r="AS87" s="3">
        <v>278</v>
      </c>
      <c r="AT87" s="3" t="str">
        <f>IFERROR(MID(VLOOKUP($B87,Seqs!$A:$B,2,0),AU87,1),"")</f>
        <v>V</v>
      </c>
      <c r="AU87" s="3">
        <v>308</v>
      </c>
      <c r="AV87" s="3" t="str">
        <f>IFERROR(MID(VLOOKUP($B87,Seqs!$A:$B,2,0),AW87,1),"")</f>
        <v>G</v>
      </c>
      <c r="AW87" s="3">
        <v>309</v>
      </c>
      <c r="AX87" s="3" t="str">
        <f>IFERROR(MID(VLOOKUP($B87,Seqs!$A:$B,2,0),AY87,1),"")</f>
        <v>L</v>
      </c>
      <c r="AY87" s="3">
        <v>320</v>
      </c>
      <c r="AZ87" s="79" t="str">
        <f>VLOOKUP(B87,Classification!A:D,2,0)</f>
        <v>A</v>
      </c>
      <c r="BA87" s="97" t="str">
        <f>VLOOKUP(B87,Classification!A:D,4,0)</f>
        <v>Chemokine</v>
      </c>
      <c r="BB87" s="27" t="b">
        <f t="shared" si="223"/>
        <v>1</v>
      </c>
      <c r="BC87" s="23">
        <f t="shared" si="196"/>
        <v>265</v>
      </c>
      <c r="BD87" s="2" t="s">
        <v>1383</v>
      </c>
      <c r="BE87" s="3" t="s">
        <v>1381</v>
      </c>
      <c r="BF87" s="50" t="s">
        <v>1379</v>
      </c>
      <c r="BG87" s="50" t="s">
        <v>1384</v>
      </c>
      <c r="BH87" s="1"/>
      <c r="BI87" s="72" t="s">
        <v>1293</v>
      </c>
      <c r="BJ87" s="58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72">
        <f t="shared" si="197"/>
        <v>37</v>
      </c>
      <c r="BV87" s="73">
        <f t="shared" si="198"/>
        <v>71</v>
      </c>
      <c r="BW87" s="74">
        <f t="shared" si="199"/>
        <v>75</v>
      </c>
      <c r="BX87" s="73">
        <f t="shared" si="200"/>
        <v>105</v>
      </c>
      <c r="BY87" s="74">
        <f t="shared" si="201"/>
        <v>109</v>
      </c>
      <c r="BZ87" s="73">
        <f t="shared" si="202"/>
        <v>145</v>
      </c>
      <c r="CA87" s="74">
        <f t="shared" si="203"/>
        <v>153</v>
      </c>
      <c r="CB87" s="73">
        <f t="shared" si="204"/>
        <v>190</v>
      </c>
      <c r="CC87" s="74">
        <f t="shared" si="205"/>
        <v>195</v>
      </c>
      <c r="CD87" s="73">
        <f t="shared" si="206"/>
        <v>236</v>
      </c>
      <c r="CE87" s="74">
        <f t="shared" si="207"/>
        <v>278</v>
      </c>
      <c r="CF87" s="73">
        <f t="shared" si="208"/>
        <v>309</v>
      </c>
      <c r="CG87" s="72">
        <f t="shared" si="209"/>
        <v>70</v>
      </c>
      <c r="CH87" s="73">
        <f t="shared" si="210"/>
        <v>74</v>
      </c>
      <c r="CI87" s="74">
        <f t="shared" si="211"/>
        <v>104</v>
      </c>
      <c r="CJ87" s="74">
        <f t="shared" si="212"/>
        <v>108</v>
      </c>
      <c r="CK87" s="74">
        <f t="shared" si="213"/>
        <v>144</v>
      </c>
      <c r="CL87" s="74">
        <f t="shared" si="214"/>
        <v>152</v>
      </c>
      <c r="CM87" s="74">
        <f t="shared" si="215"/>
        <v>179</v>
      </c>
      <c r="CN87" s="74">
        <f t="shared" si="216"/>
        <v>192</v>
      </c>
      <c r="CO87" s="74">
        <f t="shared" si="217"/>
        <v>232</v>
      </c>
      <c r="CP87" s="74">
        <f t="shared" si="218"/>
        <v>273</v>
      </c>
      <c r="CQ87" s="74">
        <f t="shared" si="219"/>
        <v>308</v>
      </c>
      <c r="CR87" s="74">
        <f t="shared" si="220"/>
        <v>320</v>
      </c>
      <c r="CS87" s="23">
        <f t="shared" si="221"/>
        <v>1</v>
      </c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</row>
    <row r="88" spans="1:1029" x14ac:dyDescent="0.2">
      <c r="A88" s="3" t="str">
        <f t="shared" si="222"/>
        <v>ccr2_human_5T1A</v>
      </c>
      <c r="B88" s="3" t="s">
        <v>170</v>
      </c>
      <c r="C88" s="3" t="s">
        <v>1385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T</v>
      </c>
      <c r="AM88" s="3">
        <v>228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23"/>
        <v>1</v>
      </c>
      <c r="BC88" s="23">
        <f t="shared" si="196"/>
        <v>258</v>
      </c>
      <c r="BD88" s="16" t="s">
        <v>1383</v>
      </c>
      <c r="BE88" s="3" t="s">
        <v>1381</v>
      </c>
      <c r="BF88" s="50" t="s">
        <v>1</v>
      </c>
      <c r="BG88" s="50" t="s">
        <v>1384</v>
      </c>
      <c r="BH88" s="1"/>
      <c r="BI88" s="72" t="s">
        <v>1293</v>
      </c>
      <c r="BJ88" s="58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72">
        <f t="shared" si="197"/>
        <v>37</v>
      </c>
      <c r="BV88" s="73" t="str">
        <f t="shared" si="198"/>
        <v>-</v>
      </c>
      <c r="BW88" s="74">
        <f t="shared" si="199"/>
        <v>75</v>
      </c>
      <c r="BX88" s="73">
        <f t="shared" si="200"/>
        <v>105</v>
      </c>
      <c r="BY88" s="74">
        <f t="shared" si="201"/>
        <v>109</v>
      </c>
      <c r="BZ88" s="73">
        <f t="shared" si="202"/>
        <v>145</v>
      </c>
      <c r="CA88" s="74">
        <f t="shared" si="203"/>
        <v>153</v>
      </c>
      <c r="CB88" s="73">
        <f t="shared" si="204"/>
        <v>190</v>
      </c>
      <c r="CC88" s="74">
        <f t="shared" si="205"/>
        <v>195</v>
      </c>
      <c r="CD88" s="73">
        <f t="shared" si="206"/>
        <v>236</v>
      </c>
      <c r="CE88" s="74">
        <f t="shared" si="207"/>
        <v>278</v>
      </c>
      <c r="CF88" s="73">
        <f t="shared" si="208"/>
        <v>309</v>
      </c>
      <c r="CG88" s="72">
        <f t="shared" si="209"/>
        <v>70</v>
      </c>
      <c r="CH88" s="73" t="str">
        <f t="shared" si="210"/>
        <v>-</v>
      </c>
      <c r="CI88" s="74">
        <f t="shared" si="211"/>
        <v>104</v>
      </c>
      <c r="CJ88" s="74">
        <f t="shared" si="212"/>
        <v>108</v>
      </c>
      <c r="CK88" s="74">
        <f t="shared" si="213"/>
        <v>144</v>
      </c>
      <c r="CL88" s="74">
        <f t="shared" si="214"/>
        <v>152</v>
      </c>
      <c r="CM88" s="74">
        <f t="shared" si="215"/>
        <v>179</v>
      </c>
      <c r="CN88" s="74">
        <f t="shared" si="216"/>
        <v>192</v>
      </c>
      <c r="CO88" s="74">
        <f t="shared" si="217"/>
        <v>228</v>
      </c>
      <c r="CP88" s="74">
        <f t="shared" si="218"/>
        <v>273</v>
      </c>
      <c r="CQ88" s="74">
        <f t="shared" si="219"/>
        <v>308</v>
      </c>
      <c r="CR88" s="74">
        <f t="shared" si="220"/>
        <v>320</v>
      </c>
      <c r="CS88" s="23" t="e">
        <f t="shared" si="221"/>
        <v>#VALUE!</v>
      </c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</row>
    <row r="89" spans="1:1029" x14ac:dyDescent="0.2">
      <c r="A89" s="3" t="str">
        <f t="shared" si="222"/>
        <v>ccr5_human__wt</v>
      </c>
      <c r="B89" s="3" t="s">
        <v>173</v>
      </c>
      <c r="C89" s="3" t="s">
        <v>100</v>
      </c>
      <c r="D89" s="3" t="str">
        <f>IFERROR(MID(VLOOKUP($B89,Seqs!$A:$B,2,0),E89,1),"")</f>
        <v>K</v>
      </c>
      <c r="E89" s="3">
        <v>22</v>
      </c>
      <c r="F89" s="3" t="str">
        <f>IFERROR(MID(VLOOKUP($B89,Seqs!$A:$B,2,0),G89,1),"")</f>
        <v>C</v>
      </c>
      <c r="G89" s="3">
        <v>58</v>
      </c>
      <c r="H89" s="3" t="str">
        <f>IFERROR(MID(VLOOKUP($B89,Seqs!$A:$B,2,0),I89,1),"")</f>
        <v>K</v>
      </c>
      <c r="I89" s="23">
        <v>59</v>
      </c>
      <c r="J89" s="3" t="str">
        <f>IFERROR(MID(VLOOKUP($B89,Seqs!$A:$B,2,0),K89,1),"")</f>
        <v>K</v>
      </c>
      <c r="K89" s="23">
        <v>62</v>
      </c>
      <c r="L89" s="3" t="str">
        <f>IFERROR(MID(VLOOKUP($B89,Seqs!$A:$B,2,0),M89,1),"")</f>
        <v>S</v>
      </c>
      <c r="M89" s="3">
        <v>63</v>
      </c>
      <c r="N89" s="3" t="str">
        <f>IFERROR(MID(VLOOKUP($B89,Seqs!$A:$B,2,0),O89,1),"")</f>
        <v>A</v>
      </c>
      <c r="O89" s="3">
        <v>92</v>
      </c>
      <c r="P89" s="3" t="str">
        <f>IFERROR(MID(VLOOKUP($B89,Seqs!$A:$B,2,0),Q89,1),"")</f>
        <v>Q</v>
      </c>
      <c r="Q89" s="3">
        <v>93</v>
      </c>
      <c r="R89" s="3" t="str">
        <f>IFERROR(MID(VLOOKUP($B89,Seqs!$A:$B,2,0),S89,1),"")</f>
        <v>F</v>
      </c>
      <c r="S89" s="3">
        <v>96</v>
      </c>
      <c r="T89" s="3" t="str">
        <f>IFERROR(MID(VLOOKUP($B89,Seqs!$A:$B,2,0),U89,1),"")</f>
        <v>G</v>
      </c>
      <c r="U89" s="3">
        <v>97</v>
      </c>
      <c r="V89" s="3" t="str">
        <f>IFERROR(MID(VLOOKUP($B89,Seqs!$A:$B,2,0),W89,1),"")</f>
        <v>H</v>
      </c>
      <c r="W89" s="3">
        <v>132</v>
      </c>
      <c r="X89" s="3" t="str">
        <f>IFERROR(MID(VLOOKUP($B89,Seqs!$A:$B,2,0),Y89,1),"")</f>
        <v>A</v>
      </c>
      <c r="Y89" s="3">
        <v>133</v>
      </c>
      <c r="Z89" s="3" t="str">
        <f>IFERROR(MID(VLOOKUP($B89,Seqs!$A:$B,2,0),AA89,1),"")</f>
        <v>R</v>
      </c>
      <c r="AA89" s="3">
        <v>140</v>
      </c>
      <c r="AB89" s="3" t="str">
        <f>IFERROR(MID(VLOOKUP($B89,Seqs!$A:$B,2,0),AC89,1),"")</f>
        <v>T</v>
      </c>
      <c r="AC89" s="9">
        <v>141</v>
      </c>
      <c r="AD89" s="3" t="str">
        <f>IFERROR(MID(VLOOKUP($B89,Seqs!$A:$B,2,0),AE89,1),"")</f>
        <v>T</v>
      </c>
      <c r="AE89" s="3">
        <v>167</v>
      </c>
      <c r="AF89" s="3" t="str">
        <f>IFERROR(MID(VLOOKUP($B89,Seqs!$A:$B,2,0),AG89,1),"")</f>
        <v>C</v>
      </c>
      <c r="AG89" s="3">
        <v>178</v>
      </c>
      <c r="AH89" s="3" t="str">
        <f>IFERROR(MID(VLOOKUP($B89,Seqs!$A:$B,2,0),AI89,1),"")</f>
        <v>S</v>
      </c>
      <c r="AI89" s="3">
        <v>180</v>
      </c>
      <c r="AJ89" s="3" t="str">
        <f>IFERROR(MID(VLOOKUP($B89,Seqs!$A:$B,2,0),AK89,1),"")</f>
        <v>Q</v>
      </c>
      <c r="AK89" s="3">
        <v>186</v>
      </c>
      <c r="AL89" s="3" t="str">
        <f>IFERROR(MID(VLOOKUP($B89,Seqs!$A:$B,2,0),AM89,1),"")</f>
        <v>C</v>
      </c>
      <c r="AM89" s="3">
        <v>224</v>
      </c>
      <c r="AN89" s="3" t="str">
        <f>IFERROR(MID(VLOOKUP($B89,Seqs!$A:$B,2,0),AO89,1),"")</f>
        <v>K</v>
      </c>
      <c r="AO89" s="3">
        <v>228</v>
      </c>
      <c r="AP89" s="3" t="str">
        <f>IFERROR(MID(VLOOKUP($B89,Seqs!$A:$B,2,0),AQ89,1),"")</f>
        <v>G</v>
      </c>
      <c r="AQ89" s="3">
        <v>265</v>
      </c>
      <c r="AR89" s="3" t="str">
        <f>IFERROR(MID(VLOOKUP($B89,Seqs!$A:$B,2,0),AS89,1),"")</f>
        <v>N</v>
      </c>
      <c r="AS89" s="3">
        <v>268</v>
      </c>
      <c r="AT89" s="3" t="str">
        <f>IFERROR(MID(VLOOKUP($B89,Seqs!$A:$B,2,0),AU89,1),"")</f>
        <v>V</v>
      </c>
      <c r="AU89" s="3">
        <v>300</v>
      </c>
      <c r="AV89" s="3" t="str">
        <f>IFERROR(MID(VLOOKUP($B89,Seqs!$A:$B,2,0),AW89,1),"")</f>
        <v>G</v>
      </c>
      <c r="AW89" s="3">
        <v>301</v>
      </c>
      <c r="AX89" s="3" t="str">
        <f>IFERROR(MID(VLOOKUP($B89,Seqs!$A:$B,2,0),AY89,1),"")</f>
        <v>Q</v>
      </c>
      <c r="AY89" s="3">
        <v>313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23"/>
        <v>1</v>
      </c>
      <c r="BC89" s="23">
        <f t="shared" si="196"/>
        <v>272</v>
      </c>
      <c r="BD89" s="35" t="s">
        <v>1379</v>
      </c>
      <c r="BE89" s="3" t="s">
        <v>1381</v>
      </c>
      <c r="BF89" s="50" t="s">
        <v>1379</v>
      </c>
      <c r="BG89" s="50" t="s">
        <v>1384</v>
      </c>
      <c r="BH89" s="1"/>
      <c r="BI89" s="72" t="s">
        <v>1293</v>
      </c>
      <c r="BJ89" s="58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72">
        <f t="shared" si="197"/>
        <v>22</v>
      </c>
      <c r="BV89" s="73">
        <f t="shared" si="198"/>
        <v>59</v>
      </c>
      <c r="BW89" s="74">
        <f t="shared" si="199"/>
        <v>63</v>
      </c>
      <c r="BX89" s="73">
        <f t="shared" si="200"/>
        <v>93</v>
      </c>
      <c r="BY89" s="74">
        <f t="shared" si="201"/>
        <v>97</v>
      </c>
      <c r="BZ89" s="73">
        <f t="shared" si="202"/>
        <v>133</v>
      </c>
      <c r="CA89" s="74">
        <f t="shared" si="203"/>
        <v>141</v>
      </c>
      <c r="CB89" s="73">
        <f t="shared" si="204"/>
        <v>178</v>
      </c>
      <c r="CC89" s="74">
        <f t="shared" si="205"/>
        <v>186</v>
      </c>
      <c r="CD89" s="73">
        <f t="shared" si="206"/>
        <v>228</v>
      </c>
      <c r="CE89" s="74">
        <f t="shared" si="207"/>
        <v>268</v>
      </c>
      <c r="CF89" s="73">
        <f t="shared" si="208"/>
        <v>301</v>
      </c>
      <c r="CG89" s="72">
        <f t="shared" si="209"/>
        <v>58</v>
      </c>
      <c r="CH89" s="73">
        <f t="shared" si="210"/>
        <v>62</v>
      </c>
      <c r="CI89" s="74">
        <f t="shared" si="211"/>
        <v>92</v>
      </c>
      <c r="CJ89" s="74">
        <f t="shared" si="212"/>
        <v>96</v>
      </c>
      <c r="CK89" s="74">
        <f t="shared" si="213"/>
        <v>132</v>
      </c>
      <c r="CL89" s="74">
        <f t="shared" si="214"/>
        <v>140</v>
      </c>
      <c r="CM89" s="74">
        <f t="shared" si="215"/>
        <v>167</v>
      </c>
      <c r="CN89" s="74">
        <f t="shared" si="216"/>
        <v>180</v>
      </c>
      <c r="CO89" s="74">
        <f t="shared" si="217"/>
        <v>224</v>
      </c>
      <c r="CP89" s="74">
        <f t="shared" si="218"/>
        <v>265</v>
      </c>
      <c r="CQ89" s="74">
        <f t="shared" si="219"/>
        <v>300</v>
      </c>
      <c r="CR89" s="74">
        <f t="shared" si="220"/>
        <v>313</v>
      </c>
      <c r="CS89" s="23">
        <f t="shared" si="221"/>
        <v>1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222"/>
        <v>ccr5_human_4MBS</v>
      </c>
      <c r="B90" s="3" t="s">
        <v>173</v>
      </c>
      <c r="C90" s="3" t="s">
        <v>74</v>
      </c>
      <c r="D90" s="3" t="str">
        <f>IFERROR(MID(VLOOKUP($B90,Seqs!$A:$B,2,0),E90,1),"")</f>
        <v>V</v>
      </c>
      <c r="E90" s="3">
        <v>25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Q</v>
      </c>
      <c r="AK90" s="3">
        <v>186</v>
      </c>
      <c r="AL90" s="3" t="str">
        <f>IFERROR(MID(VLOOKUP($B90,Seqs!$A:$B,2,0),AM90,1),"")</f>
        <v>R</v>
      </c>
      <c r="AM90" s="3">
        <v>223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23"/>
        <v>1</v>
      </c>
      <c r="BC90" s="23">
        <f t="shared" si="196"/>
        <v>265</v>
      </c>
      <c r="BD90" s="2" t="s">
        <v>1383</v>
      </c>
      <c r="BE90" s="3" t="s">
        <v>1381</v>
      </c>
      <c r="BF90" s="50" t="s">
        <v>1384</v>
      </c>
      <c r="BG90" s="50" t="s">
        <v>1384</v>
      </c>
      <c r="BH90" s="1"/>
      <c r="BI90" s="72" t="s">
        <v>1293</v>
      </c>
      <c r="BJ90" s="58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72">
        <f t="shared" si="197"/>
        <v>25</v>
      </c>
      <c r="BV90" s="73" t="str">
        <f t="shared" si="198"/>
        <v>-</v>
      </c>
      <c r="BW90" s="74">
        <f t="shared" si="199"/>
        <v>63</v>
      </c>
      <c r="BX90" s="73">
        <f t="shared" si="200"/>
        <v>93</v>
      </c>
      <c r="BY90" s="74">
        <f t="shared" si="201"/>
        <v>97</v>
      </c>
      <c r="BZ90" s="73">
        <f t="shared" si="202"/>
        <v>133</v>
      </c>
      <c r="CA90" s="74">
        <f t="shared" si="203"/>
        <v>141</v>
      </c>
      <c r="CB90" s="73">
        <f t="shared" si="204"/>
        <v>178</v>
      </c>
      <c r="CC90" s="74">
        <f t="shared" si="205"/>
        <v>186</v>
      </c>
      <c r="CD90" s="73">
        <f t="shared" si="206"/>
        <v>228</v>
      </c>
      <c r="CE90" s="74">
        <f t="shared" si="207"/>
        <v>268</v>
      </c>
      <c r="CF90" s="73">
        <f t="shared" si="208"/>
        <v>301</v>
      </c>
      <c r="CG90" s="72">
        <f t="shared" si="209"/>
        <v>58</v>
      </c>
      <c r="CH90" s="73" t="str">
        <f t="shared" si="210"/>
        <v>-</v>
      </c>
      <c r="CI90" s="74">
        <f t="shared" si="211"/>
        <v>92</v>
      </c>
      <c r="CJ90" s="74">
        <f t="shared" si="212"/>
        <v>96</v>
      </c>
      <c r="CK90" s="74">
        <f t="shared" si="213"/>
        <v>132</v>
      </c>
      <c r="CL90" s="74">
        <f t="shared" si="214"/>
        <v>140</v>
      </c>
      <c r="CM90" s="74">
        <f t="shared" si="215"/>
        <v>167</v>
      </c>
      <c r="CN90" s="74">
        <f t="shared" si="216"/>
        <v>180</v>
      </c>
      <c r="CO90" s="74">
        <f t="shared" si="217"/>
        <v>223</v>
      </c>
      <c r="CP90" s="74">
        <f t="shared" si="218"/>
        <v>265</v>
      </c>
      <c r="CQ90" s="74">
        <f t="shared" si="219"/>
        <v>300</v>
      </c>
      <c r="CR90" s="74">
        <f t="shared" si="220"/>
        <v>313</v>
      </c>
      <c r="CS90" s="23" t="e">
        <f t="shared" si="221"/>
        <v>#VALUE!</v>
      </c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</row>
    <row r="91" spans="1:1029" s="12" customFormat="1" x14ac:dyDescent="0.2">
      <c r="A91" s="9" t="str">
        <f t="shared" ref="A91" si="336">CONCATENATE(B91,"_",C91)</f>
        <v>ccr5_human_5UIW</v>
      </c>
      <c r="B91" s="9" t="s">
        <v>173</v>
      </c>
      <c r="C91" s="9" t="s">
        <v>1434</v>
      </c>
      <c r="D91" s="9" t="str">
        <f>IFERROR(MID(VLOOKUP($B91,Seqs!$A:$B,2,0),E91,1),"")</f>
        <v>K</v>
      </c>
      <c r="E91" s="9">
        <v>22</v>
      </c>
      <c r="F91" s="9" t="str">
        <f>IFERROR(MID(VLOOKUP($B91,Seqs!$A:$B,2,0),G91,1),"")</f>
        <v>C</v>
      </c>
      <c r="G91" s="9">
        <v>58</v>
      </c>
      <c r="H91" s="9" t="str">
        <f>IFERROR(MID(VLOOKUP($B91,Seqs!$A:$B,2,0),I91,1),"")</f>
        <v/>
      </c>
      <c r="I91" s="112" t="s">
        <v>23</v>
      </c>
      <c r="J91" s="9" t="str">
        <f>IFERROR(MID(VLOOKUP($B91,Seqs!$A:$B,2,0),K91,1),"")</f>
        <v/>
      </c>
      <c r="K91" s="112" t="s">
        <v>23</v>
      </c>
      <c r="L91" s="9" t="str">
        <f>IFERROR(MID(VLOOKUP($B91,Seqs!$A:$B,2,0),M91,1),"")</f>
        <v>S</v>
      </c>
      <c r="M91" s="9">
        <v>63</v>
      </c>
      <c r="N91" s="9" t="str">
        <f>IFERROR(MID(VLOOKUP($B91,Seqs!$A:$B,2,0),O91,1),"")</f>
        <v>A</v>
      </c>
      <c r="O91" s="9">
        <v>92</v>
      </c>
      <c r="P91" s="9" t="str">
        <f>IFERROR(MID(VLOOKUP($B91,Seqs!$A:$B,2,0),Q91,1),"")</f>
        <v>Q</v>
      </c>
      <c r="Q91" s="9">
        <v>93</v>
      </c>
      <c r="R91" s="9" t="str">
        <f>IFERROR(MID(VLOOKUP($B91,Seqs!$A:$B,2,0),S91,1),"")</f>
        <v>F</v>
      </c>
      <c r="S91" s="9">
        <v>96</v>
      </c>
      <c r="T91" s="9" t="str">
        <f>IFERROR(MID(VLOOKUP($B91,Seqs!$A:$B,2,0),U91,1),"")</f>
        <v>G</v>
      </c>
      <c r="U91" s="9">
        <v>97</v>
      </c>
      <c r="V91" s="9" t="str">
        <f>IFERROR(MID(VLOOKUP($B91,Seqs!$A:$B,2,0),W91,1),"")</f>
        <v>H</v>
      </c>
      <c r="W91" s="9">
        <v>132</v>
      </c>
      <c r="X91" s="9" t="str">
        <f>IFERROR(MID(VLOOKUP($B91,Seqs!$A:$B,2,0),Y91,1),"")</f>
        <v>A</v>
      </c>
      <c r="Y91" s="9">
        <v>133</v>
      </c>
      <c r="Z91" s="9" t="str">
        <f>IFERROR(MID(VLOOKUP($B91,Seqs!$A:$B,2,0),AA91,1),"")</f>
        <v>R</v>
      </c>
      <c r="AA91" s="9">
        <v>140</v>
      </c>
      <c r="AB91" s="9" t="str">
        <f>IFERROR(MID(VLOOKUP($B91,Seqs!$A:$B,2,0),AC91,1),"")</f>
        <v>T</v>
      </c>
      <c r="AC91" s="9">
        <v>141</v>
      </c>
      <c r="AD91" s="9" t="str">
        <f>IFERROR(MID(VLOOKUP($B91,Seqs!$A:$B,2,0),AE91,1),"")</f>
        <v>T</v>
      </c>
      <c r="AE91" s="9">
        <v>167</v>
      </c>
      <c r="AF91" s="9" t="str">
        <f>IFERROR(MID(VLOOKUP($B91,Seqs!$A:$B,2,0),AG91,1),"")</f>
        <v>C</v>
      </c>
      <c r="AG91" s="9">
        <v>178</v>
      </c>
      <c r="AH91" s="9" t="str">
        <f>IFERROR(MID(VLOOKUP($B91,Seqs!$A:$B,2,0),AI91,1),"")</f>
        <v>S</v>
      </c>
      <c r="AI91" s="9">
        <v>180</v>
      </c>
      <c r="AJ91" s="9" t="str">
        <f>IFERROR(MID(VLOOKUP($B91,Seqs!$A:$B,2,0),AK91,1),"")</f>
        <v>Q</v>
      </c>
      <c r="AK91" s="9">
        <v>186</v>
      </c>
      <c r="AL91" s="9" t="str">
        <f>IFERROR(MID(VLOOKUP($B91,Seqs!$A:$B,2,0),AM91,1),"")</f>
        <v>R</v>
      </c>
      <c r="AM91" s="9">
        <v>223</v>
      </c>
      <c r="AN91" s="9" t="str">
        <f>IFERROR(MID(VLOOKUP($B91,Seqs!$A:$B,2,0),AO91,1),"")</f>
        <v>E</v>
      </c>
      <c r="AO91" s="9">
        <v>227</v>
      </c>
      <c r="AP91" s="9" t="str">
        <f>IFERROR(MID(VLOOKUP($B91,Seqs!$A:$B,2,0),AQ91,1),"")</f>
        <v>Q</v>
      </c>
      <c r="AQ91" s="9">
        <v>261</v>
      </c>
      <c r="AR91" s="9" t="str">
        <f>IFERROR(MID(VLOOKUP($B91,Seqs!$A:$B,2,0),AS91,1),"")</f>
        <v>N</v>
      </c>
      <c r="AS91" s="9">
        <v>268</v>
      </c>
      <c r="AT91" s="9" t="str">
        <f>IFERROR(MID(VLOOKUP($B91,Seqs!$A:$B,2,0),AU91,1),"")</f>
        <v>V</v>
      </c>
      <c r="AU91" s="9">
        <v>300</v>
      </c>
      <c r="AV91" s="9" t="str">
        <f>IFERROR(MID(VLOOKUP($B91,Seqs!$A:$B,2,0),AW91,1),"")</f>
        <v>G</v>
      </c>
      <c r="AW91" s="9">
        <v>301</v>
      </c>
      <c r="AX91" s="9" t="str">
        <f>IFERROR(MID(VLOOKUP($B91,Seqs!$A:$B,2,0),AY91,1),"")</f>
        <v>I</v>
      </c>
      <c r="AY91" s="9">
        <v>316</v>
      </c>
      <c r="AZ91" s="113" t="str">
        <f>VLOOKUP(B91,Classification!A:D,2,0)</f>
        <v>A</v>
      </c>
      <c r="BA91" s="101" t="str">
        <f>VLOOKUP(B91,Classification!A:D,4,0)</f>
        <v>Chemokine</v>
      </c>
      <c r="BB91" s="37" t="b">
        <f t="shared" ref="BB91" si="33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12">
        <f>_xlfn.AGGREGATE(9,6,CG91:CR91)-_xlfn.AGGREGATE(9,6,BU91:CF91)+12</f>
        <v>268</v>
      </c>
      <c r="BD91" s="41" t="s">
        <v>1383</v>
      </c>
      <c r="BE91" s="9" t="s">
        <v>1381</v>
      </c>
      <c r="BF91" s="52" t="s">
        <v>1384</v>
      </c>
      <c r="BG91" s="52" t="s">
        <v>1384</v>
      </c>
      <c r="BI91" s="114" t="s">
        <v>1293</v>
      </c>
      <c r="BJ91" s="115" t="s">
        <v>1293</v>
      </c>
      <c r="BK91" s="115" t="s">
        <v>1293</v>
      </c>
      <c r="BL91" s="115" t="s">
        <v>1293</v>
      </c>
      <c r="BM91" s="115" t="s">
        <v>1293</v>
      </c>
      <c r="BN91" s="115" t="s">
        <v>1293</v>
      </c>
      <c r="BO91" s="115" t="s">
        <v>1293</v>
      </c>
      <c r="BP91" s="115" t="s">
        <v>1293</v>
      </c>
      <c r="BQ91" s="115" t="s">
        <v>1293</v>
      </c>
      <c r="BR91" s="115" t="s">
        <v>1293</v>
      </c>
      <c r="BS91" s="115" t="s">
        <v>1293</v>
      </c>
      <c r="BT91" s="115" t="s">
        <v>1293</v>
      </c>
      <c r="BU91" s="114">
        <f t="shared" ref="BU91" si="338">E91</f>
        <v>22</v>
      </c>
      <c r="BV91" s="116" t="str">
        <f t="shared" ref="BV91" si="339">I91</f>
        <v>-</v>
      </c>
      <c r="BW91" s="117">
        <f t="shared" ref="BW91" si="340">M91</f>
        <v>63</v>
      </c>
      <c r="BX91" s="116">
        <f t="shared" ref="BX91" si="341">Q91</f>
        <v>93</v>
      </c>
      <c r="BY91" s="117">
        <f t="shared" ref="BY91" si="342">U91</f>
        <v>97</v>
      </c>
      <c r="BZ91" s="116">
        <f t="shared" ref="BZ91" si="343">Y91</f>
        <v>133</v>
      </c>
      <c r="CA91" s="117">
        <f t="shared" ref="CA91" si="344">AC91</f>
        <v>141</v>
      </c>
      <c r="CB91" s="116">
        <f t="shared" ref="CB91" si="345">AG91</f>
        <v>178</v>
      </c>
      <c r="CC91" s="117">
        <f t="shared" ref="CC91" si="346">AK91</f>
        <v>186</v>
      </c>
      <c r="CD91" s="116">
        <f t="shared" ref="CD91" si="347">AO91</f>
        <v>227</v>
      </c>
      <c r="CE91" s="117">
        <f t="shared" ref="CE91" si="348">AS91</f>
        <v>268</v>
      </c>
      <c r="CF91" s="116">
        <f t="shared" ref="CF91" si="349">AW91</f>
        <v>301</v>
      </c>
      <c r="CG91" s="114">
        <f t="shared" ref="CG91" si="350">G91</f>
        <v>58</v>
      </c>
      <c r="CH91" s="116" t="str">
        <f t="shared" ref="CH91" si="351">K91</f>
        <v>-</v>
      </c>
      <c r="CI91" s="117">
        <f t="shared" ref="CI91" si="352">O91</f>
        <v>92</v>
      </c>
      <c r="CJ91" s="117">
        <f t="shared" ref="CJ91" si="353">S91</f>
        <v>96</v>
      </c>
      <c r="CK91" s="117">
        <f t="shared" ref="CK91" si="354">W91</f>
        <v>132</v>
      </c>
      <c r="CL91" s="117">
        <f t="shared" ref="CL91" si="355">AA91</f>
        <v>140</v>
      </c>
      <c r="CM91" s="117">
        <f t="shared" ref="CM91" si="356">AE91</f>
        <v>167</v>
      </c>
      <c r="CN91" s="117">
        <f t="shared" ref="CN91" si="357">AI91</f>
        <v>180</v>
      </c>
      <c r="CO91" s="117">
        <f t="shared" ref="CO91" si="358">AM91</f>
        <v>223</v>
      </c>
      <c r="CP91" s="117">
        <f t="shared" ref="CP91" si="359">AQ91</f>
        <v>261</v>
      </c>
      <c r="CQ91" s="117">
        <f t="shared" ref="CQ91" si="360">AU91</f>
        <v>300</v>
      </c>
      <c r="CR91" s="117">
        <f t="shared" ref="CR91" si="361">AY91</f>
        <v>316</v>
      </c>
      <c r="CS91" s="112" t="e">
        <f t="shared" ref="CS91" si="362">M91-K91</f>
        <v>#VALUE!</v>
      </c>
    </row>
    <row r="92" spans="1:1029" x14ac:dyDescent="0.2">
      <c r="A92" s="3" t="str">
        <f t="shared" si="222"/>
        <v>ccr9_human__wt</v>
      </c>
      <c r="B92" s="3" t="s">
        <v>177</v>
      </c>
      <c r="C92" s="3" t="s">
        <v>100</v>
      </c>
      <c r="D92" s="3" t="str">
        <f>IFERROR(MID(VLOOKUP($B92,Seqs!$A:$B,2,0),E92,1),"")</f>
        <v>V</v>
      </c>
      <c r="E92" s="3">
        <v>43</v>
      </c>
      <c r="F92" s="3" t="str">
        <f>IFERROR(MID(VLOOKUP($B92,Seqs!$A:$B,2,0),G92,1),"")</f>
        <v>C</v>
      </c>
      <c r="G92" s="3">
        <v>76</v>
      </c>
      <c r="H92" s="3" t="str">
        <f>IFERROR(MID(VLOOKUP($B92,Seqs!$A:$B,2,0),I92,1),"")</f>
        <v>T</v>
      </c>
      <c r="I92" s="23">
        <v>77</v>
      </c>
      <c r="J92" s="3" t="str">
        <f>IFERROR(MID(VLOOKUP($B92,Seqs!$A:$B,2,0),K92,1),"")</f>
        <v>K</v>
      </c>
      <c r="K92" s="23">
        <v>80</v>
      </c>
      <c r="L92" s="3" t="str">
        <f>IFERROR(MID(VLOOKUP($B92,Seqs!$A:$B,2,0),M92,1),"")</f>
        <v>T</v>
      </c>
      <c r="M92" s="3">
        <v>81</v>
      </c>
      <c r="N92" s="3" t="str">
        <f>IFERROR(MID(VLOOKUP($B92,Seqs!$A:$B,2,0),O92,1),"")</f>
        <v>D</v>
      </c>
      <c r="O92" s="3">
        <v>110</v>
      </c>
      <c r="P92" s="3" t="str">
        <f>IFERROR(MID(VLOOKUP($B92,Seqs!$A:$B,2,0),Q92,1),"")</f>
        <v>Q</v>
      </c>
      <c r="Q92" s="3">
        <v>111</v>
      </c>
      <c r="R92" s="3" t="str">
        <f>IFERROR(MID(VLOOKUP($B92,Seqs!$A:$B,2,0),S92,1),"")</f>
        <v>F</v>
      </c>
      <c r="S92" s="3">
        <v>114</v>
      </c>
      <c r="T92" s="3" t="str">
        <f>IFERROR(MID(VLOOKUP($B92,Seqs!$A:$B,2,0),U92,1),"")</f>
        <v>Q</v>
      </c>
      <c r="U92" s="3">
        <v>115</v>
      </c>
      <c r="V92" s="3" t="str">
        <f>IFERROR(MID(VLOOKUP($B92,Seqs!$A:$B,2,0),W92,1),"")</f>
        <v>Q</v>
      </c>
      <c r="W92" s="3">
        <v>150</v>
      </c>
      <c r="X92" s="3" t="str">
        <f>IFERROR(MID(VLOOKUP($B92,Seqs!$A:$B,2,0),Y92,1),"")</f>
        <v>A</v>
      </c>
      <c r="Y92" s="3">
        <v>151</v>
      </c>
      <c r="Z92" s="3" t="str">
        <f>IFERROR(MID(VLOOKUP($B92,Seqs!$A:$B,2,0),AA92,1),"")</f>
        <v>W</v>
      </c>
      <c r="AA92" s="3">
        <v>157</v>
      </c>
      <c r="AB92" s="3" t="str">
        <f>IFERROR(MID(VLOOKUP($B92,Seqs!$A:$B,2,0),AC92,1),"")</f>
        <v>R</v>
      </c>
      <c r="AC92" s="9">
        <v>158</v>
      </c>
      <c r="AD92" s="3" t="str">
        <f>IFERROR(MID(VLOOKUP($B92,Seqs!$A:$B,2,0),AE92,1),"")</f>
        <v>S</v>
      </c>
      <c r="AE92" s="3">
        <v>187</v>
      </c>
      <c r="AF92" s="3" t="str">
        <f>IFERROR(MID(VLOOKUP($B92,Seqs!$A:$B,2,0),AG92,1),"")</f>
        <v>C</v>
      </c>
      <c r="AG92" s="3">
        <v>198</v>
      </c>
      <c r="AH92" s="3" t="str">
        <f>IFERROR(MID(VLOOKUP($B92,Seqs!$A:$B,2,0),AI92,1),"")</f>
        <v>M</v>
      </c>
      <c r="AI92" s="3">
        <v>200</v>
      </c>
      <c r="AJ92" s="3" t="str">
        <f>IFERROR(MID(VLOOKUP($B92,Seqs!$A:$B,2,0),AK92,1),"")</f>
        <v>K</v>
      </c>
      <c r="AK92" s="3">
        <v>209</v>
      </c>
      <c r="AL92" s="3" t="str">
        <f>IFERROR(MID(VLOOKUP($B92,Seqs!$A:$B,2,0),AM92,1),"")</f>
        <v>A</v>
      </c>
      <c r="AM92" s="3">
        <v>244</v>
      </c>
      <c r="AN92" s="3" t="str">
        <f>IFERROR(MID(VLOOKUP($B92,Seqs!$A:$B,2,0),AO92,1),"")</f>
        <v>S</v>
      </c>
      <c r="AO92" s="3">
        <v>247</v>
      </c>
      <c r="AP92" s="3" t="str">
        <f>IFERROR(MID(VLOOKUP($B92,Seqs!$A:$B,2,0),AQ92,1),"")</f>
        <v>M</v>
      </c>
      <c r="AQ92" s="3">
        <v>284</v>
      </c>
      <c r="AR92" s="3" t="str">
        <f>IFERROR(MID(VLOOKUP($B92,Seqs!$A:$B,2,0),AS92,1),"")</f>
        <v>N</v>
      </c>
      <c r="AS92" s="3">
        <v>288</v>
      </c>
      <c r="AT92" s="3" t="str">
        <f>IFERROR(MID(VLOOKUP($B92,Seqs!$A:$B,2,0),AU92,1),"")</f>
        <v>V</v>
      </c>
      <c r="AU92" s="3">
        <v>320</v>
      </c>
      <c r="AV92" s="3" t="str">
        <f>IFERROR(MID(VLOOKUP($B92,Seqs!$A:$B,2,0),AW92,1),"")</f>
        <v>G</v>
      </c>
      <c r="AW92" s="3">
        <v>321</v>
      </c>
      <c r="AX92" s="3" t="str">
        <f>IFERROR(MID(VLOOKUP($B92,Seqs!$A:$B,2,0),AY92,1),"")</f>
        <v>A</v>
      </c>
      <c r="AY92" s="3">
        <v>341</v>
      </c>
      <c r="AZ92" s="79" t="str">
        <f>VLOOKUP(B92,Classification!A:D,2,0)</f>
        <v>A</v>
      </c>
      <c r="BA92" s="97" t="str">
        <f>VLOOKUP(B92,Classification!A:D,4,0)</f>
        <v>Chemokine</v>
      </c>
      <c r="BB92" s="27" t="b">
        <f t="shared" si="223"/>
        <v>1</v>
      </c>
      <c r="BC92" s="23">
        <f t="shared" si="196"/>
        <v>276</v>
      </c>
      <c r="BD92" s="57" t="s">
        <v>1379</v>
      </c>
      <c r="BE92" s="3" t="s">
        <v>1381</v>
      </c>
      <c r="BF92" s="50" t="s">
        <v>1379</v>
      </c>
      <c r="BG92" s="50" t="s">
        <v>1384</v>
      </c>
      <c r="BH92" s="1"/>
      <c r="BI92" s="72" t="s">
        <v>1293</v>
      </c>
      <c r="BJ92" s="58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72">
        <f t="shared" si="197"/>
        <v>43</v>
      </c>
      <c r="BV92" s="73">
        <f t="shared" si="198"/>
        <v>77</v>
      </c>
      <c r="BW92" s="74">
        <f t="shared" si="199"/>
        <v>81</v>
      </c>
      <c r="BX92" s="73">
        <f t="shared" si="200"/>
        <v>111</v>
      </c>
      <c r="BY92" s="74">
        <f t="shared" si="201"/>
        <v>115</v>
      </c>
      <c r="BZ92" s="73">
        <f t="shared" si="202"/>
        <v>151</v>
      </c>
      <c r="CA92" s="74">
        <f t="shared" si="203"/>
        <v>158</v>
      </c>
      <c r="CB92" s="73">
        <f t="shared" si="204"/>
        <v>198</v>
      </c>
      <c r="CC92" s="74">
        <f t="shared" si="205"/>
        <v>209</v>
      </c>
      <c r="CD92" s="73">
        <f t="shared" si="206"/>
        <v>247</v>
      </c>
      <c r="CE92" s="74">
        <f t="shared" si="207"/>
        <v>288</v>
      </c>
      <c r="CF92" s="73">
        <f t="shared" si="208"/>
        <v>321</v>
      </c>
      <c r="CG92" s="72">
        <f t="shared" si="209"/>
        <v>76</v>
      </c>
      <c r="CH92" s="73">
        <f t="shared" si="210"/>
        <v>80</v>
      </c>
      <c r="CI92" s="74">
        <f t="shared" si="211"/>
        <v>110</v>
      </c>
      <c r="CJ92" s="74">
        <f t="shared" si="212"/>
        <v>114</v>
      </c>
      <c r="CK92" s="74">
        <f t="shared" si="213"/>
        <v>150</v>
      </c>
      <c r="CL92" s="74">
        <f t="shared" si="214"/>
        <v>157</v>
      </c>
      <c r="CM92" s="74">
        <f t="shared" si="215"/>
        <v>187</v>
      </c>
      <c r="CN92" s="74">
        <f t="shared" si="216"/>
        <v>200</v>
      </c>
      <c r="CO92" s="74">
        <f t="shared" si="217"/>
        <v>244</v>
      </c>
      <c r="CP92" s="74">
        <f t="shared" si="218"/>
        <v>284</v>
      </c>
      <c r="CQ92" s="74">
        <f t="shared" si="219"/>
        <v>320</v>
      </c>
      <c r="CR92" s="74">
        <f t="shared" si="220"/>
        <v>341</v>
      </c>
      <c r="CS92" s="23">
        <f t="shared" si="221"/>
        <v>1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</row>
    <row r="93" spans="1:1029" x14ac:dyDescent="0.2">
      <c r="A93" s="3" t="str">
        <f t="shared" si="222"/>
        <v>ccr9_human_5LWE</v>
      </c>
      <c r="B93" s="3" t="s">
        <v>177</v>
      </c>
      <c r="C93" s="3" t="s">
        <v>1372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/>
      </c>
      <c r="I93" s="23" t="s">
        <v>23</v>
      </c>
      <c r="J93" s="3" t="str">
        <f>IFERROR(MID(VLOOKUP($B93,Seqs!$A:$B,2,0),K93,1),"")</f>
        <v/>
      </c>
      <c r="K93" s="23" t="s">
        <v>23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A</v>
      </c>
      <c r="O93" s="3">
        <v>108</v>
      </c>
      <c r="P93" s="3" t="str">
        <f>IFERROR(MID(VLOOKUP($B93,Seqs!$A:$B,2,0),Q93,1),"")</f>
        <v/>
      </c>
      <c r="Q93" s="3" t="s">
        <v>23</v>
      </c>
      <c r="R93" s="3" t="str">
        <f>IFERROR(MID(VLOOKUP($B93,Seqs!$A:$B,2,0),S93,1),"")</f>
        <v/>
      </c>
      <c r="S93" s="3" t="s">
        <v>23</v>
      </c>
      <c r="T93" s="3" t="str">
        <f>IFERROR(MID(VLOOKUP($B93,Seqs!$A:$B,2,0),U93,1),"")</f>
        <v>C</v>
      </c>
      <c r="U93" s="3">
        <v>119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I</v>
      </c>
      <c r="AE93" s="3">
        <v>184</v>
      </c>
      <c r="AF93" s="3" t="str">
        <f>IFERROR(MID(VLOOKUP($B93,Seqs!$A:$B,2,0),AG93,1),"")</f>
        <v/>
      </c>
      <c r="AG93" s="3" t="s">
        <v>23</v>
      </c>
      <c r="AH93" s="3" t="str">
        <f>IFERROR(MID(VLOOKUP($B93,Seqs!$A:$B,2,0),AI93,1),"")</f>
        <v/>
      </c>
      <c r="AI93" s="3" t="s">
        <v>23</v>
      </c>
      <c r="AJ93" s="3" t="str">
        <f>IFERROR(MID(VLOOKUP($B93,Seqs!$A:$B,2,0),AK93,1),"")</f>
        <v/>
      </c>
      <c r="AK93" s="3" t="s">
        <v>23</v>
      </c>
      <c r="AL93" s="3" t="str">
        <f>IFERROR(MID(VLOOKUP($B93,Seqs!$A:$B,2,0),AM93,1),"")</f>
        <v/>
      </c>
      <c r="AM93" s="3" t="s">
        <v>23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223"/>
        <v>0</v>
      </c>
      <c r="BC93" s="23">
        <f t="shared" si="196"/>
        <v>224</v>
      </c>
      <c r="BD93" s="16" t="s">
        <v>1383</v>
      </c>
      <c r="BE93" s="3" t="s">
        <v>1381</v>
      </c>
      <c r="BF93" s="50" t="s">
        <v>1384</v>
      </c>
      <c r="BG93" s="50" t="s">
        <v>1384</v>
      </c>
      <c r="BH93" s="1"/>
      <c r="BI93" s="72" t="s">
        <v>1293</v>
      </c>
      <c r="BJ93" s="58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72">
        <f t="shared" si="197"/>
        <v>43</v>
      </c>
      <c r="BV93" s="73" t="str">
        <f t="shared" si="198"/>
        <v>-</v>
      </c>
      <c r="BW93" s="74">
        <f t="shared" si="199"/>
        <v>81</v>
      </c>
      <c r="BX93" s="73" t="str">
        <f t="shared" si="200"/>
        <v>-</v>
      </c>
      <c r="BY93" s="74">
        <f t="shared" si="201"/>
        <v>119</v>
      </c>
      <c r="BZ93" s="73">
        <f t="shared" si="202"/>
        <v>151</v>
      </c>
      <c r="CA93" s="74">
        <f t="shared" si="203"/>
        <v>158</v>
      </c>
      <c r="CB93" s="73" t="str">
        <f t="shared" si="204"/>
        <v>-</v>
      </c>
      <c r="CC93" s="74" t="str">
        <f t="shared" si="205"/>
        <v>-</v>
      </c>
      <c r="CD93" s="73">
        <f t="shared" si="206"/>
        <v>247</v>
      </c>
      <c r="CE93" s="74">
        <f t="shared" si="207"/>
        <v>288</v>
      </c>
      <c r="CF93" s="73">
        <f t="shared" si="208"/>
        <v>321</v>
      </c>
      <c r="CG93" s="72">
        <f t="shared" si="209"/>
        <v>76</v>
      </c>
      <c r="CH93" s="73" t="str">
        <f t="shared" si="210"/>
        <v>-</v>
      </c>
      <c r="CI93" s="74">
        <f t="shared" si="211"/>
        <v>108</v>
      </c>
      <c r="CJ93" s="74" t="str">
        <f t="shared" si="212"/>
        <v>-</v>
      </c>
      <c r="CK93" s="74">
        <f t="shared" si="213"/>
        <v>150</v>
      </c>
      <c r="CL93" s="74">
        <f t="shared" si="214"/>
        <v>157</v>
      </c>
      <c r="CM93" s="74">
        <f t="shared" si="215"/>
        <v>184</v>
      </c>
      <c r="CN93" s="74" t="str">
        <f t="shared" si="216"/>
        <v>-</v>
      </c>
      <c r="CO93" s="74" t="str">
        <f t="shared" si="217"/>
        <v>-</v>
      </c>
      <c r="CP93" s="74">
        <f t="shared" si="218"/>
        <v>284</v>
      </c>
      <c r="CQ93" s="74">
        <f t="shared" si="219"/>
        <v>320</v>
      </c>
      <c r="CR93" s="74">
        <f t="shared" si="220"/>
        <v>341</v>
      </c>
      <c r="CS93" s="23" t="e">
        <f t="shared" si="221"/>
        <v>#VALUE!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ref="A94" si="363">CONCATENATE(B94,"_",C94)</f>
        <v>ccr9_human_5LWE_dist</v>
      </c>
      <c r="B94" s="3" t="s">
        <v>177</v>
      </c>
      <c r="C94" s="3" t="s">
        <v>1391</v>
      </c>
      <c r="D94" s="3" t="str">
        <f>IFERROR(MID(VLOOKUP($B94,Seqs!$A:$B,2,0),E94,1),"")</f>
        <v>V</v>
      </c>
      <c r="E94" s="3">
        <v>43</v>
      </c>
      <c r="F94" s="3" t="str">
        <f>IFERROR(MID(VLOOKUP($B94,Seqs!$A:$B,2,0),G94,1),"")</f>
        <v>C</v>
      </c>
      <c r="G94" s="3">
        <v>76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81</v>
      </c>
      <c r="N94" s="3" t="str">
        <f>IFERROR(MID(VLOOKUP($B94,Seqs!$A:$B,2,0),O94,1),"")</f>
        <v>A</v>
      </c>
      <c r="O94" s="3">
        <v>108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C</v>
      </c>
      <c r="U94" s="3">
        <v>119</v>
      </c>
      <c r="V94" s="3" t="str">
        <f>IFERROR(MID(VLOOKUP($B94,Seqs!$A:$B,2,0),W94,1),"")</f>
        <v>Q</v>
      </c>
      <c r="W94" s="3">
        <v>150</v>
      </c>
      <c r="X94" s="3" t="str">
        <f>IFERROR(MID(VLOOKUP($B94,Seqs!$A:$B,2,0),Y94,1),"")</f>
        <v>A</v>
      </c>
      <c r="Y94" s="3">
        <v>151</v>
      </c>
      <c r="Z94" s="3" t="str">
        <f>IFERROR(MID(VLOOKUP($B94,Seqs!$A:$B,2,0),AA94,1),"")</f>
        <v>W</v>
      </c>
      <c r="AA94" s="3">
        <v>157</v>
      </c>
      <c r="AB94" s="3" t="str">
        <f>IFERROR(MID(VLOOKUP($B94,Seqs!$A:$B,2,0),AC94,1),"")</f>
        <v>R</v>
      </c>
      <c r="AC94" s="9">
        <v>158</v>
      </c>
      <c r="AD94" s="3" t="str">
        <f>IFERROR(MID(VLOOKUP($B94,Seqs!$A:$B,2,0),AE94,1),"")</f>
        <v>I</v>
      </c>
      <c r="AE94" s="3">
        <v>184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>K</v>
      </c>
      <c r="AK94" s="3">
        <v>209</v>
      </c>
      <c r="AL94" s="3" t="str">
        <f>IFERROR(MID(VLOOKUP($B94,Seqs!$A:$B,2,0),AM94,1),"")</f>
        <v>A</v>
      </c>
      <c r="AM94" s="3">
        <v>244</v>
      </c>
      <c r="AN94" s="3" t="str">
        <f>IFERROR(MID(VLOOKUP($B94,Seqs!$A:$B,2,0),AO94,1),"")</f>
        <v>S</v>
      </c>
      <c r="AO94" s="3">
        <v>247</v>
      </c>
      <c r="AP94" s="3" t="str">
        <f>IFERROR(MID(VLOOKUP($B94,Seqs!$A:$B,2,0),AQ94,1),"")</f>
        <v>M</v>
      </c>
      <c r="AQ94" s="3">
        <v>284</v>
      </c>
      <c r="AR94" s="3" t="str">
        <f>IFERROR(MID(VLOOKUP($B94,Seqs!$A:$B,2,0),AS94,1),"")</f>
        <v>N</v>
      </c>
      <c r="AS94" s="3">
        <v>288</v>
      </c>
      <c r="AT94" s="3" t="str">
        <f>IFERROR(MID(VLOOKUP($B94,Seqs!$A:$B,2,0),AU94,1),"")</f>
        <v>V</v>
      </c>
      <c r="AU94" s="3">
        <v>320</v>
      </c>
      <c r="AV94" s="3" t="str">
        <f>IFERROR(MID(VLOOKUP($B94,Seqs!$A:$B,2,0),AW94,1),"")</f>
        <v>G</v>
      </c>
      <c r="AW94" s="3">
        <v>321</v>
      </c>
      <c r="AX94" s="3" t="str">
        <f>IFERROR(MID(VLOOKUP($B94,Seqs!$A:$B,2,0),AY94,1),"")</f>
        <v>A</v>
      </c>
      <c r="AY94" s="3">
        <v>341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ref="BB94" si="364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365">_xlfn.AGGREGATE(9,6,CG94:CR94)-_xlfn.AGGREGATE(9,6,BU94:CF94)+12</f>
        <v>259</v>
      </c>
      <c r="BD94" s="16" t="s">
        <v>1383</v>
      </c>
      <c r="BE94" s="3" t="s">
        <v>1381</v>
      </c>
      <c r="BF94" s="50" t="s">
        <v>1384</v>
      </c>
      <c r="BG94" s="50" t="s">
        <v>1384</v>
      </c>
      <c r="BH94" s="1"/>
      <c r="BI94" s="72" t="s">
        <v>1293</v>
      </c>
      <c r="BJ94" s="58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72">
        <f t="shared" ref="BU94" si="366">E94</f>
        <v>43</v>
      </c>
      <c r="BV94" s="73" t="str">
        <f t="shared" ref="BV94" si="367">I94</f>
        <v>-</v>
      </c>
      <c r="BW94" s="74">
        <f t="shared" ref="BW94" si="368">M94</f>
        <v>81</v>
      </c>
      <c r="BX94" s="73" t="str">
        <f t="shared" ref="BX94" si="369">Q94</f>
        <v>-</v>
      </c>
      <c r="BY94" s="74">
        <f t="shared" ref="BY94" si="370">U94</f>
        <v>119</v>
      </c>
      <c r="BZ94" s="73">
        <f t="shared" ref="BZ94" si="371">Y94</f>
        <v>151</v>
      </c>
      <c r="CA94" s="74">
        <f t="shared" ref="CA94" si="372">AC94</f>
        <v>158</v>
      </c>
      <c r="CB94" s="73" t="str">
        <f t="shared" ref="CB94" si="373">AG94</f>
        <v>-</v>
      </c>
      <c r="CC94" s="74">
        <f t="shared" ref="CC94" si="374">AK94</f>
        <v>209</v>
      </c>
      <c r="CD94" s="73">
        <f t="shared" ref="CD94" si="375">AO94</f>
        <v>247</v>
      </c>
      <c r="CE94" s="74">
        <f t="shared" ref="CE94" si="376">AS94</f>
        <v>288</v>
      </c>
      <c r="CF94" s="73">
        <f t="shared" ref="CF94" si="377">AW94</f>
        <v>321</v>
      </c>
      <c r="CG94" s="72">
        <f t="shared" ref="CG94" si="378">G94</f>
        <v>76</v>
      </c>
      <c r="CH94" s="73" t="str">
        <f t="shared" ref="CH94" si="379">K94</f>
        <v>-</v>
      </c>
      <c r="CI94" s="74">
        <f t="shared" ref="CI94" si="380">O94</f>
        <v>108</v>
      </c>
      <c r="CJ94" s="74" t="str">
        <f t="shared" ref="CJ94" si="381">S94</f>
        <v>-</v>
      </c>
      <c r="CK94" s="74">
        <f t="shared" ref="CK94" si="382">W94</f>
        <v>150</v>
      </c>
      <c r="CL94" s="74">
        <f t="shared" ref="CL94" si="383">AA94</f>
        <v>157</v>
      </c>
      <c r="CM94" s="74">
        <f t="shared" ref="CM94" si="384">AE94</f>
        <v>184</v>
      </c>
      <c r="CN94" s="74" t="str">
        <f t="shared" ref="CN94" si="385">AI94</f>
        <v>-</v>
      </c>
      <c r="CO94" s="74">
        <f t="shared" ref="CO94" si="386">AM94</f>
        <v>244</v>
      </c>
      <c r="CP94" s="74">
        <f t="shared" ref="CP94" si="387">AQ94</f>
        <v>284</v>
      </c>
      <c r="CQ94" s="74">
        <f t="shared" ref="CQ94" si="388">AU94</f>
        <v>320</v>
      </c>
      <c r="CR94" s="74">
        <f t="shared" ref="CR94" si="389">AY94</f>
        <v>341</v>
      </c>
      <c r="CS94" s="23" t="e">
        <f t="shared" ref="CS94" si="390">M94-K94</f>
        <v>#VALUE!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222"/>
        <v>cnr1_human__wt</v>
      </c>
      <c r="B95" s="3" t="s">
        <v>182</v>
      </c>
      <c r="C95" s="3" t="s">
        <v>100</v>
      </c>
      <c r="D95" s="3" t="str">
        <f>IFERROR(MID(VLOOKUP($B95,Seqs!$A:$B,2,0),E95,1),"")</f>
        <v>N</v>
      </c>
      <c r="E95" s="3">
        <v>112</v>
      </c>
      <c r="F95" s="3" t="str">
        <f>IFERROR(MID(VLOOKUP($B95,Seqs!$A:$B,2,0),G95,1),"")</f>
        <v>S</v>
      </c>
      <c r="G95" s="3">
        <v>144</v>
      </c>
      <c r="H95" s="3" t="str">
        <f>IFERROR(MID(VLOOKUP($B95,Seqs!$A:$B,2,0),I95,1),"")</f>
        <v>R</v>
      </c>
      <c r="I95" s="23">
        <v>145</v>
      </c>
      <c r="J95" s="3" t="str">
        <f>IFERROR(MID(VLOOKUP($B95,Seqs!$A:$B,2,0),K95,1),"")</f>
        <v>R</v>
      </c>
      <c r="K95" s="23">
        <v>148</v>
      </c>
      <c r="L95" s="3" t="str">
        <f>IFERROR(MID(VLOOKUP($B95,Seqs!$A:$B,2,0),M95,1),"")</f>
        <v>R</v>
      </c>
      <c r="M95" s="3">
        <v>150</v>
      </c>
      <c r="N95" s="3" t="str">
        <f>IFERROR(MID(VLOOKUP($B95,Seqs!$A:$B,2,0),O95,1),"")</f>
        <v>V</v>
      </c>
      <c r="O95" s="3">
        <v>179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S</v>
      </c>
      <c r="U95" s="3">
        <v>185</v>
      </c>
      <c r="V95" s="3" t="str">
        <f>IFERROR(MID(VLOOKUP($B95,Seqs!$A:$B,2,0),W95,1),"")</f>
        <v>R</v>
      </c>
      <c r="W95" s="3">
        <v>220</v>
      </c>
      <c r="X95" s="3" t="str">
        <f>IFERROR(MID(VLOOKUP($B95,Seqs!$A:$B,2,0),Y95,1),"")</f>
        <v>P</v>
      </c>
      <c r="Y95" s="3">
        <v>221</v>
      </c>
      <c r="Z95" s="3" t="str">
        <f>IFERROR(MID(VLOOKUP($B95,Seqs!$A:$B,2,0),AA95,1),"")</f>
        <v>V</v>
      </c>
      <c r="AA95" s="3">
        <v>228</v>
      </c>
      <c r="AB95" s="3" t="str">
        <f>IFERROR(MID(VLOOKUP($B95,Seqs!$A:$B,2,0),AC95,1),"")</f>
        <v>T</v>
      </c>
      <c r="AC95" s="9">
        <v>229</v>
      </c>
      <c r="AD95" s="3" t="str">
        <f>IFERROR(MID(VLOOKUP($B95,Seqs!$A:$B,2,0),AE95,1),"")</f>
        <v>G</v>
      </c>
      <c r="AE95" s="3">
        <v>254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D</v>
      </c>
      <c r="AK95" s="3">
        <v>272</v>
      </c>
      <c r="AL95" s="3" t="str">
        <f>IFERROR(MID(VLOOKUP($B95,Seqs!$A:$B,2,0),AM95,1),"")</f>
        <v>G</v>
      </c>
      <c r="AM95" s="3">
        <v>312</v>
      </c>
      <c r="AN95" s="3" t="str">
        <f>IFERROR(MID(VLOOKUP($B95,Seqs!$A:$B,2,0),AO95,1),"")</f>
        <v>P</v>
      </c>
      <c r="AO95" s="3">
        <v>332</v>
      </c>
      <c r="AP95" s="3" t="str">
        <f>IFERROR(MID(VLOOKUP($B95,Seqs!$A:$B,2,0),AQ95,1),"")</f>
        <v>G</v>
      </c>
      <c r="AQ95" s="3">
        <v>369</v>
      </c>
      <c r="AR95" s="3" t="str">
        <f>IFERROR(MID(VLOOKUP($B95,Seqs!$A:$B,2,0),AS95,1),"")</f>
        <v>N</v>
      </c>
      <c r="AS95" s="3">
        <v>372</v>
      </c>
      <c r="AT95" s="3" t="str">
        <f>IFERROR(MID(VLOOKUP($B95,Seqs!$A:$B,2,0),AU95,1),"")</f>
        <v>R</v>
      </c>
      <c r="AU95" s="3">
        <v>400</v>
      </c>
      <c r="AV95" s="3" t="str">
        <f>IFERROR(MID(VLOOKUP($B95,Seqs!$A:$B,2,0),AW95,1),"")</f>
        <v>S</v>
      </c>
      <c r="AW95" s="3">
        <v>401</v>
      </c>
      <c r="AX95" s="3" t="str">
        <f>IFERROR(MID(VLOOKUP($B95,Seqs!$A:$B,2,0),AY95,1),"")</f>
        <v>P</v>
      </c>
      <c r="AY95" s="3">
        <v>413</v>
      </c>
      <c r="AZ95" s="79" t="str">
        <f>VLOOKUP(B95,Classification!A:D,2,0)</f>
        <v>A</v>
      </c>
      <c r="BA95" s="97" t="str">
        <f>VLOOKUP(B95,Classification!A:D,4,0)</f>
        <v>Cannabinoid</v>
      </c>
      <c r="BB95" s="27" t="b">
        <f t="shared" si="223"/>
        <v>1</v>
      </c>
      <c r="BC95" s="23">
        <f t="shared" si="196"/>
        <v>260</v>
      </c>
      <c r="BD95" s="57" t="s">
        <v>1379</v>
      </c>
      <c r="BE95" s="3" t="s">
        <v>1381</v>
      </c>
      <c r="BF95" s="50" t="s">
        <v>1379</v>
      </c>
      <c r="BG95" s="50" t="s">
        <v>1384</v>
      </c>
      <c r="BI95" s="72" t="s">
        <v>1293</v>
      </c>
      <c r="BJ95" s="58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72">
        <f t="shared" si="197"/>
        <v>112</v>
      </c>
      <c r="BV95" s="73">
        <f t="shared" si="198"/>
        <v>145</v>
      </c>
      <c r="BW95" s="74">
        <f t="shared" si="199"/>
        <v>150</v>
      </c>
      <c r="BX95" s="73" t="str">
        <f t="shared" si="200"/>
        <v>-</v>
      </c>
      <c r="BY95" s="74">
        <f t="shared" si="201"/>
        <v>185</v>
      </c>
      <c r="BZ95" s="73">
        <f t="shared" si="202"/>
        <v>221</v>
      </c>
      <c r="CA95" s="74">
        <f t="shared" si="203"/>
        <v>229</v>
      </c>
      <c r="CB95" s="73" t="str">
        <f t="shared" si="204"/>
        <v>-</v>
      </c>
      <c r="CC95" s="74">
        <f t="shared" si="205"/>
        <v>272</v>
      </c>
      <c r="CD95" s="73">
        <f t="shared" si="206"/>
        <v>332</v>
      </c>
      <c r="CE95" s="74">
        <f t="shared" si="207"/>
        <v>372</v>
      </c>
      <c r="CF95" s="73">
        <f t="shared" si="208"/>
        <v>401</v>
      </c>
      <c r="CG95" s="72">
        <f t="shared" si="209"/>
        <v>144</v>
      </c>
      <c r="CH95" s="73">
        <f t="shared" si="210"/>
        <v>148</v>
      </c>
      <c r="CI95" s="74">
        <f t="shared" si="211"/>
        <v>179</v>
      </c>
      <c r="CJ95" s="74" t="str">
        <f t="shared" si="212"/>
        <v>-</v>
      </c>
      <c r="CK95" s="74">
        <f t="shared" si="213"/>
        <v>220</v>
      </c>
      <c r="CL95" s="74">
        <f t="shared" si="214"/>
        <v>228</v>
      </c>
      <c r="CM95" s="74">
        <f t="shared" si="215"/>
        <v>254</v>
      </c>
      <c r="CN95" s="74" t="str">
        <f t="shared" si="216"/>
        <v>-</v>
      </c>
      <c r="CO95" s="74">
        <f t="shared" si="217"/>
        <v>312</v>
      </c>
      <c r="CP95" s="74">
        <f t="shared" si="218"/>
        <v>369</v>
      </c>
      <c r="CQ95" s="74">
        <f t="shared" si="219"/>
        <v>400</v>
      </c>
      <c r="CR95" s="74">
        <f t="shared" si="220"/>
        <v>413</v>
      </c>
      <c r="CS95" s="23">
        <f t="shared" si="221"/>
        <v>2</v>
      </c>
    </row>
    <row r="96" spans="1:1029" s="3" customFormat="1" x14ac:dyDescent="0.2">
      <c r="A96" s="3" t="str">
        <f t="shared" si="222"/>
        <v>cnr1_human_5TGZ</v>
      </c>
      <c r="B96" s="3" t="s">
        <v>182</v>
      </c>
      <c r="C96" s="3" t="s">
        <v>1365</v>
      </c>
      <c r="D96" s="3" t="str">
        <f>IFERROR(MID(VLOOKUP($B96,Seqs!$A:$B,2,0),E96,1),"")</f>
        <v>P</v>
      </c>
      <c r="E96" s="3">
        <v>113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H</v>
      </c>
      <c r="AM96" s="3">
        <v>304</v>
      </c>
      <c r="AN96" s="3" t="str">
        <f>IFERROR(MID(VLOOKUP($B96,Seqs!$A:$B,2,0),AO96,1),"")</f>
        <v>P</v>
      </c>
      <c r="AO96" s="3">
        <v>332</v>
      </c>
      <c r="AP96" s="3" t="str">
        <f>IFERROR(MID(VLOOKUP($B96,Seqs!$A:$B,2,0),AQ96,1),"")</f>
        <v>F</v>
      </c>
      <c r="AQ96" s="3">
        <v>368</v>
      </c>
      <c r="AR96" s="3" t="str">
        <f>IFERROR(MID(VLOOKUP($B96,Seqs!$A:$B,2,0),AS96,1),"")</f>
        <v>N</v>
      </c>
      <c r="AS96" s="3">
        <v>372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M</v>
      </c>
      <c r="AY96" s="3">
        <v>411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23"/>
        <v>1</v>
      </c>
      <c r="BC96" s="23">
        <f t="shared" si="196"/>
        <v>248</v>
      </c>
      <c r="BD96" s="16" t="s">
        <v>1383</v>
      </c>
      <c r="BE96" s="3" t="s">
        <v>1381</v>
      </c>
      <c r="BF96" s="50" t="s">
        <v>1384</v>
      </c>
      <c r="BG96" s="50" t="s">
        <v>1384</v>
      </c>
      <c r="BI96" s="72" t="s">
        <v>1293</v>
      </c>
      <c r="BJ96" s="58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72">
        <f t="shared" si="197"/>
        <v>113</v>
      </c>
      <c r="BV96" s="73">
        <f t="shared" si="198"/>
        <v>145</v>
      </c>
      <c r="BW96" s="74">
        <f t="shared" si="199"/>
        <v>150</v>
      </c>
      <c r="BX96" s="73" t="str">
        <f t="shared" si="200"/>
        <v>-</v>
      </c>
      <c r="BY96" s="74">
        <f t="shared" si="201"/>
        <v>185</v>
      </c>
      <c r="BZ96" s="73">
        <f t="shared" si="202"/>
        <v>221</v>
      </c>
      <c r="CA96" s="74">
        <f t="shared" si="203"/>
        <v>229</v>
      </c>
      <c r="CB96" s="73" t="str">
        <f t="shared" si="204"/>
        <v>-</v>
      </c>
      <c r="CC96" s="74">
        <f t="shared" si="205"/>
        <v>272</v>
      </c>
      <c r="CD96" s="73">
        <f t="shared" si="206"/>
        <v>332</v>
      </c>
      <c r="CE96" s="74">
        <f t="shared" si="207"/>
        <v>372</v>
      </c>
      <c r="CF96" s="73">
        <f t="shared" si="208"/>
        <v>401</v>
      </c>
      <c r="CG96" s="72">
        <f t="shared" si="209"/>
        <v>144</v>
      </c>
      <c r="CH96" s="73">
        <f t="shared" si="210"/>
        <v>148</v>
      </c>
      <c r="CI96" s="74">
        <f t="shared" si="211"/>
        <v>179</v>
      </c>
      <c r="CJ96" s="74" t="str">
        <f t="shared" si="212"/>
        <v>-</v>
      </c>
      <c r="CK96" s="74">
        <f t="shared" si="213"/>
        <v>220</v>
      </c>
      <c r="CL96" s="74">
        <f t="shared" si="214"/>
        <v>228</v>
      </c>
      <c r="CM96" s="74">
        <f t="shared" si="215"/>
        <v>254</v>
      </c>
      <c r="CN96" s="74" t="str">
        <f t="shared" si="216"/>
        <v>-</v>
      </c>
      <c r="CO96" s="74">
        <f t="shared" si="217"/>
        <v>304</v>
      </c>
      <c r="CP96" s="74">
        <f t="shared" si="218"/>
        <v>368</v>
      </c>
      <c r="CQ96" s="74">
        <f t="shared" si="219"/>
        <v>400</v>
      </c>
      <c r="CR96" s="74">
        <f t="shared" si="220"/>
        <v>411</v>
      </c>
      <c r="CS96" s="23">
        <f t="shared" si="221"/>
        <v>2</v>
      </c>
      <c r="AMO96" s="1"/>
    </row>
    <row r="97" spans="1:1028" x14ac:dyDescent="0.2">
      <c r="A97" s="3" t="str">
        <f t="shared" si="222"/>
        <v>cnr1_human_5U09</v>
      </c>
      <c r="B97" s="3" t="s">
        <v>182</v>
      </c>
      <c r="C97" s="3" t="s">
        <v>1371</v>
      </c>
      <c r="D97" s="3" t="str">
        <f>IFERROR(MID(VLOOKUP($B97,Seqs!$A:$B,2,0),E97,1),"")</f>
        <v>N</v>
      </c>
      <c r="E97" s="3">
        <v>112</v>
      </c>
      <c r="F97" s="3" t="str">
        <f>IFERROR(MID(VLOOKUP($B97,Seqs!$A:$B,2,0),G97,1),"")</f>
        <v>S</v>
      </c>
      <c r="G97" s="3">
        <v>144</v>
      </c>
      <c r="H97" s="3" t="str">
        <f>IFERROR(MID(VLOOKUP($B97,Seqs!$A:$B,2,0),I97,1),"")</f>
        <v>R</v>
      </c>
      <c r="I97" s="23">
        <v>145</v>
      </c>
      <c r="J97" s="3" t="str">
        <f>IFERROR(MID(VLOOKUP($B97,Seqs!$A:$B,2,0),K97,1),"")</f>
        <v>R</v>
      </c>
      <c r="K97" s="23">
        <v>148</v>
      </c>
      <c r="L97" s="3" t="str">
        <f>IFERROR(MID(VLOOKUP($B97,Seqs!$A:$B,2,0),M97,1),"")</f>
        <v>R</v>
      </c>
      <c r="M97" s="3">
        <v>150</v>
      </c>
      <c r="N97" s="3" t="str">
        <f>IFERROR(MID(VLOOKUP($B97,Seqs!$A:$B,2,0),O97,1),"")</f>
        <v>V</v>
      </c>
      <c r="O97" s="3">
        <v>179</v>
      </c>
      <c r="P97" s="3" t="str">
        <f>IFERROR(MID(VLOOKUP($B97,Seqs!$A:$B,2,0),Q97,1),"")</f>
        <v/>
      </c>
      <c r="Q97" s="3" t="s">
        <v>23</v>
      </c>
      <c r="R97" s="3" t="str">
        <f>IFERROR(MID(VLOOKUP($B97,Seqs!$A:$B,2,0),S97,1),"")</f>
        <v/>
      </c>
      <c r="S97" s="3" t="s">
        <v>23</v>
      </c>
      <c r="T97" s="3" t="str">
        <f>IFERROR(MID(VLOOKUP($B97,Seqs!$A:$B,2,0),U97,1),"")</f>
        <v>S</v>
      </c>
      <c r="U97" s="3">
        <v>185</v>
      </c>
      <c r="V97" s="3" t="str">
        <f>IFERROR(MID(VLOOKUP($B97,Seqs!$A:$B,2,0),W97,1),"")</f>
        <v>R</v>
      </c>
      <c r="W97" s="3">
        <v>220</v>
      </c>
      <c r="X97" s="3" t="str">
        <f>IFERROR(MID(VLOOKUP($B97,Seqs!$A:$B,2,0),Y97,1),"")</f>
        <v>P</v>
      </c>
      <c r="Y97" s="3">
        <v>221</v>
      </c>
      <c r="Z97" s="3" t="str">
        <f>IFERROR(MID(VLOOKUP($B97,Seqs!$A:$B,2,0),AA97,1),"")</f>
        <v>V</v>
      </c>
      <c r="AA97" s="3">
        <v>228</v>
      </c>
      <c r="AB97" s="3" t="str">
        <f>IFERROR(MID(VLOOKUP($B97,Seqs!$A:$B,2,0),AC97,1),"")</f>
        <v>T</v>
      </c>
      <c r="AC97" s="9">
        <v>229</v>
      </c>
      <c r="AD97" s="3" t="str">
        <f>IFERROR(MID(VLOOKUP($B97,Seqs!$A:$B,2,0),AE97,1),"")</f>
        <v>G</v>
      </c>
      <c r="AE97" s="3">
        <v>254</v>
      </c>
      <c r="AF97" s="3" t="str">
        <f>IFERROR(MID(VLOOKUP($B97,Seqs!$A:$B,2,0),AG97,1),"")</f>
        <v/>
      </c>
      <c r="AG97" s="3" t="s">
        <v>23</v>
      </c>
      <c r="AH97" s="3" t="str">
        <f>IFERROR(MID(VLOOKUP($B97,Seqs!$A:$B,2,0),AI97,1),"")</f>
        <v/>
      </c>
      <c r="AI97" s="3" t="s">
        <v>23</v>
      </c>
      <c r="AJ97" s="3" t="str">
        <f>IFERROR(MID(VLOOKUP($B97,Seqs!$A:$B,2,0),AK97,1),"")</f>
        <v>D</v>
      </c>
      <c r="AK97" s="3">
        <v>272</v>
      </c>
      <c r="AL97" s="3" t="str">
        <f>IFERROR(MID(VLOOKUP($B97,Seqs!$A:$B,2,0),AM97,1),"")</f>
        <v>A</v>
      </c>
      <c r="AM97" s="3">
        <v>301</v>
      </c>
      <c r="AN97" s="3" t="str">
        <f>IFERROR(MID(VLOOKUP($B97,Seqs!$A:$B,2,0),AO97,1),"")</f>
        <v>D</v>
      </c>
      <c r="AO97" s="3">
        <v>333</v>
      </c>
      <c r="AP97" s="3" t="str">
        <f>IFERROR(MID(VLOOKUP($B97,Seqs!$A:$B,2,0),AQ97,1),"")</f>
        <v>F</v>
      </c>
      <c r="AQ97" s="3">
        <v>368</v>
      </c>
      <c r="AR97" s="3" t="str">
        <f>IFERROR(MID(VLOOKUP($B97,Seqs!$A:$B,2,0),AS97,1),"")</f>
        <v>L</v>
      </c>
      <c r="AS97" s="3">
        <v>374</v>
      </c>
      <c r="AT97" s="3" t="str">
        <f>IFERROR(MID(VLOOKUP($B97,Seqs!$A:$B,2,0),AU97,1),"")</f>
        <v>R</v>
      </c>
      <c r="AU97" s="3">
        <v>400</v>
      </c>
      <c r="AV97" s="3" t="str">
        <f>IFERROR(MID(VLOOKUP($B97,Seqs!$A:$B,2,0),AW97,1),"")</f>
        <v>S</v>
      </c>
      <c r="AW97" s="3">
        <v>401</v>
      </c>
      <c r="AX97" s="3" t="str">
        <f>IFERROR(MID(VLOOKUP($B97,Seqs!$A:$B,2,0),AY97,1),"")</f>
        <v>M</v>
      </c>
      <c r="AY97" s="3">
        <v>411</v>
      </c>
      <c r="AZ97" s="79" t="str">
        <f>VLOOKUP(B97,Classification!A:D,2,0)</f>
        <v>A</v>
      </c>
      <c r="BA97" s="97" t="str">
        <f>VLOOKUP(B97,Classification!A:D,4,0)</f>
        <v>Cannabinoid</v>
      </c>
      <c r="BB97" s="27" t="b">
        <f t="shared" si="223"/>
        <v>1</v>
      </c>
      <c r="BC97" s="23">
        <f t="shared" si="196"/>
        <v>243</v>
      </c>
      <c r="BD97" s="2" t="s">
        <v>23</v>
      </c>
      <c r="BE97" s="3" t="s">
        <v>1381</v>
      </c>
      <c r="BF97" s="50" t="s">
        <v>1384</v>
      </c>
      <c r="BG97" s="50" t="s">
        <v>1384</v>
      </c>
      <c r="BI97" s="72" t="s">
        <v>1293</v>
      </c>
      <c r="BJ97" s="58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72">
        <f t="shared" si="197"/>
        <v>112</v>
      </c>
      <c r="BV97" s="73">
        <f t="shared" si="198"/>
        <v>145</v>
      </c>
      <c r="BW97" s="74">
        <f t="shared" si="199"/>
        <v>150</v>
      </c>
      <c r="BX97" s="73" t="str">
        <f t="shared" si="200"/>
        <v>-</v>
      </c>
      <c r="BY97" s="74">
        <f t="shared" si="201"/>
        <v>185</v>
      </c>
      <c r="BZ97" s="73">
        <f t="shared" si="202"/>
        <v>221</v>
      </c>
      <c r="CA97" s="74">
        <f t="shared" si="203"/>
        <v>229</v>
      </c>
      <c r="CB97" s="73" t="str">
        <f t="shared" si="204"/>
        <v>-</v>
      </c>
      <c r="CC97" s="74">
        <f t="shared" si="205"/>
        <v>272</v>
      </c>
      <c r="CD97" s="73">
        <f t="shared" si="206"/>
        <v>333</v>
      </c>
      <c r="CE97" s="74">
        <f t="shared" si="207"/>
        <v>374</v>
      </c>
      <c r="CF97" s="73">
        <f t="shared" si="208"/>
        <v>401</v>
      </c>
      <c r="CG97" s="72">
        <f t="shared" si="209"/>
        <v>144</v>
      </c>
      <c r="CH97" s="73">
        <f t="shared" si="210"/>
        <v>148</v>
      </c>
      <c r="CI97" s="74">
        <f t="shared" si="211"/>
        <v>179</v>
      </c>
      <c r="CJ97" s="74" t="str">
        <f t="shared" si="212"/>
        <v>-</v>
      </c>
      <c r="CK97" s="74">
        <f t="shared" si="213"/>
        <v>220</v>
      </c>
      <c r="CL97" s="74">
        <f t="shared" si="214"/>
        <v>228</v>
      </c>
      <c r="CM97" s="74">
        <f t="shared" si="215"/>
        <v>254</v>
      </c>
      <c r="CN97" s="74" t="str">
        <f t="shared" si="216"/>
        <v>-</v>
      </c>
      <c r="CO97" s="74">
        <f t="shared" si="217"/>
        <v>301</v>
      </c>
      <c r="CP97" s="74">
        <f t="shared" si="218"/>
        <v>368</v>
      </c>
      <c r="CQ97" s="74">
        <f t="shared" si="219"/>
        <v>400</v>
      </c>
      <c r="CR97" s="74">
        <f t="shared" si="220"/>
        <v>411</v>
      </c>
      <c r="CS97" s="23">
        <f t="shared" si="221"/>
        <v>2</v>
      </c>
    </row>
    <row r="98" spans="1:1028" s="12" customFormat="1" x14ac:dyDescent="0.2">
      <c r="A98" s="9" t="str">
        <f t="shared" ref="A98" si="391">CONCATENATE(B98,"_",C98)</f>
        <v>cnr1_human_5XR8</v>
      </c>
      <c r="B98" s="9" t="s">
        <v>182</v>
      </c>
      <c r="C98" s="9" t="s">
        <v>1435</v>
      </c>
      <c r="D98" s="9" t="str">
        <f>IFERROR(MID(VLOOKUP($B98,Seqs!$A:$B,2,0),E98,1),"")</f>
        <v>N</v>
      </c>
      <c r="E98" s="9">
        <v>112</v>
      </c>
      <c r="F98" s="9" t="str">
        <f>IFERROR(MID(VLOOKUP($B98,Seqs!$A:$B,2,0),G98,1),"")</f>
        <v>S</v>
      </c>
      <c r="G98" s="9">
        <v>146</v>
      </c>
      <c r="H98" s="9" t="str">
        <f>IFERROR(MID(VLOOKUP($B98,Seqs!$A:$B,2,0),I98,1),"")</f>
        <v/>
      </c>
      <c r="I98" s="112" t="s">
        <v>23</v>
      </c>
      <c r="J98" s="9" t="str">
        <f>IFERROR(MID(VLOOKUP($B98,Seqs!$A:$B,2,0),K98,1),"")</f>
        <v/>
      </c>
      <c r="K98" s="112" t="s">
        <v>23</v>
      </c>
      <c r="L98" s="9" t="str">
        <f>IFERROR(MID(VLOOKUP($B98,Seqs!$A:$B,2,0),M98,1),"")</f>
        <v>Y</v>
      </c>
      <c r="M98" s="9">
        <v>153</v>
      </c>
      <c r="N98" s="9" t="str">
        <f>IFERROR(MID(VLOOKUP($B98,Seqs!$A:$B,2,0),O98,1),"")</f>
        <v>F</v>
      </c>
      <c r="O98" s="9">
        <v>180</v>
      </c>
      <c r="P98" s="9" t="str">
        <f>IFERROR(MID(VLOOKUP($B98,Seqs!$A:$B,2,0),Q98,1),"")</f>
        <v/>
      </c>
      <c r="Q98" s="9" t="s">
        <v>23</v>
      </c>
      <c r="R98" s="9" t="str">
        <f>IFERROR(MID(VLOOKUP($B98,Seqs!$A:$B,2,0),S98,1),"")</f>
        <v/>
      </c>
      <c r="S98" s="9" t="s">
        <v>23</v>
      </c>
      <c r="T98" s="9" t="str">
        <f>IFERROR(MID(VLOOKUP($B98,Seqs!$A:$B,2,0),U98,1),"")</f>
        <v>S</v>
      </c>
      <c r="U98" s="9">
        <v>185</v>
      </c>
      <c r="V98" s="9" t="str">
        <f>IFERROR(MID(VLOOKUP($B98,Seqs!$A:$B,2,0),W98,1),"")</f>
        <v>R</v>
      </c>
      <c r="W98" s="9">
        <v>220</v>
      </c>
      <c r="X98" s="9" t="str">
        <f>IFERROR(MID(VLOOKUP($B98,Seqs!$A:$B,2,0),Y98,1),"")</f>
        <v>P</v>
      </c>
      <c r="Y98" s="9">
        <v>221</v>
      </c>
      <c r="Z98" s="9" t="str">
        <f>IFERROR(MID(VLOOKUP($B98,Seqs!$A:$B,2,0),AA98,1),"")</f>
        <v>V</v>
      </c>
      <c r="AA98" s="9">
        <v>228</v>
      </c>
      <c r="AB98" s="9" t="str">
        <f>IFERROR(MID(VLOOKUP($B98,Seqs!$A:$B,2,0),AC98,1),"")</f>
        <v>T</v>
      </c>
      <c r="AC98" s="9">
        <v>229</v>
      </c>
      <c r="AD98" s="9" t="str">
        <f>IFERROR(MID(VLOOKUP($B98,Seqs!$A:$B,2,0),AE98,1),"")</f>
        <v>G</v>
      </c>
      <c r="AE98" s="9">
        <v>254</v>
      </c>
      <c r="AF98" s="9" t="str">
        <f>IFERROR(MID(VLOOKUP($B98,Seqs!$A:$B,2,0),AG98,1),"")</f>
        <v/>
      </c>
      <c r="AG98" s="9" t="s">
        <v>23</v>
      </c>
      <c r="AH98" s="9" t="str">
        <f>IFERROR(MID(VLOOKUP($B98,Seqs!$A:$B,2,0),AI98,1),"")</f>
        <v/>
      </c>
      <c r="AI98" s="9" t="s">
        <v>23</v>
      </c>
      <c r="AJ98" s="9" t="str">
        <f>IFERROR(MID(VLOOKUP($B98,Seqs!$A:$B,2,0),AK98,1),"")</f>
        <v>D</v>
      </c>
      <c r="AK98" s="9">
        <v>272</v>
      </c>
      <c r="AL98" s="9" t="str">
        <f>IFERROR(MID(VLOOKUP($B98,Seqs!$A:$B,2,0),AM98,1),"")</f>
        <v>S</v>
      </c>
      <c r="AM98" s="9">
        <v>303</v>
      </c>
      <c r="AN98" s="9" t="str">
        <f>IFERROR(MID(VLOOKUP($B98,Seqs!$A:$B,2,0),AO98,1),"")</f>
        <v>D</v>
      </c>
      <c r="AO98" s="9">
        <v>338</v>
      </c>
      <c r="AP98" s="9" t="str">
        <f>IFERROR(MID(VLOOKUP($B98,Seqs!$A:$B,2,0),AQ98,1),"")</f>
        <v>F</v>
      </c>
      <c r="AQ98" s="9">
        <v>368</v>
      </c>
      <c r="AR98" s="9" t="str">
        <f>IFERROR(MID(VLOOKUP($B98,Seqs!$A:$B,2,0),AS98,1),"")</f>
        <v>N</v>
      </c>
      <c r="AS98" s="9">
        <v>372</v>
      </c>
      <c r="AT98" s="9" t="str">
        <f>IFERROR(MID(VLOOKUP($B98,Seqs!$A:$B,2,0),AU98,1),"")</f>
        <v>Y</v>
      </c>
      <c r="AU98" s="9">
        <v>397</v>
      </c>
      <c r="AV98" s="9" t="str">
        <f>IFERROR(MID(VLOOKUP($B98,Seqs!$A:$B,2,0),AW98,1),"")</f>
        <v>S</v>
      </c>
      <c r="AW98" s="9">
        <v>401</v>
      </c>
      <c r="AX98" s="9" t="str">
        <f>IFERROR(MID(VLOOKUP($B98,Seqs!$A:$B,2,0),AY98,1),"")</f>
        <v>F</v>
      </c>
      <c r="AY98" s="9">
        <v>412</v>
      </c>
      <c r="AZ98" s="113" t="str">
        <f>VLOOKUP(B98,Classification!A:D,2,0)</f>
        <v>A</v>
      </c>
      <c r="BA98" s="101" t="str">
        <f>VLOOKUP(B98,Classification!A:D,4,0)</f>
        <v>Cannabinoid</v>
      </c>
      <c r="BB98" s="37" t="b">
        <f t="shared" ref="BB98" si="392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12">
        <f t="shared" ref="BC98" si="393">_xlfn.AGGREGATE(9,6,CG98:CR98)-_xlfn.AGGREGATE(9,6,BU98:CF98)+12</f>
        <v>237</v>
      </c>
      <c r="BD98" s="41" t="s">
        <v>23</v>
      </c>
      <c r="BE98" s="9" t="s">
        <v>1297</v>
      </c>
      <c r="BF98" s="52" t="s">
        <v>1</v>
      </c>
      <c r="BG98" s="52" t="s">
        <v>1</v>
      </c>
      <c r="BH98" s="9"/>
      <c r="BI98" s="114" t="s">
        <v>1293</v>
      </c>
      <c r="BJ98" s="115" t="s">
        <v>1293</v>
      </c>
      <c r="BK98" s="115" t="s">
        <v>1293</v>
      </c>
      <c r="BL98" s="115" t="s">
        <v>1293</v>
      </c>
      <c r="BM98" s="115" t="s">
        <v>1293</v>
      </c>
      <c r="BN98" s="115" t="s">
        <v>1293</v>
      </c>
      <c r="BO98" s="115" t="s">
        <v>1293</v>
      </c>
      <c r="BP98" s="115" t="s">
        <v>1293</v>
      </c>
      <c r="BQ98" s="115" t="s">
        <v>1293</v>
      </c>
      <c r="BR98" s="115" t="s">
        <v>1293</v>
      </c>
      <c r="BS98" s="115" t="s">
        <v>1293</v>
      </c>
      <c r="BT98" s="115" t="s">
        <v>1293</v>
      </c>
      <c r="BU98" s="114">
        <f t="shared" ref="BU98" si="394">E98</f>
        <v>112</v>
      </c>
      <c r="BV98" s="116" t="str">
        <f t="shared" ref="BV98" si="395">I98</f>
        <v>-</v>
      </c>
      <c r="BW98" s="117">
        <f t="shared" ref="BW98" si="396">M98</f>
        <v>153</v>
      </c>
      <c r="BX98" s="116" t="str">
        <f t="shared" ref="BX98" si="397">Q98</f>
        <v>-</v>
      </c>
      <c r="BY98" s="117">
        <f t="shared" ref="BY98" si="398">U98</f>
        <v>185</v>
      </c>
      <c r="BZ98" s="116">
        <f t="shared" ref="BZ98" si="399">Y98</f>
        <v>221</v>
      </c>
      <c r="CA98" s="117">
        <f t="shared" ref="CA98" si="400">AC98</f>
        <v>229</v>
      </c>
      <c r="CB98" s="116" t="str">
        <f t="shared" ref="CB98" si="401">AG98</f>
        <v>-</v>
      </c>
      <c r="CC98" s="117">
        <f t="shared" ref="CC98" si="402">AK98</f>
        <v>272</v>
      </c>
      <c r="CD98" s="116">
        <f t="shared" ref="CD98" si="403">AO98</f>
        <v>338</v>
      </c>
      <c r="CE98" s="117">
        <f t="shared" ref="CE98" si="404">AS98</f>
        <v>372</v>
      </c>
      <c r="CF98" s="116">
        <f t="shared" ref="CF98" si="405">AW98</f>
        <v>401</v>
      </c>
      <c r="CG98" s="114">
        <f t="shared" ref="CG98" si="406">G98</f>
        <v>146</v>
      </c>
      <c r="CH98" s="116" t="str">
        <f t="shared" ref="CH98" si="407">K98</f>
        <v>-</v>
      </c>
      <c r="CI98" s="117">
        <f t="shared" ref="CI98" si="408">O98</f>
        <v>180</v>
      </c>
      <c r="CJ98" s="117" t="str">
        <f t="shared" ref="CJ98" si="409">S98</f>
        <v>-</v>
      </c>
      <c r="CK98" s="117">
        <f t="shared" ref="CK98" si="410">W98</f>
        <v>220</v>
      </c>
      <c r="CL98" s="117">
        <f t="shared" ref="CL98" si="411">AA98</f>
        <v>228</v>
      </c>
      <c r="CM98" s="117">
        <f t="shared" ref="CM98" si="412">AE98</f>
        <v>254</v>
      </c>
      <c r="CN98" s="117" t="str">
        <f t="shared" ref="CN98" si="413">AI98</f>
        <v>-</v>
      </c>
      <c r="CO98" s="117">
        <f t="shared" ref="CO98" si="414">AM98</f>
        <v>303</v>
      </c>
      <c r="CP98" s="117">
        <f t="shared" ref="CP98" si="415">AQ98</f>
        <v>368</v>
      </c>
      <c r="CQ98" s="117">
        <f t="shared" ref="CQ98" si="416">AU98</f>
        <v>397</v>
      </c>
      <c r="CR98" s="117">
        <f t="shared" ref="CR98" si="417">AY98</f>
        <v>412</v>
      </c>
      <c r="CS98" s="112" t="e">
        <f t="shared" ref="CS98" si="418">M98-K98</f>
        <v>#VALUE!</v>
      </c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</row>
    <row r="99" spans="1:1028" s="12" customFormat="1" x14ac:dyDescent="0.2">
      <c r="A99" s="9" t="str">
        <f t="shared" ref="A99" si="419">CONCATENATE(B99,"_",C99)</f>
        <v>cnr1_human_5XRA</v>
      </c>
      <c r="B99" s="9" t="s">
        <v>182</v>
      </c>
      <c r="C99" s="9" t="s">
        <v>1436</v>
      </c>
      <c r="D99" s="9" t="str">
        <f>IFERROR(MID(VLOOKUP($B99,Seqs!$A:$B,2,0),E99,1),"")</f>
        <v>N</v>
      </c>
      <c r="E99" s="9">
        <v>112</v>
      </c>
      <c r="F99" s="9" t="str">
        <f>IFERROR(MID(VLOOKUP($B99,Seqs!$A:$B,2,0),G99,1),"")</f>
        <v>S</v>
      </c>
      <c r="G99" s="9">
        <v>146</v>
      </c>
      <c r="H99" s="9" t="str">
        <f>IFERROR(MID(VLOOKUP($B99,Seqs!$A:$B,2,0),I99,1),"")</f>
        <v/>
      </c>
      <c r="I99" s="112" t="s">
        <v>23</v>
      </c>
      <c r="J99" s="9" t="str">
        <f>IFERROR(MID(VLOOKUP($B99,Seqs!$A:$B,2,0),K99,1),"")</f>
        <v/>
      </c>
      <c r="K99" s="112" t="s">
        <v>23</v>
      </c>
      <c r="L99" s="9" t="str">
        <f>IFERROR(MID(VLOOKUP($B99,Seqs!$A:$B,2,0),M99,1),"")</f>
        <v>Y</v>
      </c>
      <c r="M99" s="9">
        <v>153</v>
      </c>
      <c r="N99" s="9" t="str">
        <f>IFERROR(MID(VLOOKUP($B99,Seqs!$A:$B,2,0),O99,1),"")</f>
        <v>F</v>
      </c>
      <c r="O99" s="9">
        <v>180</v>
      </c>
      <c r="P99" s="9" t="str">
        <f>IFERROR(MID(VLOOKUP($B99,Seqs!$A:$B,2,0),Q99,1),"")</f>
        <v/>
      </c>
      <c r="Q99" s="9" t="s">
        <v>23</v>
      </c>
      <c r="R99" s="9" t="str">
        <f>IFERROR(MID(VLOOKUP($B99,Seqs!$A:$B,2,0),S99,1),"")</f>
        <v/>
      </c>
      <c r="S99" s="9" t="s">
        <v>23</v>
      </c>
      <c r="T99" s="9" t="str">
        <f>IFERROR(MID(VLOOKUP($B99,Seqs!$A:$B,2,0),U99,1),"")</f>
        <v>S</v>
      </c>
      <c r="U99" s="9">
        <v>185</v>
      </c>
      <c r="V99" s="9" t="str">
        <f>IFERROR(MID(VLOOKUP($B99,Seqs!$A:$B,2,0),W99,1),"")</f>
        <v>R</v>
      </c>
      <c r="W99" s="9">
        <v>220</v>
      </c>
      <c r="X99" s="9" t="str">
        <f>IFERROR(MID(VLOOKUP($B99,Seqs!$A:$B,2,0),Y99,1),"")</f>
        <v>P</v>
      </c>
      <c r="Y99" s="9">
        <v>221</v>
      </c>
      <c r="Z99" s="9" t="str">
        <f>IFERROR(MID(VLOOKUP($B99,Seqs!$A:$B,2,0),AA99,1),"")</f>
        <v>V</v>
      </c>
      <c r="AA99" s="9">
        <v>228</v>
      </c>
      <c r="AB99" s="9" t="str">
        <f>IFERROR(MID(VLOOKUP($B99,Seqs!$A:$B,2,0),AC99,1),"")</f>
        <v>T</v>
      </c>
      <c r="AC99" s="9">
        <v>229</v>
      </c>
      <c r="AD99" s="9" t="str">
        <f>IFERROR(MID(VLOOKUP($B99,Seqs!$A:$B,2,0),AE99,1),"")</f>
        <v>G</v>
      </c>
      <c r="AE99" s="9">
        <v>254</v>
      </c>
      <c r="AF99" s="9" t="str">
        <f>IFERROR(MID(VLOOKUP($B99,Seqs!$A:$B,2,0),AG99,1),"")</f>
        <v/>
      </c>
      <c r="AG99" s="9" t="s">
        <v>23</v>
      </c>
      <c r="AH99" s="9" t="str">
        <f>IFERROR(MID(VLOOKUP($B99,Seqs!$A:$B,2,0),AI99,1),"")</f>
        <v/>
      </c>
      <c r="AI99" s="9" t="s">
        <v>23</v>
      </c>
      <c r="AJ99" s="9" t="str">
        <f>IFERROR(MID(VLOOKUP($B99,Seqs!$A:$B,2,0),AK99,1),"")</f>
        <v>D</v>
      </c>
      <c r="AK99" s="9">
        <v>272</v>
      </c>
      <c r="AL99" s="9" t="str">
        <f>IFERROR(MID(VLOOKUP($B99,Seqs!$A:$B,2,0),AM99,1),"")</f>
        <v>A</v>
      </c>
      <c r="AM99" s="9">
        <v>305</v>
      </c>
      <c r="AN99" s="9" t="str">
        <f>IFERROR(MID(VLOOKUP($B99,Seqs!$A:$B,2,0),AO99,1),"")</f>
        <v>D</v>
      </c>
      <c r="AO99" s="9">
        <v>338</v>
      </c>
      <c r="AP99" s="9" t="str">
        <f>IFERROR(MID(VLOOKUP($B99,Seqs!$A:$B,2,0),AQ99,1),"")</f>
        <v>G</v>
      </c>
      <c r="AQ99" s="9">
        <v>369</v>
      </c>
      <c r="AR99" s="9" t="str">
        <f>IFERROR(MID(VLOOKUP($B99,Seqs!$A:$B,2,0),AS99,1),"")</f>
        <v>N</v>
      </c>
      <c r="AS99" s="9">
        <v>372</v>
      </c>
      <c r="AT99" s="9" t="str">
        <f>IFERROR(MID(VLOOKUP($B99,Seqs!$A:$B,2,0),AU99,1),"")</f>
        <v>Y</v>
      </c>
      <c r="AU99" s="9">
        <v>397</v>
      </c>
      <c r="AV99" s="9" t="str">
        <f>IFERROR(MID(VLOOKUP($B99,Seqs!$A:$B,2,0),AW99,1),"")</f>
        <v>S</v>
      </c>
      <c r="AW99" s="9">
        <v>401</v>
      </c>
      <c r="AX99" s="9" t="str">
        <f>IFERROR(MID(VLOOKUP($B99,Seqs!$A:$B,2,0),AY99,1),"")</f>
        <v>F</v>
      </c>
      <c r="AY99" s="9">
        <v>412</v>
      </c>
      <c r="AZ99" s="113" t="str">
        <f>VLOOKUP(B99,Classification!A:D,2,0)</f>
        <v>A</v>
      </c>
      <c r="BA99" s="101" t="str">
        <f>VLOOKUP(B99,Classification!A:D,4,0)</f>
        <v>Cannabinoid</v>
      </c>
      <c r="BB99" s="37" t="b">
        <f t="shared" ref="BB99" si="420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12">
        <f t="shared" ref="BC99" si="421">_xlfn.AGGREGATE(9,6,CG99:CR99)-_xlfn.AGGREGATE(9,6,BU99:CF99)+12</f>
        <v>240</v>
      </c>
      <c r="BD99" s="41" t="s">
        <v>1382</v>
      </c>
      <c r="BE99" s="9" t="s">
        <v>1297</v>
      </c>
      <c r="BF99" s="52" t="s">
        <v>1</v>
      </c>
      <c r="BG99" s="52" t="s">
        <v>1</v>
      </c>
      <c r="BH99" s="9"/>
      <c r="BI99" s="114" t="s">
        <v>1293</v>
      </c>
      <c r="BJ99" s="115" t="s">
        <v>1293</v>
      </c>
      <c r="BK99" s="115" t="s">
        <v>1293</v>
      </c>
      <c r="BL99" s="115" t="s">
        <v>1293</v>
      </c>
      <c r="BM99" s="115" t="s">
        <v>1293</v>
      </c>
      <c r="BN99" s="115" t="s">
        <v>1293</v>
      </c>
      <c r="BO99" s="115" t="s">
        <v>1293</v>
      </c>
      <c r="BP99" s="115" t="s">
        <v>1293</v>
      </c>
      <c r="BQ99" s="115" t="s">
        <v>1293</v>
      </c>
      <c r="BR99" s="115" t="s">
        <v>1293</v>
      </c>
      <c r="BS99" s="115" t="s">
        <v>1293</v>
      </c>
      <c r="BT99" s="115" t="s">
        <v>1293</v>
      </c>
      <c r="BU99" s="114">
        <f t="shared" ref="BU99" si="422">E99</f>
        <v>112</v>
      </c>
      <c r="BV99" s="116" t="str">
        <f t="shared" ref="BV99" si="423">I99</f>
        <v>-</v>
      </c>
      <c r="BW99" s="117">
        <f t="shared" ref="BW99" si="424">M99</f>
        <v>153</v>
      </c>
      <c r="BX99" s="116" t="str">
        <f t="shared" ref="BX99" si="425">Q99</f>
        <v>-</v>
      </c>
      <c r="BY99" s="117">
        <f t="shared" ref="BY99" si="426">U99</f>
        <v>185</v>
      </c>
      <c r="BZ99" s="116">
        <f t="shared" ref="BZ99" si="427">Y99</f>
        <v>221</v>
      </c>
      <c r="CA99" s="117">
        <f t="shared" ref="CA99" si="428">AC99</f>
        <v>229</v>
      </c>
      <c r="CB99" s="116" t="str">
        <f t="shared" ref="CB99" si="429">AG99</f>
        <v>-</v>
      </c>
      <c r="CC99" s="117">
        <f t="shared" ref="CC99" si="430">AK99</f>
        <v>272</v>
      </c>
      <c r="CD99" s="116">
        <f t="shared" ref="CD99" si="431">AO99</f>
        <v>338</v>
      </c>
      <c r="CE99" s="117">
        <f t="shared" ref="CE99" si="432">AS99</f>
        <v>372</v>
      </c>
      <c r="CF99" s="116">
        <f t="shared" ref="CF99" si="433">AW99</f>
        <v>401</v>
      </c>
      <c r="CG99" s="114">
        <f t="shared" ref="CG99" si="434">G99</f>
        <v>146</v>
      </c>
      <c r="CH99" s="116" t="str">
        <f t="shared" ref="CH99" si="435">K99</f>
        <v>-</v>
      </c>
      <c r="CI99" s="117">
        <f t="shared" ref="CI99" si="436">O99</f>
        <v>180</v>
      </c>
      <c r="CJ99" s="117" t="str">
        <f t="shared" ref="CJ99" si="437">S99</f>
        <v>-</v>
      </c>
      <c r="CK99" s="117">
        <f t="shared" ref="CK99" si="438">W99</f>
        <v>220</v>
      </c>
      <c r="CL99" s="117">
        <f t="shared" ref="CL99" si="439">AA99</f>
        <v>228</v>
      </c>
      <c r="CM99" s="117">
        <f t="shared" ref="CM99" si="440">AE99</f>
        <v>254</v>
      </c>
      <c r="CN99" s="117" t="str">
        <f t="shared" ref="CN99" si="441">AI99</f>
        <v>-</v>
      </c>
      <c r="CO99" s="117">
        <f t="shared" ref="CO99" si="442">AM99</f>
        <v>305</v>
      </c>
      <c r="CP99" s="117">
        <f t="shared" ref="CP99" si="443">AQ99</f>
        <v>369</v>
      </c>
      <c r="CQ99" s="117">
        <f t="shared" ref="CQ99" si="444">AU99</f>
        <v>397</v>
      </c>
      <c r="CR99" s="117">
        <f t="shared" ref="CR99" si="445">AY99</f>
        <v>412</v>
      </c>
      <c r="CS99" s="112" t="e">
        <f t="shared" ref="CS99" si="446">M99-K99</f>
        <v>#VALUE!</v>
      </c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</row>
    <row r="100" spans="1:1028" x14ac:dyDescent="0.2">
      <c r="A100" s="3" t="str">
        <f t="shared" si="222"/>
        <v>cxcr4_human__wt</v>
      </c>
      <c r="B100" s="3" t="s">
        <v>1172</v>
      </c>
      <c r="C100" s="3" t="s">
        <v>100</v>
      </c>
      <c r="D100" s="3" t="str">
        <f>IFERROR(MID(VLOOKUP($B100,Seqs!$A:$B,2,0),E100,1),"")</f>
        <v>R</v>
      </c>
      <c r="E100" s="3">
        <v>30</v>
      </c>
      <c r="F100" s="3" t="str">
        <f>IFERROR(MID(VLOOKUP($B100,Seqs!$A:$B,2,0),G100,1),"")</f>
        <v>Q</v>
      </c>
      <c r="G100" s="3">
        <v>66</v>
      </c>
      <c r="H100" s="3" t="str">
        <f>IFERROR(MID(VLOOKUP($B100,Seqs!$A:$B,2,0),I100,1),"")</f>
        <v>K</v>
      </c>
      <c r="I100" s="23">
        <v>67</v>
      </c>
      <c r="J100" s="3" t="str">
        <f>IFERROR(MID(VLOOKUP($B100,Seqs!$A:$B,2,0),K100,1),"")</f>
        <v>R</v>
      </c>
      <c r="K100" s="23">
        <v>70</v>
      </c>
      <c r="L100" s="3" t="str">
        <f>IFERROR(MID(VLOOKUP($B100,Seqs!$A:$B,2,0),M100,1),"")</f>
        <v>S</v>
      </c>
      <c r="M100" s="3">
        <v>71</v>
      </c>
      <c r="N100" s="3" t="str">
        <f>IFERROR(MID(VLOOKUP($B100,Seqs!$A:$B,2,0),O100,1),"")</f>
        <v>A</v>
      </c>
      <c r="O100" s="3">
        <v>100</v>
      </c>
      <c r="P100" s="3" t="str">
        <f>IFERROR(MID(VLOOKUP($B100,Seqs!$A:$B,2,0),Q100,1),"")</f>
        <v>N</v>
      </c>
      <c r="Q100" s="3">
        <v>101</v>
      </c>
      <c r="R100" s="3" t="str">
        <f>IFERROR(MID(VLOOKUP($B100,Seqs!$A:$B,2,0),S100,1),"")</f>
        <v>F</v>
      </c>
      <c r="S100" s="3">
        <v>104</v>
      </c>
      <c r="T100" s="3" t="str">
        <f>IFERROR(MID(VLOOKUP($B100,Seqs!$A:$B,2,0),U100,1),"")</f>
        <v>G</v>
      </c>
      <c r="U100" s="3">
        <v>105</v>
      </c>
      <c r="V100" s="3" t="str">
        <f>IFERROR(MID(VLOOKUP($B100,Seqs!$A:$B,2,0),W100,1),"")</f>
        <v>H</v>
      </c>
      <c r="W100" s="3">
        <v>140</v>
      </c>
      <c r="X100" s="3" t="str">
        <f>IFERROR(MID(VLOOKUP($B100,Seqs!$A:$B,2,0),Y100,1),"")</f>
        <v>A</v>
      </c>
      <c r="Y100" s="3">
        <v>141</v>
      </c>
      <c r="Z100" s="3" t="str">
        <f>IFERROR(MID(VLOOKUP($B100,Seqs!$A:$B,2,0),AA100,1),"")</f>
        <v>R</v>
      </c>
      <c r="AA100" s="3">
        <v>148</v>
      </c>
      <c r="AB100" s="3" t="str">
        <f>IFERROR(MID(VLOOKUP($B100,Seqs!$A:$B,2,0),AC100,1),"")</f>
        <v>K</v>
      </c>
      <c r="AC100" s="9">
        <v>149</v>
      </c>
      <c r="AD100" s="3" t="str">
        <f>IFERROR(MID(VLOOKUP($B100,Seqs!$A:$B,2,0),AE100,1),"")</f>
        <v>A</v>
      </c>
      <c r="AE100" s="3">
        <v>175</v>
      </c>
      <c r="AF100" s="3" t="str">
        <f>IFERROR(MID(VLOOKUP($B100,Seqs!$A:$B,2,0),AG100,1),"")</f>
        <v>C</v>
      </c>
      <c r="AG100" s="3">
        <v>186</v>
      </c>
      <c r="AH100" s="3" t="str">
        <f>IFERROR(MID(VLOOKUP($B100,Seqs!$A:$B,2,0),AI100,1),"")</f>
        <v>R</v>
      </c>
      <c r="AI100" s="3">
        <v>188</v>
      </c>
      <c r="AJ100" s="3" t="str">
        <f>IFERROR(MID(VLOOKUP($B100,Seqs!$A:$B,2,0),AK100,1),"")</f>
        <v>D</v>
      </c>
      <c r="AK100" s="3">
        <v>193</v>
      </c>
      <c r="AL100" s="3" t="str">
        <f>IFERROR(MID(VLOOKUP($B100,Seqs!$A:$B,2,0),AM100,1),"")</f>
        <v>S</v>
      </c>
      <c r="AM100" s="3">
        <v>229</v>
      </c>
      <c r="AN100" s="3" t="str">
        <f>IFERROR(MID(VLOOKUP($B100,Seqs!$A:$B,2,0),AO100,1),"")</f>
        <v>K</v>
      </c>
      <c r="AO100" s="3">
        <v>234</v>
      </c>
      <c r="AP100" s="3" t="str">
        <f>IFERROR(MID(VLOOKUP($B100,Seqs!$A:$B,2,0),AQ100,1),"")</f>
        <v>E</v>
      </c>
      <c r="AQ100" s="3">
        <v>268</v>
      </c>
      <c r="AR100" s="3" t="str">
        <f>IFERROR(MID(VLOOKUP($B100,Seqs!$A:$B,2,0),AS100,1),"")</f>
        <v>G</v>
      </c>
      <c r="AS100" s="3">
        <v>273</v>
      </c>
      <c r="AT100" s="3" t="str">
        <f>IFERROR(MID(VLOOKUP($B100,Seqs!$A:$B,2,0),AU100,1),"")</f>
        <v>L</v>
      </c>
      <c r="AU100" s="3">
        <v>305</v>
      </c>
      <c r="AV100" s="3" t="str">
        <f>IFERROR(MID(VLOOKUP($B100,Seqs!$A:$B,2,0),AW100,1),"")</f>
        <v>G</v>
      </c>
      <c r="AW100" s="3">
        <v>306</v>
      </c>
      <c r="AX100" s="3" t="str">
        <f>IFERROR(MID(VLOOKUP($B100,Seqs!$A:$B,2,0),AY100,1),"")</f>
        <v>T</v>
      </c>
      <c r="AY100" s="3">
        <v>318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223"/>
        <v>1</v>
      </c>
      <c r="BC100" s="23">
        <f t="shared" ref="BC100:BC105" si="447">_xlfn.AGGREGATE(9,6,CG100:CR100)-_xlfn.AGGREGATE(9,6,BU100:CF100)+12</f>
        <v>267</v>
      </c>
      <c r="BD100" s="35" t="s">
        <v>1379</v>
      </c>
      <c r="BE100" s="3" t="s">
        <v>1381</v>
      </c>
      <c r="BF100" s="50" t="s">
        <v>1379</v>
      </c>
      <c r="BG100" s="50" t="s">
        <v>1384</v>
      </c>
      <c r="BH100" s="1"/>
      <c r="BI100" s="72" t="s">
        <v>1293</v>
      </c>
      <c r="BJ100" s="58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72">
        <f t="shared" ref="BU100:BU105" si="448">E100</f>
        <v>30</v>
      </c>
      <c r="BV100" s="73">
        <f t="shared" ref="BV100:BV105" si="449">I100</f>
        <v>67</v>
      </c>
      <c r="BW100" s="74">
        <f t="shared" ref="BW100:BW105" si="450">M100</f>
        <v>71</v>
      </c>
      <c r="BX100" s="73">
        <f t="shared" ref="BX100:BX105" si="451">Q100</f>
        <v>101</v>
      </c>
      <c r="BY100" s="74">
        <f t="shared" ref="BY100:BY105" si="452">U100</f>
        <v>105</v>
      </c>
      <c r="BZ100" s="73">
        <f t="shared" ref="BZ100:BZ105" si="453">Y100</f>
        <v>141</v>
      </c>
      <c r="CA100" s="74">
        <f t="shared" ref="CA100:CA105" si="454">AC100</f>
        <v>149</v>
      </c>
      <c r="CB100" s="73">
        <f t="shared" ref="CB100:CB105" si="455">AG100</f>
        <v>186</v>
      </c>
      <c r="CC100" s="74">
        <f t="shared" ref="CC100:CC105" si="456">AK100</f>
        <v>193</v>
      </c>
      <c r="CD100" s="73">
        <f t="shared" ref="CD100:CD105" si="457">AO100</f>
        <v>234</v>
      </c>
      <c r="CE100" s="74">
        <f t="shared" ref="CE100:CE105" si="458">AS100</f>
        <v>273</v>
      </c>
      <c r="CF100" s="73">
        <f t="shared" ref="CF100:CF105" si="459">AW100</f>
        <v>306</v>
      </c>
      <c r="CG100" s="72">
        <f t="shared" ref="CG100:CG105" si="460">G100</f>
        <v>66</v>
      </c>
      <c r="CH100" s="73">
        <f t="shared" ref="CH100:CH105" si="461">K100</f>
        <v>70</v>
      </c>
      <c r="CI100" s="74">
        <f t="shared" ref="CI100:CI105" si="462">O100</f>
        <v>100</v>
      </c>
      <c r="CJ100" s="74">
        <f t="shared" ref="CJ100:CJ105" si="463">S100</f>
        <v>104</v>
      </c>
      <c r="CK100" s="74">
        <f t="shared" ref="CK100:CK105" si="464">W100</f>
        <v>140</v>
      </c>
      <c r="CL100" s="74">
        <f t="shared" ref="CL100:CL105" si="465">AA100</f>
        <v>148</v>
      </c>
      <c r="CM100" s="74">
        <f t="shared" ref="CM100:CM105" si="466">AE100</f>
        <v>175</v>
      </c>
      <c r="CN100" s="74">
        <f t="shared" ref="CN100:CN105" si="467">AI100</f>
        <v>188</v>
      </c>
      <c r="CO100" s="74">
        <f t="shared" ref="CO100:CO105" si="468">AM100</f>
        <v>229</v>
      </c>
      <c r="CP100" s="74">
        <f t="shared" ref="CP100:CP105" si="469">AQ100</f>
        <v>268</v>
      </c>
      <c r="CQ100" s="74">
        <f t="shared" ref="CQ100:CQ105" si="470">AU100</f>
        <v>305</v>
      </c>
      <c r="CR100" s="74">
        <f t="shared" ref="CR100:CR105" si="471">AY100</f>
        <v>318</v>
      </c>
      <c r="CS100" s="23">
        <f t="shared" ref="CS100:CS105" si="472">M100-K100</f>
        <v>1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222"/>
        <v>cxcr4_human_3ODU</v>
      </c>
      <c r="B101" s="3" t="s">
        <v>1172</v>
      </c>
      <c r="C101" s="3" t="s">
        <v>63</v>
      </c>
      <c r="D101" s="3" t="str">
        <f>IFERROR(MID(VLOOKUP($B101,Seqs!$A:$B,2,0),E101,1),"")</f>
        <v>A</v>
      </c>
      <c r="E101" s="3">
        <v>34</v>
      </c>
      <c r="F101" s="3" t="str">
        <f>IFERROR(MID(VLOOKUP($B101,Seqs!$A:$B,2,0),G101,1),"")</f>
        <v>Q</v>
      </c>
      <c r="G101" s="3">
        <v>66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S</v>
      </c>
      <c r="M101" s="3">
        <v>71</v>
      </c>
      <c r="N101" s="3" t="str">
        <f>IFERROR(MID(VLOOKUP($B101,Seqs!$A:$B,2,0),O101,1),"")</f>
        <v>A</v>
      </c>
      <c r="O101" s="3">
        <v>100</v>
      </c>
      <c r="P101" s="3" t="str">
        <f>IFERROR(MID(VLOOKUP($B101,Seqs!$A:$B,2,0),Q101,1),"")</f>
        <v>N</v>
      </c>
      <c r="Q101" s="3">
        <v>101</v>
      </c>
      <c r="R101" s="3" t="str">
        <f>IFERROR(MID(VLOOKUP($B101,Seqs!$A:$B,2,0),S101,1),"")</f>
        <v>F</v>
      </c>
      <c r="S101" s="3">
        <v>104</v>
      </c>
      <c r="T101" s="3" t="str">
        <f>IFERROR(MID(VLOOKUP($B101,Seqs!$A:$B,2,0),U101,1),"")</f>
        <v>G</v>
      </c>
      <c r="U101" s="3">
        <v>105</v>
      </c>
      <c r="V101" s="3" t="str">
        <f>IFERROR(MID(VLOOKUP($B101,Seqs!$A:$B,2,0),W101,1),"")</f>
        <v>H</v>
      </c>
      <c r="W101" s="3">
        <v>140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S</v>
      </c>
      <c r="AC101" s="9">
        <v>144</v>
      </c>
      <c r="AD101" s="3" t="str">
        <f>IFERROR(MID(VLOOKUP($B101,Seqs!$A:$B,2,0),AE101,1),"")</f>
        <v>A</v>
      </c>
      <c r="AE101" s="3">
        <v>175</v>
      </c>
      <c r="AF101" s="3" t="str">
        <f>IFERROR(MID(VLOOKUP($B101,Seqs!$A:$B,2,0),AG101,1),"")</f>
        <v>C</v>
      </c>
      <c r="AG101" s="3">
        <v>186</v>
      </c>
      <c r="AH101" s="3" t="str">
        <f>IFERROR(MID(VLOOKUP($B101,Seqs!$A:$B,2,0),AI101,1),"")</f>
        <v>R</v>
      </c>
      <c r="AI101" s="3">
        <v>188</v>
      </c>
      <c r="AJ101" s="3" t="str">
        <f>IFERROR(MID(VLOOKUP($B101,Seqs!$A:$B,2,0),AK101,1),"")</f>
        <v>D</v>
      </c>
      <c r="AK101" s="3">
        <v>193</v>
      </c>
      <c r="AL101" s="3" t="str">
        <f>IFERROR(MID(VLOOKUP($B101,Seqs!$A:$B,2,0),AM101,1),"")</f>
        <v>K</v>
      </c>
      <c r="AM101" s="3">
        <v>225</v>
      </c>
      <c r="AN101" s="3" t="str">
        <f>IFERROR(MID(VLOOKUP($B101,Seqs!$A:$B,2,0),AO101,1),"")</f>
        <v>G</v>
      </c>
      <c r="AO101" s="3">
        <v>231</v>
      </c>
      <c r="AP101" s="3" t="str">
        <f>IFERROR(MID(VLOOKUP($B101,Seqs!$A:$B,2,0),AQ101,1),"")</f>
        <v>E</v>
      </c>
      <c r="AQ101" s="3">
        <v>268</v>
      </c>
      <c r="AR101" s="3" t="str">
        <f>IFERROR(MID(VLOOKUP($B101,Seqs!$A:$B,2,0),AS101,1),"")</f>
        <v>G</v>
      </c>
      <c r="AS101" s="3">
        <v>273</v>
      </c>
      <c r="AT101" s="3" t="str">
        <f>IFERROR(MID(VLOOKUP($B101,Seqs!$A:$B,2,0),AU101,1),"")</f>
        <v>I</v>
      </c>
      <c r="AU101" s="3">
        <v>300</v>
      </c>
      <c r="AV101" s="3" t="str">
        <f>IFERROR(MID(VLOOKUP($B101,Seqs!$A:$B,2,0),AW101,1),"")</f>
        <v/>
      </c>
      <c r="AW101" s="3" t="s">
        <v>23</v>
      </c>
      <c r="AX101" s="3" t="str">
        <f>IFERROR(MID(VLOOKUP($B101,Seqs!$A:$B,2,0),AY101,1),"")</f>
        <v/>
      </c>
      <c r="AY101" s="3" t="s">
        <v>23</v>
      </c>
      <c r="AZ101" s="79" t="str">
        <f>VLOOKUP(B101,Classification!A:D,2,0)</f>
        <v>A</v>
      </c>
      <c r="BA101" s="97" t="str">
        <f>VLOOKUP(B101,Classification!A:D,4,0)</f>
        <v>Chemokine</v>
      </c>
      <c r="BB101" s="27" t="b">
        <f t="shared" si="223"/>
        <v>1</v>
      </c>
      <c r="BC101" s="23">
        <f t="shared" si="447"/>
        <v>240</v>
      </c>
      <c r="BD101" s="2" t="s">
        <v>1383</v>
      </c>
      <c r="BE101" s="3" t="s">
        <v>1381</v>
      </c>
      <c r="BF101" s="50" t="s">
        <v>1384</v>
      </c>
      <c r="BG101" s="50" t="s">
        <v>1384</v>
      </c>
      <c r="BH101" s="1"/>
      <c r="BI101" s="72" t="s">
        <v>1293</v>
      </c>
      <c r="BJ101" s="58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72">
        <f t="shared" si="448"/>
        <v>34</v>
      </c>
      <c r="BV101" s="73" t="str">
        <f t="shared" si="449"/>
        <v>-</v>
      </c>
      <c r="BW101" s="74">
        <f t="shared" si="450"/>
        <v>71</v>
      </c>
      <c r="BX101" s="73">
        <f t="shared" si="451"/>
        <v>101</v>
      </c>
      <c r="BY101" s="74">
        <f t="shared" si="452"/>
        <v>105</v>
      </c>
      <c r="BZ101" s="73" t="str">
        <f t="shared" si="453"/>
        <v>-</v>
      </c>
      <c r="CA101" s="74">
        <f t="shared" si="454"/>
        <v>144</v>
      </c>
      <c r="CB101" s="73">
        <f t="shared" si="455"/>
        <v>186</v>
      </c>
      <c r="CC101" s="74">
        <f t="shared" si="456"/>
        <v>193</v>
      </c>
      <c r="CD101" s="73">
        <f t="shared" si="457"/>
        <v>231</v>
      </c>
      <c r="CE101" s="74">
        <f t="shared" si="458"/>
        <v>273</v>
      </c>
      <c r="CF101" s="73" t="str">
        <f t="shared" si="459"/>
        <v>-</v>
      </c>
      <c r="CG101" s="72">
        <f t="shared" si="460"/>
        <v>66</v>
      </c>
      <c r="CH101" s="73" t="str">
        <f t="shared" si="461"/>
        <v>-</v>
      </c>
      <c r="CI101" s="74">
        <f t="shared" si="462"/>
        <v>100</v>
      </c>
      <c r="CJ101" s="74">
        <f t="shared" si="463"/>
        <v>104</v>
      </c>
      <c r="CK101" s="74">
        <f t="shared" si="464"/>
        <v>140</v>
      </c>
      <c r="CL101" s="74" t="str">
        <f t="shared" si="465"/>
        <v>-</v>
      </c>
      <c r="CM101" s="74">
        <f t="shared" si="466"/>
        <v>175</v>
      </c>
      <c r="CN101" s="74">
        <f t="shared" si="467"/>
        <v>188</v>
      </c>
      <c r="CO101" s="74">
        <f t="shared" si="468"/>
        <v>225</v>
      </c>
      <c r="CP101" s="74">
        <f t="shared" si="469"/>
        <v>268</v>
      </c>
      <c r="CQ101" s="74">
        <f t="shared" si="470"/>
        <v>300</v>
      </c>
      <c r="CR101" s="74" t="str">
        <f t="shared" si="471"/>
        <v>-</v>
      </c>
      <c r="CS101" s="23" t="e">
        <f t="shared" si="472"/>
        <v>#VALUE!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222"/>
        <v>cxcr4_human_3OE0</v>
      </c>
      <c r="B102" s="3" t="s">
        <v>1172</v>
      </c>
      <c r="C102" s="3" t="s">
        <v>1032</v>
      </c>
      <c r="D102" s="3" t="str">
        <f>IFERROR(MID(VLOOKUP($B102,Seqs!$A:$B,2,0),E102,1),"")</f>
        <v>A</v>
      </c>
      <c r="E102" s="3">
        <v>34</v>
      </c>
      <c r="F102" s="3" t="str">
        <f>IFERROR(MID(VLOOKUP($B102,Seqs!$A:$B,2,0),G102,1),"")</f>
        <v>Q</v>
      </c>
      <c r="G102" s="3">
        <v>66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S</v>
      </c>
      <c r="M102" s="3">
        <v>71</v>
      </c>
      <c r="N102" s="3" t="str">
        <f>IFERROR(MID(VLOOKUP($B102,Seqs!$A:$B,2,0),O102,1),"")</f>
        <v>A</v>
      </c>
      <c r="O102" s="3">
        <v>100</v>
      </c>
      <c r="P102" s="3" t="str">
        <f>IFERROR(MID(VLOOKUP($B102,Seqs!$A:$B,2,0),Q102,1),"")</f>
        <v>N</v>
      </c>
      <c r="Q102" s="3">
        <v>101</v>
      </c>
      <c r="R102" s="3" t="str">
        <f>IFERROR(MID(VLOOKUP($B102,Seqs!$A:$B,2,0),S102,1),"")</f>
        <v>F</v>
      </c>
      <c r="S102" s="3">
        <v>104</v>
      </c>
      <c r="T102" s="3" t="str">
        <f>IFERROR(MID(VLOOKUP($B102,Seqs!$A:$B,2,0),U102,1),"")</f>
        <v>G</v>
      </c>
      <c r="U102" s="3">
        <v>105</v>
      </c>
      <c r="V102" s="3" t="str">
        <f>IFERROR(MID(VLOOKUP($B102,Seqs!$A:$B,2,0),W102,1),"")</f>
        <v>H</v>
      </c>
      <c r="W102" s="3">
        <v>140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S</v>
      </c>
      <c r="AC102" s="9">
        <v>144</v>
      </c>
      <c r="AD102" s="3" t="str">
        <f>IFERROR(MID(VLOOKUP($B102,Seqs!$A:$B,2,0),AE102,1),"")</f>
        <v>A</v>
      </c>
      <c r="AE102" s="3">
        <v>175</v>
      </c>
      <c r="AF102" s="3" t="str">
        <f>IFERROR(MID(VLOOKUP($B102,Seqs!$A:$B,2,0),AG102,1),"")</f>
        <v>C</v>
      </c>
      <c r="AG102" s="3">
        <v>186</v>
      </c>
      <c r="AH102" s="3" t="str">
        <f>IFERROR(MID(VLOOKUP($B102,Seqs!$A:$B,2,0),AI102,1),"")</f>
        <v>R</v>
      </c>
      <c r="AI102" s="3">
        <v>188</v>
      </c>
      <c r="AJ102" s="3" t="str">
        <f>IFERROR(MID(VLOOKUP($B102,Seqs!$A:$B,2,0),AK102,1),"")</f>
        <v>D</v>
      </c>
      <c r="AK102" s="3">
        <v>193</v>
      </c>
      <c r="AL102" s="3" t="str">
        <f>IFERROR(MID(VLOOKUP($B102,Seqs!$A:$B,2,0),AM102,1),"")</f>
        <v>H</v>
      </c>
      <c r="AM102" s="3">
        <v>228</v>
      </c>
      <c r="AN102" s="3" t="str">
        <f>IFERROR(MID(VLOOKUP($B102,Seqs!$A:$B,2,0),AO102,1),"")</f>
        <v>K</v>
      </c>
      <c r="AO102" s="3">
        <v>239</v>
      </c>
      <c r="AP102" s="3" t="str">
        <f>IFERROR(MID(VLOOKUP($B102,Seqs!$A:$B,2,0),AQ102,1),"")</f>
        <v>E</v>
      </c>
      <c r="AQ102" s="3">
        <v>268</v>
      </c>
      <c r="AR102" s="3" t="str">
        <f>IFERROR(MID(VLOOKUP($B102,Seqs!$A:$B,2,0),AS102,1),"")</f>
        <v>G</v>
      </c>
      <c r="AS102" s="3">
        <v>273</v>
      </c>
      <c r="AT102" s="3" t="str">
        <f>IFERROR(MID(VLOOKUP($B102,Seqs!$A:$B,2,0),AU102,1),"")</f>
        <v>I</v>
      </c>
      <c r="AU102" s="3">
        <v>300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7" t="str">
        <f>VLOOKUP(B102,Classification!A:D,4,0)</f>
        <v>Chemokine</v>
      </c>
      <c r="BB102" s="27" t="b">
        <f t="shared" si="223"/>
        <v>1</v>
      </c>
      <c r="BC102" s="23">
        <f t="shared" si="447"/>
        <v>235</v>
      </c>
      <c r="BD102" s="4" t="s">
        <v>23</v>
      </c>
      <c r="BE102" s="3" t="s">
        <v>1381</v>
      </c>
      <c r="BF102" s="50" t="s">
        <v>1384</v>
      </c>
      <c r="BG102" s="50" t="s">
        <v>1384</v>
      </c>
      <c r="BH102" s="1"/>
      <c r="BI102" s="72" t="s">
        <v>1293</v>
      </c>
      <c r="BJ102" s="58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72">
        <f t="shared" si="448"/>
        <v>34</v>
      </c>
      <c r="BV102" s="73" t="str">
        <f t="shared" si="449"/>
        <v>-</v>
      </c>
      <c r="BW102" s="74">
        <f t="shared" si="450"/>
        <v>71</v>
      </c>
      <c r="BX102" s="73">
        <f t="shared" si="451"/>
        <v>101</v>
      </c>
      <c r="BY102" s="74">
        <f t="shared" si="452"/>
        <v>105</v>
      </c>
      <c r="BZ102" s="73" t="str">
        <f t="shared" si="453"/>
        <v>-</v>
      </c>
      <c r="CA102" s="74">
        <f t="shared" si="454"/>
        <v>144</v>
      </c>
      <c r="CB102" s="73">
        <f t="shared" si="455"/>
        <v>186</v>
      </c>
      <c r="CC102" s="74">
        <f t="shared" si="456"/>
        <v>193</v>
      </c>
      <c r="CD102" s="73">
        <f t="shared" si="457"/>
        <v>239</v>
      </c>
      <c r="CE102" s="74">
        <f t="shared" si="458"/>
        <v>273</v>
      </c>
      <c r="CF102" s="73" t="str">
        <f t="shared" si="459"/>
        <v>-</v>
      </c>
      <c r="CG102" s="72">
        <f t="shared" si="460"/>
        <v>66</v>
      </c>
      <c r="CH102" s="73" t="str">
        <f t="shared" si="461"/>
        <v>-</v>
      </c>
      <c r="CI102" s="74">
        <f t="shared" si="462"/>
        <v>100</v>
      </c>
      <c r="CJ102" s="74">
        <f t="shared" si="463"/>
        <v>104</v>
      </c>
      <c r="CK102" s="74">
        <f t="shared" si="464"/>
        <v>140</v>
      </c>
      <c r="CL102" s="74" t="str">
        <f t="shared" si="465"/>
        <v>-</v>
      </c>
      <c r="CM102" s="74">
        <f t="shared" si="466"/>
        <v>175</v>
      </c>
      <c r="CN102" s="74">
        <f t="shared" si="467"/>
        <v>188</v>
      </c>
      <c r="CO102" s="74">
        <f t="shared" si="468"/>
        <v>228</v>
      </c>
      <c r="CP102" s="74">
        <f t="shared" si="469"/>
        <v>268</v>
      </c>
      <c r="CQ102" s="74">
        <f t="shared" si="470"/>
        <v>300</v>
      </c>
      <c r="CR102" s="74" t="str">
        <f t="shared" si="471"/>
        <v>-</v>
      </c>
      <c r="CS102" s="23" t="e">
        <f t="shared" si="472"/>
        <v>#VALUE!</v>
      </c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</row>
    <row r="103" spans="1:1028" x14ac:dyDescent="0.2">
      <c r="A103" s="3" t="str">
        <f t="shared" si="222"/>
        <v>cxcr4_human_4RWS</v>
      </c>
      <c r="B103" s="3" t="s">
        <v>1172</v>
      </c>
      <c r="C103" s="3" t="s">
        <v>1053</v>
      </c>
      <c r="D103" s="3" t="str">
        <f>IFERROR(MID(VLOOKUP($B103,Seqs!$A:$B,2,0),E103,1),"")</f>
        <v>R</v>
      </c>
      <c r="E103" s="3">
        <v>30</v>
      </c>
      <c r="F103" s="3" t="str">
        <f>IFERROR(MID(VLOOKUP($B103,Seqs!$A:$B,2,0),G103,1),"")</f>
        <v>Q</v>
      </c>
      <c r="G103" s="3">
        <v>66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S</v>
      </c>
      <c r="M103" s="3">
        <v>71</v>
      </c>
      <c r="N103" s="3" t="str">
        <f>IFERROR(MID(VLOOKUP($B103,Seqs!$A:$B,2,0),O103,1),"")</f>
        <v>A</v>
      </c>
      <c r="O103" s="3">
        <v>100</v>
      </c>
      <c r="P103" s="3" t="str">
        <f>IFERROR(MID(VLOOKUP($B103,Seqs!$A:$B,2,0),Q103,1),"")</f>
        <v>N</v>
      </c>
      <c r="Q103" s="3">
        <v>101</v>
      </c>
      <c r="R103" s="3" t="str">
        <f>IFERROR(MID(VLOOKUP($B103,Seqs!$A:$B,2,0),S103,1),"")</f>
        <v>F</v>
      </c>
      <c r="S103" s="3">
        <v>104</v>
      </c>
      <c r="T103" s="3" t="str">
        <f>IFERROR(MID(VLOOKUP($B103,Seqs!$A:$B,2,0),U103,1),"")</f>
        <v>G</v>
      </c>
      <c r="U103" s="3">
        <v>105</v>
      </c>
      <c r="V103" s="3" t="str">
        <f>IFERROR(MID(VLOOKUP($B103,Seqs!$A:$B,2,0),W103,1),"")</f>
        <v>H</v>
      </c>
      <c r="W103" s="3">
        <v>140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S</v>
      </c>
      <c r="AC103" s="9">
        <v>144</v>
      </c>
      <c r="AD103" s="3" t="str">
        <f>IFERROR(MID(VLOOKUP($B103,Seqs!$A:$B,2,0),AE103,1),"")</f>
        <v>A</v>
      </c>
      <c r="AE103" s="3">
        <v>175</v>
      </c>
      <c r="AF103" s="3" t="str">
        <f>IFERROR(MID(VLOOKUP($B103,Seqs!$A:$B,2,0),AG103,1),"")</f>
        <v>C</v>
      </c>
      <c r="AG103" s="3">
        <v>186</v>
      </c>
      <c r="AH103" s="3" t="str">
        <f>IFERROR(MID(VLOOKUP($B103,Seqs!$A:$B,2,0),AI103,1),"")</f>
        <v>R</v>
      </c>
      <c r="AI103" s="3">
        <v>188</v>
      </c>
      <c r="AJ103" s="3" t="str">
        <f>IFERROR(MID(VLOOKUP($B103,Seqs!$A:$B,2,0),AK103,1),"")</f>
        <v>D</v>
      </c>
      <c r="AK103" s="3">
        <v>193</v>
      </c>
      <c r="AL103" s="3" t="str">
        <f>IFERROR(MID(VLOOKUP($B103,Seqs!$A:$B,2,0),AM103,1),"")</f>
        <v>S</v>
      </c>
      <c r="AM103" s="3">
        <v>227</v>
      </c>
      <c r="AN103" s="3" t="str">
        <f>IFERROR(MID(VLOOKUP($B103,Seqs!$A:$B,2,0),AO103,1),"")</f>
        <v>K</v>
      </c>
      <c r="AO103" s="3">
        <v>239</v>
      </c>
      <c r="AP103" s="3" t="str">
        <f>IFERROR(MID(VLOOKUP($B103,Seqs!$A:$B,2,0),AQ103,1),"")</f>
        <v>E</v>
      </c>
      <c r="AQ103" s="3">
        <v>268</v>
      </c>
      <c r="AR103" s="3" t="str">
        <f>IFERROR(MID(VLOOKUP($B103,Seqs!$A:$B,2,0),AS103,1),"")</f>
        <v>G</v>
      </c>
      <c r="AS103" s="3">
        <v>273</v>
      </c>
      <c r="AT103" s="3" t="str">
        <f>IFERROR(MID(VLOOKUP($B103,Seqs!$A:$B,2,0),AU103,1),"")</f>
        <v>I</v>
      </c>
      <c r="AU103" s="3">
        <v>300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7" t="str">
        <f>VLOOKUP(B103,Classification!A:D,4,0)</f>
        <v>Chemokine</v>
      </c>
      <c r="BB103" s="27" t="b">
        <f t="shared" si="223"/>
        <v>1</v>
      </c>
      <c r="BC103" s="23">
        <f t="shared" si="447"/>
        <v>238</v>
      </c>
      <c r="BD103" s="5" t="s">
        <v>23</v>
      </c>
      <c r="BE103" s="3" t="s">
        <v>1381</v>
      </c>
      <c r="BF103" s="50" t="s">
        <v>1384</v>
      </c>
      <c r="BG103" s="50" t="s">
        <v>1384</v>
      </c>
      <c r="BH103" s="1"/>
      <c r="BI103" s="72" t="s">
        <v>1293</v>
      </c>
      <c r="BJ103" s="58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72">
        <f t="shared" si="448"/>
        <v>30</v>
      </c>
      <c r="BV103" s="73" t="str">
        <f t="shared" si="449"/>
        <v>-</v>
      </c>
      <c r="BW103" s="74">
        <f t="shared" si="450"/>
        <v>71</v>
      </c>
      <c r="BX103" s="73">
        <f t="shared" si="451"/>
        <v>101</v>
      </c>
      <c r="BY103" s="74">
        <f t="shared" si="452"/>
        <v>105</v>
      </c>
      <c r="BZ103" s="73" t="str">
        <f t="shared" si="453"/>
        <v>-</v>
      </c>
      <c r="CA103" s="74">
        <f t="shared" si="454"/>
        <v>144</v>
      </c>
      <c r="CB103" s="73">
        <f t="shared" si="455"/>
        <v>186</v>
      </c>
      <c r="CC103" s="74">
        <f t="shared" si="456"/>
        <v>193</v>
      </c>
      <c r="CD103" s="73">
        <f t="shared" si="457"/>
        <v>239</v>
      </c>
      <c r="CE103" s="74">
        <f t="shared" si="458"/>
        <v>273</v>
      </c>
      <c r="CF103" s="73" t="str">
        <f t="shared" si="459"/>
        <v>-</v>
      </c>
      <c r="CG103" s="72">
        <f t="shared" si="460"/>
        <v>66</v>
      </c>
      <c r="CH103" s="73" t="str">
        <f t="shared" si="461"/>
        <v>-</v>
      </c>
      <c r="CI103" s="74">
        <f t="shared" si="462"/>
        <v>100</v>
      </c>
      <c r="CJ103" s="74">
        <f t="shared" si="463"/>
        <v>104</v>
      </c>
      <c r="CK103" s="74">
        <f t="shared" si="464"/>
        <v>140</v>
      </c>
      <c r="CL103" s="74" t="str">
        <f t="shared" si="465"/>
        <v>-</v>
      </c>
      <c r="CM103" s="74">
        <f t="shared" si="466"/>
        <v>175</v>
      </c>
      <c r="CN103" s="74">
        <f t="shared" si="467"/>
        <v>188</v>
      </c>
      <c r="CO103" s="74">
        <f t="shared" si="468"/>
        <v>227</v>
      </c>
      <c r="CP103" s="74">
        <f t="shared" si="469"/>
        <v>268</v>
      </c>
      <c r="CQ103" s="74">
        <f t="shared" si="470"/>
        <v>300</v>
      </c>
      <c r="CR103" s="74" t="str">
        <f t="shared" si="471"/>
        <v>-</v>
      </c>
      <c r="CS103" s="23" t="e">
        <f t="shared" si="472"/>
        <v>#VALUE!</v>
      </c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</row>
    <row r="104" spans="1:1028" x14ac:dyDescent="0.2">
      <c r="A104" s="3" t="str">
        <f t="shared" si="222"/>
        <v>drd3_human__wt</v>
      </c>
      <c r="B104" s="3" t="s">
        <v>192</v>
      </c>
      <c r="C104" s="3" t="s">
        <v>100</v>
      </c>
      <c r="D104" s="3" t="str">
        <f>IFERROR(MID(VLOOKUP($B104,Seqs!$A:$B,2,0),E104,1),"")</f>
        <v>A</v>
      </c>
      <c r="E104" s="3">
        <v>26</v>
      </c>
      <c r="F104" s="3" t="str">
        <f>IFERROR(MID(VLOOKUP($B104,Seqs!$A:$B,2,0),G104,1),"")</f>
        <v>E</v>
      </c>
      <c r="G104" s="3">
        <v>57</v>
      </c>
      <c r="H104" s="3" t="str">
        <f>IFERROR(MID(VLOOKUP($B104,Seqs!$A:$B,2,0),I104,1),"")</f>
        <v>R</v>
      </c>
      <c r="I104" s="23">
        <v>58</v>
      </c>
      <c r="J104" s="3" t="str">
        <f>IFERROR(MID(VLOOKUP($B104,Seqs!$A:$B,2,0),K104,1),"")</f>
        <v>Q</v>
      </c>
      <c r="K104" s="23">
        <v>61</v>
      </c>
      <c r="L104" s="3" t="str">
        <f>IFERROR(MID(VLOOKUP($B104,Seqs!$A:$B,2,0),M104,1),"")</f>
        <v>T</v>
      </c>
      <c r="M104" s="3">
        <v>62</v>
      </c>
      <c r="N104" s="3" t="str">
        <f>IFERROR(MID(VLOOKUP($B104,Seqs!$A:$B,2,0),O104,1),"")</f>
        <v>T</v>
      </c>
      <c r="O104" s="3">
        <v>92</v>
      </c>
      <c r="P104" s="3" t="str">
        <f>IFERROR(MID(VLOOKUP($B104,Seqs!$A:$B,2,0),Q104,1),"")</f>
        <v>V</v>
      </c>
      <c r="Q104" s="3">
        <v>95</v>
      </c>
      <c r="R104" s="3" t="str">
        <f>IFERROR(MID(VLOOKUP($B104,Seqs!$A:$B,2,0),S104,1),"")</f>
        <v>F</v>
      </c>
      <c r="S104" s="3">
        <v>98</v>
      </c>
      <c r="T104" s="3" t="str">
        <f>IFERROR(MID(VLOOKUP($B104,Seqs!$A:$B,2,0),U104,1),"")</f>
        <v>S</v>
      </c>
      <c r="U104" s="3">
        <v>99</v>
      </c>
      <c r="V104" s="3" t="str">
        <f>IFERROR(MID(VLOOKUP($B104,Seqs!$A:$B,2,0),W104,1),"")</f>
        <v>M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G</v>
      </c>
      <c r="AA104" s="3">
        <v>143</v>
      </c>
      <c r="AB104" s="3" t="str">
        <f>IFERROR(MID(VLOOKUP($B104,Seqs!$A:$B,2,0),AC104,1),"")</f>
        <v>S</v>
      </c>
      <c r="AC104" s="9">
        <v>146</v>
      </c>
      <c r="AD104" s="3" t="str">
        <f>IFERROR(MID(VLOOKUP($B104,Seqs!$A:$B,2,0),AE104,1),"")</f>
        <v>G</v>
      </c>
      <c r="AE104" s="3">
        <v>171</v>
      </c>
      <c r="AF104" s="3" t="str">
        <f>IFERROR(MID(VLOOKUP($B104,Seqs!$A:$B,2,0),AG104,1),"")</f>
        <v>C</v>
      </c>
      <c r="AG104" s="3">
        <v>181</v>
      </c>
      <c r="AH104" s="3" t="str">
        <f>IFERROR(MID(VLOOKUP($B104,Seqs!$A:$B,2,0),AI104,1),"")</f>
        <v>I</v>
      </c>
      <c r="AI104" s="3">
        <v>183</v>
      </c>
      <c r="AJ104" s="3" t="str">
        <f>IFERROR(MID(VLOOKUP($B104,Seqs!$A:$B,2,0),AK104,1),"")</f>
        <v>N</v>
      </c>
      <c r="AK104" s="3">
        <v>185</v>
      </c>
      <c r="AL104" s="3" t="str">
        <f>IFERROR(MID(VLOOKUP($B104,Seqs!$A:$B,2,0),AM104,1),"")</f>
        <v>R</v>
      </c>
      <c r="AM104" s="3">
        <v>226</v>
      </c>
      <c r="AN104" s="3" t="str">
        <f>IFERROR(MID(VLOOKUP($B104,Seqs!$A:$B,2,0),AO104,1),"")</f>
        <v>R</v>
      </c>
      <c r="AO104" s="3">
        <v>318</v>
      </c>
      <c r="AP104" s="3" t="str">
        <f>IFERROR(MID(VLOOKUP($B104,Seqs!$A:$B,2,0),AQ104,1),"")</f>
        <v>H</v>
      </c>
      <c r="AQ104" s="3">
        <v>354</v>
      </c>
      <c r="AR104" s="3" t="str">
        <f>IFERROR(MID(VLOOKUP($B104,Seqs!$A:$B,2,0),AS104,1),"")</f>
        <v>S</v>
      </c>
      <c r="AS104" s="3">
        <v>361</v>
      </c>
      <c r="AT104" s="3" t="str">
        <f>IFERROR(MID(VLOOKUP($B104,Seqs!$A:$B,2,0),AU104,1),"")</f>
        <v>F</v>
      </c>
      <c r="AU104" s="3">
        <v>386</v>
      </c>
      <c r="AV104" s="3" t="str">
        <f>IFERROR(MID(VLOOKUP($B104,Seqs!$A:$B,2,0),AW104,1),"")</f>
        <v>N</v>
      </c>
      <c r="AW104" s="3">
        <v>387</v>
      </c>
      <c r="AX104" s="3" t="str">
        <f>IFERROR(MID(VLOOKUP($B104,Seqs!$A:$B,2,0),AY104,1),"")</f>
        <v>S</v>
      </c>
      <c r="AY104" s="3">
        <v>399</v>
      </c>
      <c r="AZ104" s="79" t="str">
        <f>VLOOKUP(B104,Classification!A:D,2,0)</f>
        <v>A</v>
      </c>
      <c r="BA104" s="97" t="str">
        <f>VLOOKUP(B104,Classification!A:D,4,0)</f>
        <v>Dopamine</v>
      </c>
      <c r="BB104" s="27" t="b">
        <f t="shared" si="223"/>
        <v>1</v>
      </c>
      <c r="BC104" s="23">
        <f t="shared" si="447"/>
        <v>263</v>
      </c>
      <c r="BD104" s="57" t="s">
        <v>1379</v>
      </c>
      <c r="BE104" s="3" t="s">
        <v>1381</v>
      </c>
      <c r="BF104" s="50" t="s">
        <v>1379</v>
      </c>
      <c r="BG104" s="50" t="s">
        <v>1384</v>
      </c>
      <c r="BH104" s="1"/>
      <c r="BI104" s="72" t="s">
        <v>1293</v>
      </c>
      <c r="BJ104" s="58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72">
        <f t="shared" si="448"/>
        <v>26</v>
      </c>
      <c r="BV104" s="73">
        <f t="shared" si="449"/>
        <v>58</v>
      </c>
      <c r="BW104" s="74">
        <f t="shared" si="450"/>
        <v>62</v>
      </c>
      <c r="BX104" s="73">
        <f t="shared" si="451"/>
        <v>95</v>
      </c>
      <c r="BY104" s="74">
        <f t="shared" si="452"/>
        <v>99</v>
      </c>
      <c r="BZ104" s="73">
        <f t="shared" si="453"/>
        <v>135</v>
      </c>
      <c r="CA104" s="74">
        <f t="shared" si="454"/>
        <v>146</v>
      </c>
      <c r="CB104" s="73">
        <f t="shared" si="455"/>
        <v>181</v>
      </c>
      <c r="CC104" s="74">
        <f t="shared" si="456"/>
        <v>185</v>
      </c>
      <c r="CD104" s="73">
        <f t="shared" si="457"/>
        <v>318</v>
      </c>
      <c r="CE104" s="74">
        <f t="shared" si="458"/>
        <v>361</v>
      </c>
      <c r="CF104" s="73">
        <f t="shared" si="459"/>
        <v>387</v>
      </c>
      <c r="CG104" s="72">
        <f t="shared" si="460"/>
        <v>57</v>
      </c>
      <c r="CH104" s="73">
        <f t="shared" si="461"/>
        <v>61</v>
      </c>
      <c r="CI104" s="74">
        <f t="shared" si="462"/>
        <v>92</v>
      </c>
      <c r="CJ104" s="74">
        <f t="shared" si="463"/>
        <v>98</v>
      </c>
      <c r="CK104" s="74">
        <f t="shared" si="464"/>
        <v>134</v>
      </c>
      <c r="CL104" s="74">
        <f t="shared" si="465"/>
        <v>143</v>
      </c>
      <c r="CM104" s="74">
        <f t="shared" si="466"/>
        <v>171</v>
      </c>
      <c r="CN104" s="74">
        <f t="shared" si="467"/>
        <v>183</v>
      </c>
      <c r="CO104" s="74">
        <f t="shared" si="468"/>
        <v>226</v>
      </c>
      <c r="CP104" s="74">
        <f t="shared" si="469"/>
        <v>354</v>
      </c>
      <c r="CQ104" s="74">
        <f t="shared" si="470"/>
        <v>386</v>
      </c>
      <c r="CR104" s="74">
        <f t="shared" si="471"/>
        <v>399</v>
      </c>
      <c r="CS104" s="23">
        <f t="shared" si="472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222"/>
        <v>drd3_human_3PBL</v>
      </c>
      <c r="B105" s="3" t="s">
        <v>192</v>
      </c>
      <c r="C105" s="3" t="s">
        <v>72</v>
      </c>
      <c r="D105" s="3" t="str">
        <f>IFERROR(MID(VLOOKUP($B105,Seqs!$A:$B,2,0),E105,1),"")</f>
        <v>Y</v>
      </c>
      <c r="E105" s="3">
        <v>32</v>
      </c>
      <c r="F105" s="3" t="str">
        <f>IFERROR(MID(VLOOKUP($B105,Seqs!$A:$B,2,0),G105,1),"")</f>
        <v>E</v>
      </c>
      <c r="G105" s="3">
        <v>57</v>
      </c>
      <c r="H105" s="3" t="str">
        <f>IFERROR(MID(VLOOKUP($B105,Seqs!$A:$B,2,0),I105,1),"")</f>
        <v>R</v>
      </c>
      <c r="I105" s="23">
        <v>58</v>
      </c>
      <c r="J105" s="3" t="str">
        <f>IFERROR(MID(VLOOKUP($B105,Seqs!$A:$B,2,0),K105,1),"")</f>
        <v>Q</v>
      </c>
      <c r="K105" s="23">
        <v>61</v>
      </c>
      <c r="L105" s="3" t="str">
        <f>IFERROR(MID(VLOOKUP($B105,Seqs!$A:$B,2,0),M105,1),"")</f>
        <v>T</v>
      </c>
      <c r="M105" s="3">
        <v>62</v>
      </c>
      <c r="N105" s="3" t="str">
        <f>IFERROR(MID(VLOOKUP($B105,Seqs!$A:$B,2,0),O105,1),"")</f>
        <v>T</v>
      </c>
      <c r="O105" s="3">
        <v>92</v>
      </c>
      <c r="P105" s="3" t="str">
        <f>IFERROR(MID(VLOOKUP($B105,Seqs!$A:$B,2,0),Q105,1),"")</f>
        <v>V</v>
      </c>
      <c r="Q105" s="3">
        <v>95</v>
      </c>
      <c r="R105" s="3" t="str">
        <f>IFERROR(MID(VLOOKUP($B105,Seqs!$A:$B,2,0),S105,1),"")</f>
        <v>F</v>
      </c>
      <c r="S105" s="3">
        <v>98</v>
      </c>
      <c r="T105" s="3" t="str">
        <f>IFERROR(MID(VLOOKUP($B105,Seqs!$A:$B,2,0),U105,1),"")</f>
        <v>S</v>
      </c>
      <c r="U105" s="3">
        <v>99</v>
      </c>
      <c r="V105" s="3" t="str">
        <f>IFERROR(MID(VLOOKUP($B105,Seqs!$A:$B,2,0),W105,1),"")</f>
        <v>M</v>
      </c>
      <c r="W105" s="3">
        <v>134</v>
      </c>
      <c r="X105" s="3" t="str">
        <f>IFERROR(MID(VLOOKUP($B105,Seqs!$A:$B,2,0),Y105,1),"")</f>
        <v>P</v>
      </c>
      <c r="Y105" s="3">
        <v>135</v>
      </c>
      <c r="Z105" s="3" t="str">
        <f>IFERROR(MID(VLOOKUP($B105,Seqs!$A:$B,2,0),AA105,1),"")</f>
        <v>G</v>
      </c>
      <c r="AA105" s="3">
        <v>143</v>
      </c>
      <c r="AB105" s="3" t="str">
        <f>IFERROR(MID(VLOOKUP($B105,Seqs!$A:$B,2,0),AC105,1),"")</f>
        <v>S</v>
      </c>
      <c r="AC105" s="9">
        <v>146</v>
      </c>
      <c r="AD105" s="3" t="str">
        <f>IFERROR(MID(VLOOKUP($B105,Seqs!$A:$B,2,0),AE105,1),"")</f>
        <v>G</v>
      </c>
      <c r="AE105" s="3">
        <v>171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I</v>
      </c>
      <c r="AI105" s="3">
        <v>183</v>
      </c>
      <c r="AJ105" s="3" t="str">
        <f>IFERROR(MID(VLOOKUP($B105,Seqs!$A:$B,2,0),AK105,1),"")</f>
        <v>N</v>
      </c>
      <c r="AK105" s="3">
        <v>185</v>
      </c>
      <c r="AL105" s="3" t="str">
        <f>IFERROR(MID(VLOOKUP($B105,Seqs!$A:$B,2,0),AM105,1),"")</f>
        <v>K</v>
      </c>
      <c r="AM105" s="3">
        <v>216</v>
      </c>
      <c r="AN105" s="3" t="str">
        <f>IFERROR(MID(VLOOKUP($B105,Seqs!$A:$B,2,0),AO105,1),"")</f>
        <v>R</v>
      </c>
      <c r="AO105" s="3">
        <v>323</v>
      </c>
      <c r="AP105" s="3" t="str">
        <f>IFERROR(MID(VLOOKUP($B105,Seqs!$A:$B,2,0),AQ105,1),"")</f>
        <v>H</v>
      </c>
      <c r="AQ105" s="3">
        <v>354</v>
      </c>
      <c r="AR105" s="3" t="str">
        <f>IFERROR(MID(VLOOKUP($B105,Seqs!$A:$B,2,0),AS105,1),"")</f>
        <v>S</v>
      </c>
      <c r="AS105" s="3">
        <v>361</v>
      </c>
      <c r="AT105" s="3" t="str">
        <f>IFERROR(MID(VLOOKUP($B105,Seqs!$A:$B,2,0),AU105,1),"")</f>
        <v>F</v>
      </c>
      <c r="AU105" s="3">
        <v>386</v>
      </c>
      <c r="AV105" s="3" t="str">
        <f>IFERROR(MID(VLOOKUP($B105,Seqs!$A:$B,2,0),AW105,1),"")</f>
        <v>N</v>
      </c>
      <c r="AW105" s="3">
        <v>387</v>
      </c>
      <c r="AX105" s="3" t="str">
        <f>IFERROR(MID(VLOOKUP($B105,Seqs!$A:$B,2,0),AY105,1),"")</f>
        <v>S</v>
      </c>
      <c r="AY105" s="3">
        <v>399</v>
      </c>
      <c r="AZ105" s="79" t="str">
        <f>VLOOKUP(B105,Classification!A:D,2,0)</f>
        <v>A</v>
      </c>
      <c r="BA105" s="97" t="str">
        <f>VLOOKUP(B105,Classification!A:D,4,0)</f>
        <v>Dopamine</v>
      </c>
      <c r="BB105" s="27" t="b">
        <f t="shared" si="223"/>
        <v>1</v>
      </c>
      <c r="BC105" s="23">
        <f t="shared" si="447"/>
        <v>242</v>
      </c>
      <c r="BD105" s="2" t="s">
        <v>1383</v>
      </c>
      <c r="BE105" s="3" t="s">
        <v>1381</v>
      </c>
      <c r="BF105" s="50" t="s">
        <v>1384</v>
      </c>
      <c r="BG105" s="50" t="s">
        <v>1384</v>
      </c>
      <c r="BH105" s="1"/>
      <c r="BI105" s="72" t="s">
        <v>1293</v>
      </c>
      <c r="BJ105" s="58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72">
        <f t="shared" si="448"/>
        <v>32</v>
      </c>
      <c r="BV105" s="73">
        <f t="shared" si="449"/>
        <v>58</v>
      </c>
      <c r="BW105" s="74">
        <f t="shared" si="450"/>
        <v>62</v>
      </c>
      <c r="BX105" s="73">
        <f t="shared" si="451"/>
        <v>95</v>
      </c>
      <c r="BY105" s="74">
        <f t="shared" si="452"/>
        <v>99</v>
      </c>
      <c r="BZ105" s="73">
        <f t="shared" si="453"/>
        <v>135</v>
      </c>
      <c r="CA105" s="74">
        <f t="shared" si="454"/>
        <v>146</v>
      </c>
      <c r="CB105" s="73">
        <f t="shared" si="455"/>
        <v>181</v>
      </c>
      <c r="CC105" s="74">
        <f t="shared" si="456"/>
        <v>185</v>
      </c>
      <c r="CD105" s="73">
        <f t="shared" si="457"/>
        <v>323</v>
      </c>
      <c r="CE105" s="74">
        <f t="shared" si="458"/>
        <v>361</v>
      </c>
      <c r="CF105" s="73">
        <f t="shared" si="459"/>
        <v>387</v>
      </c>
      <c r="CG105" s="72">
        <f t="shared" si="460"/>
        <v>57</v>
      </c>
      <c r="CH105" s="73">
        <f t="shared" si="461"/>
        <v>61</v>
      </c>
      <c r="CI105" s="74">
        <f t="shared" si="462"/>
        <v>92</v>
      </c>
      <c r="CJ105" s="74">
        <f t="shared" si="463"/>
        <v>98</v>
      </c>
      <c r="CK105" s="74">
        <f t="shared" si="464"/>
        <v>134</v>
      </c>
      <c r="CL105" s="74">
        <f t="shared" si="465"/>
        <v>143</v>
      </c>
      <c r="CM105" s="74">
        <f t="shared" si="466"/>
        <v>171</v>
      </c>
      <c r="CN105" s="74">
        <f t="shared" si="467"/>
        <v>183</v>
      </c>
      <c r="CO105" s="74">
        <f t="shared" si="468"/>
        <v>216</v>
      </c>
      <c r="CP105" s="74">
        <f t="shared" si="469"/>
        <v>354</v>
      </c>
      <c r="CQ105" s="74">
        <f t="shared" si="470"/>
        <v>386</v>
      </c>
      <c r="CR105" s="74">
        <f t="shared" si="471"/>
        <v>399</v>
      </c>
      <c r="CS105" s="23">
        <f t="shared" si="472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si="222"/>
        <v>ednrb_human__wt</v>
      </c>
      <c r="B106" s="2" t="s">
        <v>196</v>
      </c>
      <c r="C106" s="2" t="s">
        <v>100</v>
      </c>
      <c r="D106" s="3" t="str">
        <f>IFERROR(MID(VLOOKUP($B106,Seqs!$A:$B,2,0),E106,1),"")</f>
        <v>Q</v>
      </c>
      <c r="E106" s="2">
        <v>91</v>
      </c>
      <c r="F106" s="3" t="str">
        <f>IFERROR(MID(VLOOKUP($B106,Seqs!$A:$B,2,0),G106,1),"")</f>
        <v>N</v>
      </c>
      <c r="G106" s="2">
        <v>129</v>
      </c>
      <c r="H106" s="3" t="str">
        <f>IFERROR(MID(VLOOKUP($B106,Seqs!$A:$B,2,0),I106,1),"")</f>
        <v>K</v>
      </c>
      <c r="I106" s="57">
        <v>130</v>
      </c>
      <c r="J106" s="3" t="str">
        <f>IFERROR(MID(VLOOKUP($B106,Seqs!$A:$B,2,0),K106,1),"")</f>
        <v>N</v>
      </c>
      <c r="K106" s="57">
        <v>134</v>
      </c>
      <c r="L106" s="3" t="str">
        <f>IFERROR(MID(VLOOKUP($B106,Seqs!$A:$B,2,0),M106,1),"")</f>
        <v>G</v>
      </c>
      <c r="M106" s="2">
        <v>135</v>
      </c>
      <c r="N106" s="3" t="str">
        <f>IFERROR(MID(VLOOKUP($B106,Seqs!$A:$B,2,0),O106,1),"")</f>
        <v>A</v>
      </c>
      <c r="O106" s="2">
        <v>164</v>
      </c>
      <c r="P106" s="3" t="str">
        <f>IFERROR(MID(VLOOKUP($B106,Seqs!$A:$B,2,0),Q106,1),"")</f>
        <v>D</v>
      </c>
      <c r="Q106" s="2">
        <v>166</v>
      </c>
      <c r="R106" s="3" t="str">
        <f>IFERROR(MID(VLOOKUP($B106,Seqs!$A:$B,2,0),S106,1),"")</f>
        <v>F</v>
      </c>
      <c r="S106" s="2">
        <v>169</v>
      </c>
      <c r="T106" s="3" t="str">
        <f>IFERROR(MID(VLOOKUP($B106,Seqs!$A:$B,2,0),U106,1),"")</f>
        <v>G</v>
      </c>
      <c r="U106" s="4">
        <v>170</v>
      </c>
      <c r="V106" s="3" t="str">
        <f>IFERROR(MID(VLOOKUP($B106,Seqs!$A:$B,2,0),W106,1),"")</f>
        <v>S</v>
      </c>
      <c r="W106" s="2">
        <v>205</v>
      </c>
      <c r="X106" s="3" t="str">
        <f>IFERROR(MID(VLOOKUP($B106,Seqs!$A:$B,2,0),Y106,1),"")</f>
        <v>W</v>
      </c>
      <c r="Y106" s="2">
        <v>206</v>
      </c>
      <c r="Z106" s="3" t="str">
        <f>IFERROR(MID(VLOOKUP($B106,Seqs!$A:$B,2,0),AA106,1),"")</f>
        <v>G</v>
      </c>
      <c r="AA106" s="2">
        <v>213</v>
      </c>
      <c r="AB106" s="3" t="str">
        <f>IFERROR(MID(VLOOKUP($B106,Seqs!$A:$B,2,0),AC106,1),"")</f>
        <v>V</v>
      </c>
      <c r="AC106" s="41">
        <v>214</v>
      </c>
      <c r="AD106" s="3" t="str">
        <f>IFERROR(MID(VLOOKUP($B106,Seqs!$A:$B,2,0),AE106,1),"")</f>
        <v>F</v>
      </c>
      <c r="AE106" s="2">
        <v>240</v>
      </c>
      <c r="AF106" s="3" t="str">
        <f>IFERROR(MID(VLOOKUP($B106,Seqs!$A:$B,2,0),AG106,1),"")</f>
        <v>C</v>
      </c>
      <c r="AG106" s="2">
        <v>255</v>
      </c>
      <c r="AH106" s="3" t="str">
        <f>IFERROR(MID(VLOOKUP($B106,Seqs!$A:$B,2,0),AI106,1),"")</f>
        <v>L</v>
      </c>
      <c r="AI106" s="2">
        <v>257</v>
      </c>
      <c r="AJ106" s="3" t="str">
        <f>IFERROR(MID(VLOOKUP($B106,Seqs!$A:$B,2,0),AK106,1),"")</f>
        <v>A</v>
      </c>
      <c r="AK106" s="2">
        <v>264</v>
      </c>
      <c r="AL106" s="3" t="str">
        <f>IFERROR(MID(VLOOKUP($B106,Seqs!$A:$B,2,0),AM106,1),"")</f>
        <v>M</v>
      </c>
      <c r="AM106" s="2">
        <v>307</v>
      </c>
      <c r="AN106" s="3" t="str">
        <f>IFERROR(MID(VLOOKUP($B106,Seqs!$A:$B,2,0),AO106,1),"")</f>
        <v>N</v>
      </c>
      <c r="AO106" s="2">
        <v>312</v>
      </c>
      <c r="AP106" s="3" t="str">
        <f>IFERROR(MID(VLOOKUP($B106,Seqs!$A:$B,2,0),AQ106,1),"")</f>
        <v>Y</v>
      </c>
      <c r="AQ106" s="2">
        <v>350</v>
      </c>
      <c r="AR106" s="3" t="str">
        <f>IFERROR(MID(VLOOKUP($B106,Seqs!$A:$B,2,0),AS106,1),"")</f>
        <v>R</v>
      </c>
      <c r="AS106" s="2">
        <v>357</v>
      </c>
      <c r="AT106" s="3" t="str">
        <f>IFERROR(MID(VLOOKUP($B106,Seqs!$A:$B,2,0),AU106,1),"")</f>
        <v>V</v>
      </c>
      <c r="AU106" s="2">
        <v>389</v>
      </c>
      <c r="AV106" s="3" t="str">
        <f>IFERROR(MID(VLOOKUP($B106,Seqs!$A:$B,2,0),AW106,1),"")</f>
        <v>S</v>
      </c>
      <c r="AW106" s="2">
        <v>390</v>
      </c>
      <c r="AX106" s="3" t="str">
        <f>IFERROR(MID(VLOOKUP($B106,Seqs!$A:$B,2,0),AY106,1),"")</f>
        <v>C</v>
      </c>
      <c r="AY106" s="2">
        <v>403</v>
      </c>
      <c r="AZ106" s="79" t="str">
        <f>VLOOKUP(B106,Classification!A:D,2,0)</f>
        <v>A</v>
      </c>
      <c r="BA106" s="97" t="str">
        <f>VLOOKUP(B106,Classification!A:D,4,0)</f>
        <v>Endothelin</v>
      </c>
      <c r="BB106" s="27" t="b">
        <f t="shared" si="223"/>
        <v>1</v>
      </c>
      <c r="BC106" s="2"/>
      <c r="BD106" s="35" t="s">
        <v>1379</v>
      </c>
      <c r="BE106" s="3" t="s">
        <v>1381</v>
      </c>
      <c r="BF106" s="50" t="s">
        <v>1379</v>
      </c>
      <c r="BG106" s="50" t="s">
        <v>1384</v>
      </c>
      <c r="BH106" s="2"/>
      <c r="BI106" s="72"/>
      <c r="BT106" s="58"/>
      <c r="BU106" s="72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72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2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222"/>
        <v>ednrb_human_5GLH</v>
      </c>
      <c r="B107" s="2" t="s">
        <v>196</v>
      </c>
      <c r="C107" s="2" t="s">
        <v>1334</v>
      </c>
      <c r="D107" s="3" t="str">
        <f>IFERROR(MID(VLOOKUP($B107,Seqs!$A:$B,2,0),E107,1),"")</f>
        <v>K</v>
      </c>
      <c r="E107" s="2">
        <v>97</v>
      </c>
      <c r="F107" s="3" t="str">
        <f>IFERROR(MID(VLOOKUP($B107,Seqs!$A:$B,2,0),G107,1),"")</f>
        <v>N</v>
      </c>
      <c r="G107" s="2">
        <v>129</v>
      </c>
      <c r="H107" s="3" t="str">
        <f>IFERROR(MID(VLOOKUP($B107,Seqs!$A:$B,2,0),I107,1),"")</f>
        <v/>
      </c>
      <c r="I107" s="57" t="s">
        <v>23</v>
      </c>
      <c r="J107" s="3" t="str">
        <f>IFERROR(MID(VLOOKUP($B107,Seqs!$A:$B,2,0),K107,1),"")</f>
        <v/>
      </c>
      <c r="K107" s="57" t="s">
        <v>23</v>
      </c>
      <c r="L107" s="3" t="str">
        <f>IFERROR(MID(VLOOKUP($B107,Seqs!$A:$B,2,0),M107,1),"")</f>
        <v>P</v>
      </c>
      <c r="M107" s="2">
        <v>136</v>
      </c>
      <c r="N107" s="3" t="str">
        <f>IFERROR(MID(VLOOKUP($B107,Seqs!$A:$B,2,0),O107,1),"")</f>
        <v>A</v>
      </c>
      <c r="O107" s="2">
        <v>164</v>
      </c>
      <c r="P107" s="3" t="str">
        <f>IFERROR(MID(VLOOKUP($B107,Seqs!$A:$B,2,0),Q107,1),"")</f>
        <v>D</v>
      </c>
      <c r="Q107" s="2">
        <v>166</v>
      </c>
      <c r="R107" s="3" t="str">
        <f>IFERROR(MID(VLOOKUP($B107,Seqs!$A:$B,2,0),S107,1),"")</f>
        <v>F</v>
      </c>
      <c r="S107" s="2">
        <v>169</v>
      </c>
      <c r="T107" s="3" t="str">
        <f>IFERROR(MID(VLOOKUP($B107,Seqs!$A:$B,2,0),U107,1),"")</f>
        <v>G</v>
      </c>
      <c r="U107" s="4">
        <v>170</v>
      </c>
      <c r="V107" s="3" t="str">
        <f>IFERROR(MID(VLOOKUP($B107,Seqs!$A:$B,2,0),W107,1),"")</f>
        <v>S</v>
      </c>
      <c r="W107" s="2">
        <v>205</v>
      </c>
      <c r="X107" s="3" t="str">
        <f>IFERROR(MID(VLOOKUP($B107,Seqs!$A:$B,2,0),Y107,1),"")</f>
        <v/>
      </c>
      <c r="Y107" s="2" t="s">
        <v>23</v>
      </c>
      <c r="Z107" s="3" t="str">
        <f>IFERROR(MID(VLOOKUP($B107,Seqs!$A:$B,2,0),AA107,1),"")</f>
        <v/>
      </c>
      <c r="AA107" s="2" t="s">
        <v>23</v>
      </c>
      <c r="AB107" s="3" t="str">
        <f>IFERROR(MID(VLOOKUP($B107,Seqs!$A:$B,2,0),AC107,1),"")</f>
        <v>T</v>
      </c>
      <c r="AC107" s="41">
        <v>218</v>
      </c>
      <c r="AD107" s="3" t="str">
        <f>IFERROR(MID(VLOOKUP($B107,Seqs!$A:$B,2,0),AE107,1),"")</f>
        <v>F</v>
      </c>
      <c r="AE107" s="2">
        <v>240</v>
      </c>
      <c r="AF107" s="3" t="str">
        <f>IFERROR(MID(VLOOKUP($B107,Seqs!$A:$B,2,0),AG107,1),"")</f>
        <v>C</v>
      </c>
      <c r="AG107" s="2">
        <v>255</v>
      </c>
      <c r="AH107" s="3" t="str">
        <f>IFERROR(MID(VLOOKUP($B107,Seqs!$A:$B,2,0),AI107,1),"")</f>
        <v>L</v>
      </c>
      <c r="AI107" s="2">
        <v>257</v>
      </c>
      <c r="AJ107" s="3" t="str">
        <f>IFERROR(MID(VLOOKUP($B107,Seqs!$A:$B,2,0),AK107,1),"")</f>
        <v>A</v>
      </c>
      <c r="AK107" s="2">
        <v>264</v>
      </c>
      <c r="AL107" s="3" t="str">
        <f>IFERROR(MID(VLOOKUP($B107,Seqs!$A:$B,2,0),AM107,1),"")</f>
        <v>K</v>
      </c>
      <c r="AM107" s="2">
        <v>303</v>
      </c>
      <c r="AN107" s="3" t="str">
        <f>IFERROR(MID(VLOOKUP($B107,Seqs!$A:$B,2,0),AO107,1),"")</f>
        <v>N</v>
      </c>
      <c r="AO107" s="2">
        <v>312</v>
      </c>
      <c r="AP107" s="3" t="str">
        <f>IFERROR(MID(VLOOKUP($B107,Seqs!$A:$B,2,0),AQ107,1),"")</f>
        <v>Y</v>
      </c>
      <c r="AQ107" s="2">
        <v>350</v>
      </c>
      <c r="AR107" s="3" t="str">
        <f>IFERROR(MID(VLOOKUP($B107,Seqs!$A:$B,2,0),AS107,1),"")</f>
        <v>R</v>
      </c>
      <c r="AS107" s="2">
        <v>357</v>
      </c>
      <c r="AT107" s="3" t="str">
        <f>IFERROR(MID(VLOOKUP($B107,Seqs!$A:$B,2,0),AU107,1),"")</f>
        <v>V</v>
      </c>
      <c r="AU107" s="2">
        <v>389</v>
      </c>
      <c r="AV107" s="3" t="str">
        <f>IFERROR(MID(VLOOKUP($B107,Seqs!$A:$B,2,0),AW107,1),"")</f>
        <v>S</v>
      </c>
      <c r="AW107" s="2">
        <v>390</v>
      </c>
      <c r="AX107" s="3" t="str">
        <f>IFERROR(MID(VLOOKUP($B107,Seqs!$A:$B,2,0),AY107,1),"")</f>
        <v>L</v>
      </c>
      <c r="AY107" s="2">
        <v>401</v>
      </c>
      <c r="AZ107" s="79" t="str">
        <f>VLOOKUP(B107,Classification!A:D,2,0)</f>
        <v>A</v>
      </c>
      <c r="BA107" s="97" t="str">
        <f>VLOOKUP(B107,Classification!A:D,4,0)</f>
        <v>Endothelin</v>
      </c>
      <c r="BB107" s="27" t="b">
        <f t="shared" si="223"/>
        <v>1</v>
      </c>
      <c r="BC107" s="23">
        <f t="shared" ref="BC107:BC141" si="473">_xlfn.AGGREGATE(9,6,CG107:CR107)-_xlfn.AGGREGATE(9,6,BU107:CF107)+12</f>
        <v>254</v>
      </c>
      <c r="BD107" s="2" t="s">
        <v>23</v>
      </c>
      <c r="BE107" s="3" t="s">
        <v>1381</v>
      </c>
      <c r="BF107" s="50" t="s">
        <v>1384</v>
      </c>
      <c r="BG107" s="50" t="s">
        <v>1384</v>
      </c>
      <c r="BH107" s="2"/>
      <c r="BI107" s="72" t="s">
        <v>1293</v>
      </c>
      <c r="BJ107" s="58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72">
        <f t="shared" ref="BU107:BU141" si="474">E107</f>
        <v>97</v>
      </c>
      <c r="BV107" s="73" t="str">
        <f t="shared" ref="BV107:BV141" si="475">I107</f>
        <v>-</v>
      </c>
      <c r="BW107" s="74">
        <f t="shared" ref="BW107:BW141" si="476">M107</f>
        <v>136</v>
      </c>
      <c r="BX107" s="73">
        <f t="shared" ref="BX107:BX141" si="477">Q107</f>
        <v>166</v>
      </c>
      <c r="BY107" s="74">
        <f t="shared" ref="BY107:BY141" si="478">U107</f>
        <v>170</v>
      </c>
      <c r="BZ107" s="73" t="str">
        <f t="shared" ref="BZ107:BZ141" si="479">Y107</f>
        <v>-</v>
      </c>
      <c r="CA107" s="74">
        <f t="shared" ref="CA107:CA141" si="480">AC107</f>
        <v>218</v>
      </c>
      <c r="CB107" s="73">
        <f t="shared" ref="CB107:CB141" si="481">AG107</f>
        <v>255</v>
      </c>
      <c r="CC107" s="74">
        <f t="shared" ref="CC107:CC141" si="482">AK107</f>
        <v>264</v>
      </c>
      <c r="CD107" s="73">
        <f t="shared" ref="CD107:CD141" si="483">AO107</f>
        <v>312</v>
      </c>
      <c r="CE107" s="74">
        <f t="shared" ref="CE107:CE141" si="484">AS107</f>
        <v>357</v>
      </c>
      <c r="CF107" s="73">
        <f t="shared" ref="CF107:CF141" si="485">AW107</f>
        <v>390</v>
      </c>
      <c r="CG107" s="72">
        <f t="shared" ref="CG107:CG141" si="486">G107</f>
        <v>129</v>
      </c>
      <c r="CH107" s="73" t="str">
        <f t="shared" ref="CH107:CH141" si="487">K107</f>
        <v>-</v>
      </c>
      <c r="CI107" s="74">
        <f t="shared" ref="CI107:CI141" si="488">O107</f>
        <v>164</v>
      </c>
      <c r="CJ107" s="74">
        <f t="shared" ref="CJ107:CJ141" si="489">S107</f>
        <v>169</v>
      </c>
      <c r="CK107" s="74">
        <f t="shared" ref="CK107:CK141" si="490">W107</f>
        <v>205</v>
      </c>
      <c r="CL107" s="74" t="str">
        <f t="shared" ref="CL107:CL141" si="491">AA107</f>
        <v>-</v>
      </c>
      <c r="CM107" s="74">
        <f t="shared" ref="CM107:CM141" si="492">AE107</f>
        <v>240</v>
      </c>
      <c r="CN107" s="74">
        <f t="shared" ref="CN107:CN141" si="493">AI107</f>
        <v>257</v>
      </c>
      <c r="CO107" s="74">
        <f t="shared" ref="CO107:CO141" si="494">AM107</f>
        <v>303</v>
      </c>
      <c r="CP107" s="74">
        <f t="shared" ref="CP107:CP141" si="495">AQ107</f>
        <v>350</v>
      </c>
      <c r="CQ107" s="74">
        <f t="shared" ref="CQ107:CQ141" si="496">AU107</f>
        <v>389</v>
      </c>
      <c r="CR107" s="74">
        <f t="shared" ref="CR107:CR141" si="497">AY107</f>
        <v>401</v>
      </c>
      <c r="CS107" s="23" t="e">
        <f t="shared" ref="CS107:CS141" si="498">M107-K107</f>
        <v>#VALUE!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222"/>
        <v>ednrb_human_5GLI</v>
      </c>
      <c r="B108" s="2" t="s">
        <v>196</v>
      </c>
      <c r="C108" s="2" t="s">
        <v>1333</v>
      </c>
      <c r="D108" s="3" t="str">
        <f>IFERROR(MID(VLOOKUP($B108,Seqs!$A:$B,2,0),E108,1),"")</f>
        <v>Q</v>
      </c>
      <c r="E108" s="2">
        <v>91</v>
      </c>
      <c r="F108" s="3" t="str">
        <f>IFERROR(MID(VLOOKUP($B108,Seqs!$A:$B,2,0),G108,1),"")</f>
        <v>N</v>
      </c>
      <c r="G108" s="2">
        <v>129</v>
      </c>
      <c r="H108" s="3" t="str">
        <f>IFERROR(MID(VLOOKUP($B108,Seqs!$A:$B,2,0),I108,1),"")</f>
        <v>K</v>
      </c>
      <c r="I108" s="57">
        <v>130</v>
      </c>
      <c r="J108" s="3" t="str">
        <f>IFERROR(MID(VLOOKUP($B108,Seqs!$A:$B,2,0),K108,1),"")</f>
        <v>N</v>
      </c>
      <c r="K108" s="57">
        <v>134</v>
      </c>
      <c r="L108" s="3" t="str">
        <f>IFERROR(MID(VLOOKUP($B108,Seqs!$A:$B,2,0),M108,1),"")</f>
        <v>G</v>
      </c>
      <c r="M108" s="2">
        <v>135</v>
      </c>
      <c r="N108" s="3" t="str">
        <f>IFERROR(MID(VLOOKUP($B108,Seqs!$A:$B,2,0),O108,1),"")</f>
        <v>A</v>
      </c>
      <c r="O108" s="2">
        <v>164</v>
      </c>
      <c r="P108" s="3" t="str">
        <f>IFERROR(MID(VLOOKUP($B108,Seqs!$A:$B,2,0),Q108,1),"")</f>
        <v>D</v>
      </c>
      <c r="Q108" s="2">
        <v>166</v>
      </c>
      <c r="R108" s="3" t="str">
        <f>IFERROR(MID(VLOOKUP($B108,Seqs!$A:$B,2,0),S108,1),"")</f>
        <v>F</v>
      </c>
      <c r="S108" s="2">
        <v>169</v>
      </c>
      <c r="T108" s="3" t="str">
        <f>IFERROR(MID(VLOOKUP($B108,Seqs!$A:$B,2,0),U108,1),"")</f>
        <v>G</v>
      </c>
      <c r="U108" s="4">
        <v>170</v>
      </c>
      <c r="V108" s="3" t="str">
        <f>IFERROR(MID(VLOOKUP($B108,Seqs!$A:$B,2,0),W108,1),"")</f>
        <v>S</v>
      </c>
      <c r="W108" s="2">
        <v>205</v>
      </c>
      <c r="X108" s="3" t="str">
        <f>IFERROR(MID(VLOOKUP($B108,Seqs!$A:$B,2,0),Y108,1),"")</f>
        <v/>
      </c>
      <c r="Y108" s="2" t="s">
        <v>23</v>
      </c>
      <c r="Z108" s="3" t="str">
        <f>IFERROR(MID(VLOOKUP($B108,Seqs!$A:$B,2,0),AA108,1),"")</f>
        <v/>
      </c>
      <c r="AA108" s="2" t="s">
        <v>23</v>
      </c>
      <c r="AB108" s="3" t="str">
        <f>IFERROR(MID(VLOOKUP($B108,Seqs!$A:$B,2,0),AC108,1),"")</f>
        <v>K</v>
      </c>
      <c r="AC108" s="41">
        <v>216</v>
      </c>
      <c r="AD108" s="3" t="str">
        <f>IFERROR(MID(VLOOKUP($B108,Seqs!$A:$B,2,0),AE108,1),"")</f>
        <v>F</v>
      </c>
      <c r="AE108" s="2">
        <v>240</v>
      </c>
      <c r="AF108" s="3" t="str">
        <f>IFERROR(MID(VLOOKUP($B108,Seqs!$A:$B,2,0),AG108,1),"")</f>
        <v>C</v>
      </c>
      <c r="AG108" s="2">
        <v>255</v>
      </c>
      <c r="AH108" s="3" t="str">
        <f>IFERROR(MID(VLOOKUP($B108,Seqs!$A:$B,2,0),AI108,1),"")</f>
        <v>L</v>
      </c>
      <c r="AI108" s="2">
        <v>257</v>
      </c>
      <c r="AJ108" s="3" t="str">
        <f>IFERROR(MID(VLOOKUP($B108,Seqs!$A:$B,2,0),AK108,1),"")</f>
        <v>A</v>
      </c>
      <c r="AK108" s="2">
        <v>264</v>
      </c>
      <c r="AL108" s="3" t="str">
        <f>IFERROR(MID(VLOOKUP($B108,Seqs!$A:$B,2,0),AM108,1),"")</f>
        <v>K</v>
      </c>
      <c r="AM108" s="2">
        <v>303</v>
      </c>
      <c r="AN108" s="3" t="str">
        <f>IFERROR(MID(VLOOKUP($B108,Seqs!$A:$B,2,0),AO108,1),"")</f>
        <v>N</v>
      </c>
      <c r="AO108" s="2">
        <v>312</v>
      </c>
      <c r="AP108" s="3" t="str">
        <f>IFERROR(MID(VLOOKUP($B108,Seqs!$A:$B,2,0),AQ108,1),"")</f>
        <v>Y</v>
      </c>
      <c r="AQ108" s="2">
        <v>350</v>
      </c>
      <c r="AR108" s="3" t="str">
        <f>IFERROR(MID(VLOOKUP($B108,Seqs!$A:$B,2,0),AS108,1),"")</f>
        <v>R</v>
      </c>
      <c r="AS108" s="2">
        <v>357</v>
      </c>
      <c r="AT108" s="3" t="str">
        <f>IFERROR(MID(VLOOKUP($B108,Seqs!$A:$B,2,0),AU108,1),"")</f>
        <v>V</v>
      </c>
      <c r="AU108" s="2">
        <v>389</v>
      </c>
      <c r="AV108" s="3" t="str">
        <f>IFERROR(MID(VLOOKUP($B108,Seqs!$A:$B,2,0),AW108,1),"")</f>
        <v>S</v>
      </c>
      <c r="AW108" s="2">
        <v>390</v>
      </c>
      <c r="AX108" s="3" t="str">
        <f>IFERROR(MID(VLOOKUP($B108,Seqs!$A:$B,2,0),AY108,1),"")</f>
        <v>C</v>
      </c>
      <c r="AY108" s="2">
        <v>403</v>
      </c>
      <c r="AZ108" s="79" t="str">
        <f>VLOOKUP(B108,Classification!A:D,2,0)</f>
        <v>A</v>
      </c>
      <c r="BA108" s="97" t="str">
        <f>VLOOKUP(B108,Classification!A:D,4,0)</f>
        <v>Endothelin</v>
      </c>
      <c r="BB108" s="27" t="b">
        <f t="shared" si="223"/>
        <v>1</v>
      </c>
      <c r="BC108" s="23">
        <f t="shared" si="473"/>
        <v>269</v>
      </c>
      <c r="BD108" s="2" t="s">
        <v>1383</v>
      </c>
      <c r="BE108" s="3" t="s">
        <v>1381</v>
      </c>
      <c r="BF108" s="50" t="s">
        <v>1384</v>
      </c>
      <c r="BG108" s="50" t="s">
        <v>1384</v>
      </c>
      <c r="BH108" s="2"/>
      <c r="BI108" s="72" t="s">
        <v>1293</v>
      </c>
      <c r="BJ108" s="58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72">
        <f t="shared" si="474"/>
        <v>91</v>
      </c>
      <c r="BV108" s="73">
        <f t="shared" si="475"/>
        <v>130</v>
      </c>
      <c r="BW108" s="74">
        <f t="shared" si="476"/>
        <v>135</v>
      </c>
      <c r="BX108" s="73">
        <f t="shared" si="477"/>
        <v>166</v>
      </c>
      <c r="BY108" s="74">
        <f t="shared" si="478"/>
        <v>170</v>
      </c>
      <c r="BZ108" s="73" t="str">
        <f t="shared" si="479"/>
        <v>-</v>
      </c>
      <c r="CA108" s="74">
        <f t="shared" si="480"/>
        <v>216</v>
      </c>
      <c r="CB108" s="73">
        <f t="shared" si="481"/>
        <v>255</v>
      </c>
      <c r="CC108" s="74">
        <f t="shared" si="482"/>
        <v>264</v>
      </c>
      <c r="CD108" s="73">
        <f t="shared" si="483"/>
        <v>312</v>
      </c>
      <c r="CE108" s="74">
        <f t="shared" si="484"/>
        <v>357</v>
      </c>
      <c r="CF108" s="73">
        <f t="shared" si="485"/>
        <v>390</v>
      </c>
      <c r="CG108" s="72">
        <f t="shared" si="486"/>
        <v>129</v>
      </c>
      <c r="CH108" s="73">
        <f t="shared" si="487"/>
        <v>134</v>
      </c>
      <c r="CI108" s="74">
        <f t="shared" si="488"/>
        <v>164</v>
      </c>
      <c r="CJ108" s="74">
        <f t="shared" si="489"/>
        <v>169</v>
      </c>
      <c r="CK108" s="74">
        <f t="shared" si="490"/>
        <v>205</v>
      </c>
      <c r="CL108" s="74" t="str">
        <f t="shared" si="491"/>
        <v>-</v>
      </c>
      <c r="CM108" s="74">
        <f t="shared" si="492"/>
        <v>240</v>
      </c>
      <c r="CN108" s="74">
        <f t="shared" si="493"/>
        <v>257</v>
      </c>
      <c r="CO108" s="74">
        <f t="shared" si="494"/>
        <v>303</v>
      </c>
      <c r="CP108" s="74">
        <f t="shared" si="495"/>
        <v>350</v>
      </c>
      <c r="CQ108" s="74">
        <f t="shared" si="496"/>
        <v>389</v>
      </c>
      <c r="CR108" s="74">
        <f t="shared" si="497"/>
        <v>403</v>
      </c>
      <c r="CS108" s="23">
        <f t="shared" si="498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222"/>
        <v>ffar1_human__wt</v>
      </c>
      <c r="B109" s="3" t="s">
        <v>1173</v>
      </c>
      <c r="C109" s="3" t="s">
        <v>100</v>
      </c>
      <c r="D109" s="3" t="str">
        <f>IFERROR(MID(VLOOKUP($B109,Seqs!$A:$B,2,0),E109,1),"")</f>
        <v>P</v>
      </c>
      <c r="E109" s="3">
        <v>4</v>
      </c>
      <c r="F109" s="3" t="str">
        <f>IFERROR(MID(VLOOKUP($B109,Seqs!$A:$B,2,0),G109,1),"")</f>
        <v>R</v>
      </c>
      <c r="G109" s="3">
        <v>37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T</v>
      </c>
      <c r="M109" s="3">
        <v>39</v>
      </c>
      <c r="N109" s="3" t="str">
        <f>IFERROR(MID(VLOOKUP($B109,Seqs!$A:$B,2,0),O109,1),"")</f>
        <v>S</v>
      </c>
      <c r="O109" s="3">
        <v>69</v>
      </c>
      <c r="P109" s="3" t="str">
        <f>IFERROR(MID(VLOOKUP($B109,Seqs!$A:$B,2,0),Q109,1),"")</f>
        <v>A</v>
      </c>
      <c r="Q109" s="3">
        <v>71</v>
      </c>
      <c r="R109" s="3" t="str">
        <f>IFERROR(MID(VLOOKUP($B109,Seqs!$A:$B,2,0),S109,1),"")</f>
        <v>L</v>
      </c>
      <c r="S109" s="3">
        <v>74</v>
      </c>
      <c r="T109" s="3" t="str">
        <f>IFERROR(MID(VLOOKUP($B109,Seqs!$A:$B,2,0),U109,1),"")</f>
        <v>P</v>
      </c>
      <c r="U109" s="3">
        <v>75</v>
      </c>
      <c r="V109" s="3" t="str">
        <f>IFERROR(MID(VLOOKUP($B109,Seqs!$A:$B,2,0),W109,1),"")</f>
        <v>F</v>
      </c>
      <c r="W109" s="3">
        <v>110</v>
      </c>
      <c r="X109" s="3" t="str">
        <f>IFERROR(MID(VLOOKUP($B109,Seqs!$A:$B,2,0),Y109,1),"")</f>
        <v>P</v>
      </c>
      <c r="Y109" s="3">
        <v>111</v>
      </c>
      <c r="Z109" s="3" t="str">
        <f>IFERROR(MID(VLOOKUP($B109,Seqs!$A:$B,2,0),AA109,1),"")</f>
        <v>R</v>
      </c>
      <c r="AA109" s="3">
        <v>118</v>
      </c>
      <c r="AB109" s="3" t="str">
        <f>IFERROR(MID(VLOOKUP($B109,Seqs!$A:$B,2,0),AC109,1),"")</f>
        <v>R</v>
      </c>
      <c r="AC109" s="9">
        <v>119</v>
      </c>
      <c r="AD109" s="3" t="str">
        <f>IFERROR(MID(VLOOKUP($B109,Seqs!$A:$B,2,0),AE109,1),"")</f>
        <v>A</v>
      </c>
      <c r="AE109" s="3">
        <v>146</v>
      </c>
      <c r="AF109" s="3" t="str">
        <f>IFERROR(MID(VLOOKUP($B109,Seqs!$A:$B,2,0),AG109,1),"")</f>
        <v>C</v>
      </c>
      <c r="AG109" s="3">
        <v>170</v>
      </c>
      <c r="AH109" s="3" t="str">
        <f>IFERROR(MID(VLOOKUP($B109,Seqs!$A:$B,2,0),AI109,1),"")</f>
        <v>E</v>
      </c>
      <c r="AI109" s="3">
        <v>172</v>
      </c>
      <c r="AJ109" s="3" t="str">
        <f>IFERROR(MID(VLOOKUP($B109,Seqs!$A:$B,2,0),AK109,1),"")</f>
        <v>D</v>
      </c>
      <c r="AK109" s="3">
        <v>175</v>
      </c>
      <c r="AL109" s="3" t="str">
        <f>IFERROR(MID(VLOOKUP($B109,Seqs!$A:$B,2,0),AM109,1),"")</f>
        <v>R</v>
      </c>
      <c r="AM109" s="3">
        <v>211</v>
      </c>
      <c r="AN109" s="3" t="str">
        <f>IFERROR(MID(VLOOKUP($B109,Seqs!$A:$B,2,0),AO109,1),"")</f>
        <v>R</v>
      </c>
      <c r="AO109" s="3">
        <v>217</v>
      </c>
      <c r="AP109" s="3" t="str">
        <f>IFERROR(MID(VLOOKUP($B109,Seqs!$A:$B,2,0),AQ109,1),"")</f>
        <v>Y</v>
      </c>
      <c r="AQ109" s="3">
        <v>250</v>
      </c>
      <c r="AR109" s="3" t="str">
        <f>IFERROR(MID(VLOOKUP($B109,Seqs!$A:$B,2,0),AS109,1),"")</f>
        <v>G</v>
      </c>
      <c r="AS109" s="3">
        <v>255</v>
      </c>
      <c r="AT109" s="3" t="str">
        <f>IFERROR(MID(VLOOKUP($B109,Seqs!$A:$B,2,0),AU109,1),"")</f>
        <v>L</v>
      </c>
      <c r="AU109" s="3">
        <v>279</v>
      </c>
      <c r="AV109" s="3" t="str">
        <f>IFERROR(MID(VLOOKUP($B109,Seqs!$A:$B,2,0),AW109,1),"")</f>
        <v>G</v>
      </c>
      <c r="AW109" s="3">
        <v>280</v>
      </c>
      <c r="AX109" s="3" t="str">
        <f>IFERROR(MID(VLOOKUP($B109,Seqs!$A:$B,2,0),AY109,1),"")</f>
        <v>Q</v>
      </c>
      <c r="AY109" s="3">
        <v>294</v>
      </c>
      <c r="AZ109" s="79" t="str">
        <f>VLOOKUP(B109,Classification!A:D,2,0)</f>
        <v>A</v>
      </c>
      <c r="BA109" s="97" t="str">
        <f>VLOOKUP(B109,Classification!A:D,4,0)</f>
        <v>Freefattyacid</v>
      </c>
      <c r="BB109" s="27" t="b">
        <f t="shared" si="223"/>
        <v>1</v>
      </c>
      <c r="BC109" s="23">
        <f t="shared" si="473"/>
        <v>256</v>
      </c>
      <c r="BD109" s="35" t="s">
        <v>1379</v>
      </c>
      <c r="BE109" s="3" t="s">
        <v>1381</v>
      </c>
      <c r="BF109" s="50" t="s">
        <v>1379</v>
      </c>
      <c r="BG109" s="50" t="s">
        <v>1384</v>
      </c>
      <c r="BH109" s="1"/>
      <c r="BI109" s="72" t="s">
        <v>1293</v>
      </c>
      <c r="BJ109" s="58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72">
        <f t="shared" si="474"/>
        <v>4</v>
      </c>
      <c r="BV109" s="73" t="str">
        <f t="shared" si="475"/>
        <v>-</v>
      </c>
      <c r="BW109" s="74">
        <f t="shared" si="476"/>
        <v>39</v>
      </c>
      <c r="BX109" s="73">
        <f t="shared" si="477"/>
        <v>71</v>
      </c>
      <c r="BY109" s="74">
        <f t="shared" si="478"/>
        <v>75</v>
      </c>
      <c r="BZ109" s="73">
        <f t="shared" si="479"/>
        <v>111</v>
      </c>
      <c r="CA109" s="74">
        <f t="shared" si="480"/>
        <v>119</v>
      </c>
      <c r="CB109" s="73">
        <f t="shared" si="481"/>
        <v>170</v>
      </c>
      <c r="CC109" s="74">
        <f t="shared" si="482"/>
        <v>175</v>
      </c>
      <c r="CD109" s="73">
        <f t="shared" si="483"/>
        <v>217</v>
      </c>
      <c r="CE109" s="74">
        <f t="shared" si="484"/>
        <v>255</v>
      </c>
      <c r="CF109" s="73">
        <f t="shared" si="485"/>
        <v>280</v>
      </c>
      <c r="CG109" s="72">
        <f t="shared" si="486"/>
        <v>37</v>
      </c>
      <c r="CH109" s="73" t="str">
        <f t="shared" si="487"/>
        <v>-</v>
      </c>
      <c r="CI109" s="74">
        <f t="shared" si="488"/>
        <v>69</v>
      </c>
      <c r="CJ109" s="74">
        <f t="shared" si="489"/>
        <v>74</v>
      </c>
      <c r="CK109" s="74">
        <f t="shared" si="490"/>
        <v>110</v>
      </c>
      <c r="CL109" s="74">
        <f t="shared" si="491"/>
        <v>118</v>
      </c>
      <c r="CM109" s="74">
        <f t="shared" si="492"/>
        <v>146</v>
      </c>
      <c r="CN109" s="74">
        <f t="shared" si="493"/>
        <v>172</v>
      </c>
      <c r="CO109" s="74">
        <f t="shared" si="494"/>
        <v>211</v>
      </c>
      <c r="CP109" s="74">
        <f t="shared" si="495"/>
        <v>250</v>
      </c>
      <c r="CQ109" s="74">
        <f t="shared" si="496"/>
        <v>279</v>
      </c>
      <c r="CR109" s="74">
        <f t="shared" si="497"/>
        <v>294</v>
      </c>
      <c r="CS109" s="23" t="e">
        <f t="shared" si="498"/>
        <v>#VALUE!</v>
      </c>
    </row>
    <row r="110" spans="1:1028" x14ac:dyDescent="0.2">
      <c r="A110" s="3" t="str">
        <f t="shared" si="222"/>
        <v>ffar1_human_4PHU</v>
      </c>
      <c r="B110" s="3" t="s">
        <v>1173</v>
      </c>
      <c r="C110" s="3" t="s">
        <v>52</v>
      </c>
      <c r="D110" s="3" t="str">
        <f>IFERROR(MID(VLOOKUP($B110,Seqs!$A:$B,2,0),E110,1),"")</f>
        <v>P</v>
      </c>
      <c r="E110" s="3">
        <v>4</v>
      </c>
      <c r="F110" s="3" t="str">
        <f>IFERROR(MID(VLOOKUP($B110,Seqs!$A:$B,2,0),G110,1),"")</f>
        <v>R</v>
      </c>
      <c r="G110" s="3">
        <v>37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T</v>
      </c>
      <c r="M110" s="3">
        <v>39</v>
      </c>
      <c r="N110" s="3" t="str">
        <f>IFERROR(MID(VLOOKUP($B110,Seqs!$A:$B,2,0),O110,1),"")</f>
        <v>S</v>
      </c>
      <c r="O110" s="3">
        <v>69</v>
      </c>
      <c r="P110" s="3" t="str">
        <f>IFERROR(MID(VLOOKUP($B110,Seqs!$A:$B,2,0),Q110,1),"")</f>
        <v>A</v>
      </c>
      <c r="Q110" s="3">
        <v>71</v>
      </c>
      <c r="R110" s="3" t="str">
        <f>IFERROR(MID(VLOOKUP($B110,Seqs!$A:$B,2,0),S110,1),"")</f>
        <v>L</v>
      </c>
      <c r="S110" s="3">
        <v>74</v>
      </c>
      <c r="T110" s="3" t="str">
        <f>IFERROR(MID(VLOOKUP($B110,Seqs!$A:$B,2,0),U110,1),"")</f>
        <v>P</v>
      </c>
      <c r="U110" s="3">
        <v>75</v>
      </c>
      <c r="V110" s="3" t="str">
        <f>IFERROR(MID(VLOOKUP($B110,Seqs!$A:$B,2,0),W110,1),"")</f>
        <v>F</v>
      </c>
      <c r="W110" s="3">
        <v>110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C</v>
      </c>
      <c r="AC110" s="9">
        <v>121</v>
      </c>
      <c r="AD110" s="3" t="str">
        <f>IFERROR(MID(VLOOKUP($B110,Seqs!$A:$B,2,0),AE110,1),"")</f>
        <v>A</v>
      </c>
      <c r="AE110" s="3">
        <v>146</v>
      </c>
      <c r="AF110" s="3" t="str">
        <f>IFERROR(MID(VLOOKUP($B110,Seqs!$A:$B,2,0),AG110,1),"")</f>
        <v>C</v>
      </c>
      <c r="AG110" s="3">
        <v>170</v>
      </c>
      <c r="AH110" s="3" t="str">
        <f>IFERROR(MID(VLOOKUP($B110,Seqs!$A:$B,2,0),AI110,1),"")</f>
        <v>E</v>
      </c>
      <c r="AI110" s="3">
        <v>172</v>
      </c>
      <c r="AJ110" s="3" t="str">
        <f>IFERROR(MID(VLOOKUP($B110,Seqs!$A:$B,2,0),AK110,1),"")</f>
        <v>D</v>
      </c>
      <c r="AK110" s="3">
        <v>175</v>
      </c>
      <c r="AL110" s="3" t="str">
        <f>IFERROR(MID(VLOOKUP($B110,Seqs!$A:$B,2,0),AM110,1),"")</f>
        <v>A</v>
      </c>
      <c r="AM110" s="3">
        <v>210</v>
      </c>
      <c r="AN110" s="3" t="str">
        <f>IFERROR(MID(VLOOKUP($B110,Seqs!$A:$B,2,0),AO110,1),"")</f>
        <v>L</v>
      </c>
      <c r="AO110" s="3">
        <v>214</v>
      </c>
      <c r="AP110" s="3" t="str">
        <f>IFERROR(MID(VLOOKUP($B110,Seqs!$A:$B,2,0),AQ110,1),"")</f>
        <v>Y</v>
      </c>
      <c r="AQ110" s="3">
        <v>250</v>
      </c>
      <c r="AR110" s="3" t="str">
        <f>IFERROR(MID(VLOOKUP($B110,Seqs!$A:$B,2,0),AS110,1),"")</f>
        <v>G</v>
      </c>
      <c r="AS110" s="3">
        <v>255</v>
      </c>
      <c r="AT110" s="3" t="str">
        <f>IFERROR(MID(VLOOKUP($B110,Seqs!$A:$B,2,0),AU110,1),"")</f>
        <v>T</v>
      </c>
      <c r="AU110" s="3">
        <v>276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7" t="str">
        <f>VLOOKUP(B110,Classification!A:D,4,0)</f>
        <v>Freefattyacid</v>
      </c>
      <c r="BB110" s="27" t="b">
        <f t="shared" si="223"/>
        <v>1</v>
      </c>
      <c r="BC110" s="23">
        <f t="shared" si="473"/>
        <v>232</v>
      </c>
      <c r="BD110" s="16" t="s">
        <v>1383</v>
      </c>
      <c r="BE110" s="3" t="s">
        <v>1381</v>
      </c>
      <c r="BF110" s="50" t="s">
        <v>1384</v>
      </c>
      <c r="BG110" s="50" t="s">
        <v>1384</v>
      </c>
      <c r="BH110" s="1"/>
      <c r="BI110" s="72" t="s">
        <v>1293</v>
      </c>
      <c r="BJ110" s="58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72">
        <f t="shared" si="474"/>
        <v>4</v>
      </c>
      <c r="BV110" s="73" t="str">
        <f t="shared" si="475"/>
        <v>-</v>
      </c>
      <c r="BW110" s="74">
        <f t="shared" si="476"/>
        <v>39</v>
      </c>
      <c r="BX110" s="73">
        <f t="shared" si="477"/>
        <v>71</v>
      </c>
      <c r="BY110" s="74">
        <f t="shared" si="478"/>
        <v>75</v>
      </c>
      <c r="BZ110" s="73" t="str">
        <f t="shared" si="479"/>
        <v>-</v>
      </c>
      <c r="CA110" s="74">
        <f t="shared" si="480"/>
        <v>121</v>
      </c>
      <c r="CB110" s="73">
        <f t="shared" si="481"/>
        <v>170</v>
      </c>
      <c r="CC110" s="74">
        <f t="shared" si="482"/>
        <v>175</v>
      </c>
      <c r="CD110" s="73">
        <f t="shared" si="483"/>
        <v>214</v>
      </c>
      <c r="CE110" s="74">
        <f t="shared" si="484"/>
        <v>255</v>
      </c>
      <c r="CF110" s="73" t="str">
        <f t="shared" si="485"/>
        <v>-</v>
      </c>
      <c r="CG110" s="72">
        <f t="shared" si="486"/>
        <v>37</v>
      </c>
      <c r="CH110" s="73" t="str">
        <f t="shared" si="487"/>
        <v>-</v>
      </c>
      <c r="CI110" s="74">
        <f t="shared" si="488"/>
        <v>69</v>
      </c>
      <c r="CJ110" s="74">
        <f t="shared" si="489"/>
        <v>74</v>
      </c>
      <c r="CK110" s="74">
        <f t="shared" si="490"/>
        <v>110</v>
      </c>
      <c r="CL110" s="74" t="str">
        <f t="shared" si="491"/>
        <v>-</v>
      </c>
      <c r="CM110" s="74">
        <f t="shared" si="492"/>
        <v>146</v>
      </c>
      <c r="CN110" s="74">
        <f t="shared" si="493"/>
        <v>172</v>
      </c>
      <c r="CO110" s="74">
        <f t="shared" si="494"/>
        <v>210</v>
      </c>
      <c r="CP110" s="74">
        <f t="shared" si="495"/>
        <v>250</v>
      </c>
      <c r="CQ110" s="74">
        <f t="shared" si="496"/>
        <v>276</v>
      </c>
      <c r="CR110" s="74" t="str">
        <f t="shared" si="497"/>
        <v>-</v>
      </c>
      <c r="CS110" s="23" t="e">
        <f t="shared" si="498"/>
        <v>#VALUE!</v>
      </c>
    </row>
    <row r="111" spans="1:1028" s="12" customFormat="1" x14ac:dyDescent="0.2">
      <c r="A111" s="9" t="str">
        <f t="shared" ref="A111" si="499">CONCATENATE(B111,"_",C111)</f>
        <v>ffar1_human_5TZR</v>
      </c>
      <c r="B111" s="9" t="s">
        <v>1173</v>
      </c>
      <c r="C111" s="9" t="s">
        <v>1426</v>
      </c>
      <c r="D111" s="9" t="str">
        <f>IFERROR(MID(VLOOKUP($B111,Seqs!$A:$B,2,0),E111,1),"")</f>
        <v>P</v>
      </c>
      <c r="E111" s="9">
        <v>4</v>
      </c>
      <c r="F111" s="9" t="str">
        <f>IFERROR(MID(VLOOKUP($B111,Seqs!$A:$B,2,0),G111,1),"")</f>
        <v>R</v>
      </c>
      <c r="G111" s="9">
        <v>37</v>
      </c>
      <c r="H111" s="9" t="str">
        <f>IFERROR(MID(VLOOKUP($B111,Seqs!$A:$B,2,0),I111,1),"")</f>
        <v/>
      </c>
      <c r="I111" s="112" t="s">
        <v>23</v>
      </c>
      <c r="J111" s="9" t="str">
        <f>IFERROR(MID(VLOOKUP($B111,Seqs!$A:$B,2,0),K111,1),"")</f>
        <v/>
      </c>
      <c r="K111" s="112" t="s">
        <v>23</v>
      </c>
      <c r="L111" s="9" t="str">
        <f>IFERROR(MID(VLOOKUP($B111,Seqs!$A:$B,2,0),M111,1),"")</f>
        <v>T</v>
      </c>
      <c r="M111" s="9">
        <v>39</v>
      </c>
      <c r="N111" s="9" t="str">
        <f>IFERROR(MID(VLOOKUP($B111,Seqs!$A:$B,2,0),O111,1),"")</f>
        <v>S</v>
      </c>
      <c r="O111" s="9">
        <v>69</v>
      </c>
      <c r="P111" s="9" t="str">
        <f>IFERROR(MID(VLOOKUP($B111,Seqs!$A:$B,2,0),Q111,1),"")</f>
        <v>A</v>
      </c>
      <c r="Q111" s="9">
        <v>71</v>
      </c>
      <c r="R111" s="9" t="str">
        <f>IFERROR(MID(VLOOKUP($B111,Seqs!$A:$B,2,0),S111,1),"")</f>
        <v>L</v>
      </c>
      <c r="S111" s="9">
        <v>74</v>
      </c>
      <c r="T111" s="9" t="str">
        <f>IFERROR(MID(VLOOKUP($B111,Seqs!$A:$B,2,0),U111,1),"")</f>
        <v>P</v>
      </c>
      <c r="U111" s="9">
        <v>75</v>
      </c>
      <c r="V111" s="9" t="str">
        <f>IFERROR(MID(VLOOKUP($B111,Seqs!$A:$B,2,0),W111,1),"")</f>
        <v>F</v>
      </c>
      <c r="W111" s="9">
        <v>110</v>
      </c>
      <c r="X111" s="9" t="str">
        <f>IFERROR(MID(VLOOKUP($B111,Seqs!$A:$B,2,0),Y111,1),"")</f>
        <v/>
      </c>
      <c r="Y111" s="9" t="s">
        <v>23</v>
      </c>
      <c r="Z111" s="9" t="str">
        <f>IFERROR(MID(VLOOKUP($B111,Seqs!$A:$B,2,0),AA111,1),"")</f>
        <v/>
      </c>
      <c r="AA111" s="9" t="s">
        <v>23</v>
      </c>
      <c r="AB111" s="9" t="str">
        <f>IFERROR(MID(VLOOKUP($B111,Seqs!$A:$B,2,0),AC111,1),"")</f>
        <v>C</v>
      </c>
      <c r="AC111" s="9">
        <v>121</v>
      </c>
      <c r="AD111" s="9" t="str">
        <f>IFERROR(MID(VLOOKUP($B111,Seqs!$A:$B,2,0),AE111,1),"")</f>
        <v>A</v>
      </c>
      <c r="AE111" s="9">
        <v>146</v>
      </c>
      <c r="AF111" s="9" t="str">
        <f>IFERROR(MID(VLOOKUP($B111,Seqs!$A:$B,2,0),AG111,1),"")</f>
        <v>C</v>
      </c>
      <c r="AG111" s="9">
        <v>170</v>
      </c>
      <c r="AH111" s="9" t="str">
        <f>IFERROR(MID(VLOOKUP($B111,Seqs!$A:$B,2,0),AI111,1),"")</f>
        <v>E</v>
      </c>
      <c r="AI111" s="9">
        <v>172</v>
      </c>
      <c r="AJ111" s="9" t="str">
        <f>IFERROR(MID(VLOOKUP($B111,Seqs!$A:$B,2,0),AK111,1),"")</f>
        <v>D</v>
      </c>
      <c r="AK111" s="9">
        <v>175</v>
      </c>
      <c r="AL111" s="9" t="str">
        <f>IFERROR(MID(VLOOKUP($B111,Seqs!$A:$B,2,0),AM111,1),"")</f>
        <v>R</v>
      </c>
      <c r="AM111" s="9">
        <v>211</v>
      </c>
      <c r="AN111" s="9" t="str">
        <f>IFERROR(MID(VLOOKUP($B111,Seqs!$A:$B,2,0),AO111,1),"")</f>
        <v>L</v>
      </c>
      <c r="AO111" s="9">
        <v>214</v>
      </c>
      <c r="AP111" s="9" t="str">
        <f>IFERROR(MID(VLOOKUP($B111,Seqs!$A:$B,2,0),AQ111,1),"")</f>
        <v>Y</v>
      </c>
      <c r="AQ111" s="9">
        <v>250</v>
      </c>
      <c r="AR111" s="9" t="str">
        <f>IFERROR(MID(VLOOKUP($B111,Seqs!$A:$B,2,0),AS111,1),"")</f>
        <v>G</v>
      </c>
      <c r="AS111" s="9">
        <v>255</v>
      </c>
      <c r="AT111" s="9" t="str">
        <f>IFERROR(MID(VLOOKUP($B111,Seqs!$A:$B,2,0),AU111,1),"")</f>
        <v>T</v>
      </c>
      <c r="AU111" s="9">
        <v>276</v>
      </c>
      <c r="AV111" s="9" t="str">
        <f>IFERROR(MID(VLOOKUP($B111,Seqs!$A:$B,2,0),AW111,1),"")</f>
        <v/>
      </c>
      <c r="AW111" s="9" t="s">
        <v>23</v>
      </c>
      <c r="AX111" s="9" t="str">
        <f>IFERROR(MID(VLOOKUP($B111,Seqs!$A:$B,2,0),AY111,1),"")</f>
        <v/>
      </c>
      <c r="AY111" s="9" t="s">
        <v>23</v>
      </c>
      <c r="AZ111" s="113" t="str">
        <f>VLOOKUP(B111,Classification!A:D,2,0)</f>
        <v>A</v>
      </c>
      <c r="BA111" s="101" t="str">
        <f>VLOOKUP(B111,Classification!A:D,4,0)</f>
        <v>Freefattyacid</v>
      </c>
      <c r="BB111" s="37" t="b">
        <f t="shared" ref="BB111" si="500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12">
        <f t="shared" ref="BC111" si="501">_xlfn.AGGREGATE(9,6,CG111:CR111)-_xlfn.AGGREGATE(9,6,BU111:CF111)+12</f>
        <v>233</v>
      </c>
      <c r="BD111" s="122" t="s">
        <v>23</v>
      </c>
      <c r="BE111" s="9" t="s">
        <v>1297</v>
      </c>
      <c r="BF111" s="52" t="s">
        <v>1</v>
      </c>
      <c r="BG111" s="52" t="s">
        <v>1</v>
      </c>
      <c r="BI111" s="114" t="s">
        <v>1293</v>
      </c>
      <c r="BJ111" s="115" t="s">
        <v>1293</v>
      </c>
      <c r="BK111" s="115" t="s">
        <v>1293</v>
      </c>
      <c r="BL111" s="115" t="s">
        <v>1293</v>
      </c>
      <c r="BM111" s="115" t="s">
        <v>1293</v>
      </c>
      <c r="BN111" s="115" t="s">
        <v>1293</v>
      </c>
      <c r="BO111" s="115" t="s">
        <v>1293</v>
      </c>
      <c r="BP111" s="115" t="s">
        <v>1293</v>
      </c>
      <c r="BQ111" s="115" t="s">
        <v>1293</v>
      </c>
      <c r="BR111" s="115" t="s">
        <v>1293</v>
      </c>
      <c r="BS111" s="115" t="s">
        <v>1293</v>
      </c>
      <c r="BT111" s="115" t="s">
        <v>1293</v>
      </c>
      <c r="BU111" s="114">
        <f t="shared" ref="BU111" si="502">E111</f>
        <v>4</v>
      </c>
      <c r="BV111" s="116" t="str">
        <f t="shared" ref="BV111" si="503">I111</f>
        <v>-</v>
      </c>
      <c r="BW111" s="117">
        <f t="shared" ref="BW111" si="504">M111</f>
        <v>39</v>
      </c>
      <c r="BX111" s="116">
        <f t="shared" ref="BX111" si="505">Q111</f>
        <v>71</v>
      </c>
      <c r="BY111" s="117">
        <f t="shared" ref="BY111" si="506">U111</f>
        <v>75</v>
      </c>
      <c r="BZ111" s="116" t="str">
        <f t="shared" ref="BZ111" si="507">Y111</f>
        <v>-</v>
      </c>
      <c r="CA111" s="117">
        <f t="shared" ref="CA111" si="508">AC111</f>
        <v>121</v>
      </c>
      <c r="CB111" s="116">
        <f t="shared" ref="CB111" si="509">AG111</f>
        <v>170</v>
      </c>
      <c r="CC111" s="117">
        <f t="shared" ref="CC111" si="510">AK111</f>
        <v>175</v>
      </c>
      <c r="CD111" s="116">
        <f t="shared" ref="CD111" si="511">AO111</f>
        <v>214</v>
      </c>
      <c r="CE111" s="117">
        <f t="shared" ref="CE111" si="512">AS111</f>
        <v>255</v>
      </c>
      <c r="CF111" s="116" t="str">
        <f t="shared" ref="CF111" si="513">AW111</f>
        <v>-</v>
      </c>
      <c r="CG111" s="114">
        <f t="shared" ref="CG111" si="514">G111</f>
        <v>37</v>
      </c>
      <c r="CH111" s="116" t="str">
        <f t="shared" ref="CH111" si="515">K111</f>
        <v>-</v>
      </c>
      <c r="CI111" s="117">
        <f t="shared" ref="CI111" si="516">O111</f>
        <v>69</v>
      </c>
      <c r="CJ111" s="117">
        <f t="shared" ref="CJ111" si="517">S111</f>
        <v>74</v>
      </c>
      <c r="CK111" s="117">
        <f t="shared" ref="CK111" si="518">W111</f>
        <v>110</v>
      </c>
      <c r="CL111" s="117" t="str">
        <f t="shared" ref="CL111" si="519">AA111</f>
        <v>-</v>
      </c>
      <c r="CM111" s="117">
        <f t="shared" ref="CM111" si="520">AE111</f>
        <v>146</v>
      </c>
      <c r="CN111" s="117">
        <f t="shared" ref="CN111" si="521">AI111</f>
        <v>172</v>
      </c>
      <c r="CO111" s="117">
        <f t="shared" ref="CO111" si="522">AM111</f>
        <v>211</v>
      </c>
      <c r="CP111" s="117">
        <f t="shared" ref="CP111" si="523">AQ111</f>
        <v>250</v>
      </c>
      <c r="CQ111" s="117">
        <f t="shared" ref="CQ111" si="524">AU111</f>
        <v>276</v>
      </c>
      <c r="CR111" s="117" t="str">
        <f t="shared" ref="CR111" si="525">AY111</f>
        <v>-</v>
      </c>
      <c r="CS111" s="112" t="e">
        <f t="shared" ref="CS111" si="526">M111-K111</f>
        <v>#VALUE!</v>
      </c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</row>
    <row r="112" spans="1:1028" s="12" customFormat="1" x14ac:dyDescent="0.2">
      <c r="A112" s="9" t="str">
        <f t="shared" ref="A112" si="527">CONCATENATE(B112,"_",C112)</f>
        <v>ffar1_human_5TZY</v>
      </c>
      <c r="B112" s="9" t="s">
        <v>1173</v>
      </c>
      <c r="C112" s="9" t="s">
        <v>1427</v>
      </c>
      <c r="D112" s="9" t="str">
        <f>IFERROR(MID(VLOOKUP($B112,Seqs!$A:$B,2,0),E112,1),"")</f>
        <v>P</v>
      </c>
      <c r="E112" s="9">
        <v>4</v>
      </c>
      <c r="F112" s="9" t="str">
        <f>IFERROR(MID(VLOOKUP($B112,Seqs!$A:$B,2,0),G112,1),"")</f>
        <v>R</v>
      </c>
      <c r="G112" s="9">
        <v>37</v>
      </c>
      <c r="H112" s="9" t="str">
        <f>IFERROR(MID(VLOOKUP($B112,Seqs!$A:$B,2,0),I112,1),"")</f>
        <v/>
      </c>
      <c r="I112" s="112" t="s">
        <v>23</v>
      </c>
      <c r="J112" s="9" t="str">
        <f>IFERROR(MID(VLOOKUP($B112,Seqs!$A:$B,2,0),K112,1),"")</f>
        <v/>
      </c>
      <c r="K112" s="112" t="s">
        <v>23</v>
      </c>
      <c r="L112" s="9" t="str">
        <f>IFERROR(MID(VLOOKUP($B112,Seqs!$A:$B,2,0),M112,1),"")</f>
        <v>T</v>
      </c>
      <c r="M112" s="9">
        <v>39</v>
      </c>
      <c r="N112" s="9" t="str">
        <f>IFERROR(MID(VLOOKUP($B112,Seqs!$A:$B,2,0),O112,1),"")</f>
        <v>A</v>
      </c>
      <c r="O112" s="9">
        <v>68</v>
      </c>
      <c r="P112" s="9" t="str">
        <f>IFERROR(MID(VLOOKUP($B112,Seqs!$A:$B,2,0),Q112,1),"")</f>
        <v>A</v>
      </c>
      <c r="Q112" s="9">
        <v>71</v>
      </c>
      <c r="R112" s="9" t="str">
        <f>IFERROR(MID(VLOOKUP($B112,Seqs!$A:$B,2,0),S112,1),"")</f>
        <v>L</v>
      </c>
      <c r="S112" s="9">
        <v>74</v>
      </c>
      <c r="T112" s="9" t="str">
        <f>IFERROR(MID(VLOOKUP($B112,Seqs!$A:$B,2,0),U112,1),"")</f>
        <v>P</v>
      </c>
      <c r="U112" s="9">
        <v>75</v>
      </c>
      <c r="V112" s="9" t="str">
        <f>IFERROR(MID(VLOOKUP($B112,Seqs!$A:$B,2,0),W112,1),"")</f>
        <v>F</v>
      </c>
      <c r="W112" s="9">
        <v>110</v>
      </c>
      <c r="X112" s="9" t="str">
        <f>IFERROR(MID(VLOOKUP($B112,Seqs!$A:$B,2,0),Y112,1),"")</f>
        <v>P</v>
      </c>
      <c r="Y112" s="9">
        <v>111</v>
      </c>
      <c r="Z112" s="9" t="str">
        <f>IFERROR(MID(VLOOKUP($B112,Seqs!$A:$B,2,0),AA112,1),"")</f>
        <v>R</v>
      </c>
      <c r="AA112" s="9">
        <v>118</v>
      </c>
      <c r="AB112" s="9" t="str">
        <f>IFERROR(MID(VLOOKUP($B112,Seqs!$A:$B,2,0),AC112,1),"")</f>
        <v>R</v>
      </c>
      <c r="AC112" s="9">
        <v>119</v>
      </c>
      <c r="AD112" s="9" t="str">
        <f>IFERROR(MID(VLOOKUP($B112,Seqs!$A:$B,2,0),AE112,1),"")</f>
        <v>A</v>
      </c>
      <c r="AE112" s="9">
        <v>146</v>
      </c>
      <c r="AF112" s="9" t="str">
        <f>IFERROR(MID(VLOOKUP($B112,Seqs!$A:$B,2,0),AG112,1),"")</f>
        <v>C</v>
      </c>
      <c r="AG112" s="9">
        <v>170</v>
      </c>
      <c r="AH112" s="9" t="str">
        <f>IFERROR(MID(VLOOKUP($B112,Seqs!$A:$B,2,0),AI112,1),"")</f>
        <v>E</v>
      </c>
      <c r="AI112" s="9">
        <v>172</v>
      </c>
      <c r="AJ112" s="9" t="str">
        <f>IFERROR(MID(VLOOKUP($B112,Seqs!$A:$B,2,0),AK112,1),"")</f>
        <v>D</v>
      </c>
      <c r="AK112" s="9">
        <v>175</v>
      </c>
      <c r="AL112" s="9" t="str">
        <f>IFERROR(MID(VLOOKUP($B112,Seqs!$A:$B,2,0),AM112,1),"")</f>
        <v>R</v>
      </c>
      <c r="AM112" s="9">
        <v>211</v>
      </c>
      <c r="AN112" s="9" t="str">
        <f>IFERROR(MID(VLOOKUP($B112,Seqs!$A:$B,2,0),AO112,1),"")</f>
        <v>T</v>
      </c>
      <c r="AO112" s="9">
        <v>215</v>
      </c>
      <c r="AP112" s="9" t="str">
        <f>IFERROR(MID(VLOOKUP($B112,Seqs!$A:$B,2,0),AQ112,1),"")</f>
        <v>Y</v>
      </c>
      <c r="AQ112" s="9">
        <v>250</v>
      </c>
      <c r="AR112" s="9" t="str">
        <f>IFERROR(MID(VLOOKUP($B112,Seqs!$A:$B,2,0),AS112,1),"")</f>
        <v>G</v>
      </c>
      <c r="AS112" s="9">
        <v>254</v>
      </c>
      <c r="AT112" s="9" t="str">
        <f>IFERROR(MID(VLOOKUP($B112,Seqs!$A:$B,2,0),AU112,1),"")</f>
        <v>G</v>
      </c>
      <c r="AU112" s="9">
        <v>277</v>
      </c>
      <c r="AV112" s="9" t="str">
        <f>IFERROR(MID(VLOOKUP($B112,Seqs!$A:$B,2,0),AW112,1),"")</f>
        <v/>
      </c>
      <c r="AW112" s="9" t="s">
        <v>23</v>
      </c>
      <c r="AX112" s="9" t="str">
        <f>IFERROR(MID(VLOOKUP($B112,Seqs!$A:$B,2,0),AY112,1),"")</f>
        <v/>
      </c>
      <c r="AY112" s="9" t="s">
        <v>23</v>
      </c>
      <c r="AZ112" s="113" t="str">
        <f>VLOOKUP(B112,Classification!A:D,2,0)</f>
        <v>A</v>
      </c>
      <c r="BA112" s="101" t="str">
        <f>VLOOKUP(B112,Classification!A:D,4,0)</f>
        <v>Freefattyacid</v>
      </c>
      <c r="BB112" s="37" t="b">
        <f t="shared" ref="BB112" si="528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12">
        <f t="shared" ref="BC112" si="529">_xlfn.AGGREGATE(9,6,CG112:CR112)-_xlfn.AGGREGATE(9,6,BU112:CF112)+12</f>
        <v>242</v>
      </c>
      <c r="BD112" s="122" t="s">
        <v>1382</v>
      </c>
      <c r="BE112" s="9" t="s">
        <v>1297</v>
      </c>
      <c r="BF112" s="52" t="s">
        <v>1</v>
      </c>
      <c r="BG112" s="52" t="s">
        <v>1</v>
      </c>
      <c r="BI112" s="114" t="s">
        <v>1293</v>
      </c>
      <c r="BJ112" s="115" t="s">
        <v>1293</v>
      </c>
      <c r="BK112" s="115" t="s">
        <v>1293</v>
      </c>
      <c r="BL112" s="115" t="s">
        <v>1293</v>
      </c>
      <c r="BM112" s="115" t="s">
        <v>1293</v>
      </c>
      <c r="BN112" s="115" t="s">
        <v>1293</v>
      </c>
      <c r="BO112" s="115" t="s">
        <v>1293</v>
      </c>
      <c r="BP112" s="115" t="s">
        <v>1293</v>
      </c>
      <c r="BQ112" s="115" t="s">
        <v>1293</v>
      </c>
      <c r="BR112" s="115" t="s">
        <v>1293</v>
      </c>
      <c r="BS112" s="115" t="s">
        <v>1293</v>
      </c>
      <c r="BT112" s="115" t="s">
        <v>1293</v>
      </c>
      <c r="BU112" s="114">
        <f t="shared" ref="BU112" si="530">E112</f>
        <v>4</v>
      </c>
      <c r="BV112" s="116" t="str">
        <f t="shared" ref="BV112" si="531">I112</f>
        <v>-</v>
      </c>
      <c r="BW112" s="117">
        <f t="shared" ref="BW112" si="532">M112</f>
        <v>39</v>
      </c>
      <c r="BX112" s="116">
        <f t="shared" ref="BX112" si="533">Q112</f>
        <v>71</v>
      </c>
      <c r="BY112" s="117">
        <f t="shared" ref="BY112" si="534">U112</f>
        <v>75</v>
      </c>
      <c r="BZ112" s="116">
        <f t="shared" ref="BZ112" si="535">Y112</f>
        <v>111</v>
      </c>
      <c r="CA112" s="117">
        <f t="shared" ref="CA112" si="536">AC112</f>
        <v>119</v>
      </c>
      <c r="CB112" s="116">
        <f t="shared" ref="CB112" si="537">AG112</f>
        <v>170</v>
      </c>
      <c r="CC112" s="117">
        <f t="shared" ref="CC112" si="538">AK112</f>
        <v>175</v>
      </c>
      <c r="CD112" s="116">
        <f t="shared" ref="CD112" si="539">AO112</f>
        <v>215</v>
      </c>
      <c r="CE112" s="117">
        <f t="shared" ref="CE112" si="540">AS112</f>
        <v>254</v>
      </c>
      <c r="CF112" s="116" t="str">
        <f t="shared" ref="CF112" si="541">AW112</f>
        <v>-</v>
      </c>
      <c r="CG112" s="114">
        <f t="shared" ref="CG112" si="542">G112</f>
        <v>37</v>
      </c>
      <c r="CH112" s="116" t="str">
        <f t="shared" ref="CH112" si="543">K112</f>
        <v>-</v>
      </c>
      <c r="CI112" s="117">
        <f t="shared" ref="CI112" si="544">O112</f>
        <v>68</v>
      </c>
      <c r="CJ112" s="117">
        <f t="shared" ref="CJ112" si="545">S112</f>
        <v>74</v>
      </c>
      <c r="CK112" s="117">
        <f t="shared" ref="CK112" si="546">W112</f>
        <v>110</v>
      </c>
      <c r="CL112" s="117">
        <f t="shared" ref="CL112" si="547">AA112</f>
        <v>118</v>
      </c>
      <c r="CM112" s="117">
        <f t="shared" ref="CM112" si="548">AE112</f>
        <v>146</v>
      </c>
      <c r="CN112" s="117">
        <f t="shared" ref="CN112" si="549">AI112</f>
        <v>172</v>
      </c>
      <c r="CO112" s="117">
        <f t="shared" ref="CO112" si="550">AM112</f>
        <v>211</v>
      </c>
      <c r="CP112" s="117">
        <f t="shared" ref="CP112" si="551">AQ112</f>
        <v>250</v>
      </c>
      <c r="CQ112" s="117">
        <f t="shared" ref="CQ112" si="552">AU112</f>
        <v>277</v>
      </c>
      <c r="CR112" s="117" t="str">
        <f t="shared" ref="CR112" si="553">AY112</f>
        <v>-</v>
      </c>
      <c r="CS112" s="112" t="e">
        <f t="shared" ref="CS112" si="554">M112-K112</f>
        <v>#VALUE!</v>
      </c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</row>
    <row r="113" spans="1:1029" x14ac:dyDescent="0.2">
      <c r="A113" s="3" t="str">
        <f t="shared" si="222"/>
        <v>hrh1_human__wt</v>
      </c>
      <c r="B113" s="3" t="s">
        <v>278</v>
      </c>
      <c r="C113" s="3" t="s">
        <v>100</v>
      </c>
      <c r="D113" s="3" t="str">
        <f>IFERROR(MID(VLOOKUP($B113,Seqs!$A:$B,2,0),E113,1),"")</f>
        <v>P</v>
      </c>
      <c r="E113" s="3">
        <v>29</v>
      </c>
      <c r="F113" s="3" t="str">
        <f>IFERROR(MID(VLOOKUP($B113,Seqs!$A:$B,2,0),G113,1),"")</f>
        <v>E</v>
      </c>
      <c r="G113" s="3">
        <v>55</v>
      </c>
      <c r="H113" s="3" t="str">
        <f>IFERROR(MID(VLOOKUP($B113,Seqs!$A:$B,2,0),I113,1),"")</f>
        <v>R</v>
      </c>
      <c r="I113" s="23">
        <v>56</v>
      </c>
      <c r="J113" s="3" t="str">
        <f>IFERROR(MID(VLOOKUP($B113,Seqs!$A:$B,2,0),K113,1),"")</f>
        <v>H</v>
      </c>
      <c r="K113" s="23">
        <v>59</v>
      </c>
      <c r="L113" s="3" t="str">
        <f>IFERROR(MID(VLOOKUP($B113,Seqs!$A:$B,2,0),M113,1),"")</f>
        <v>T</v>
      </c>
      <c r="M113" s="3">
        <v>60</v>
      </c>
      <c r="N113" s="3" t="str">
        <f>IFERROR(MID(VLOOKUP($B113,Seqs!$A:$B,2,0),O113,1),"")</f>
        <v>M</v>
      </c>
      <c r="O113" s="3">
        <v>90</v>
      </c>
      <c r="P113" s="3" t="str">
        <f>IFERROR(MID(VLOOKUP($B113,Seqs!$A:$B,2,0),Q113,1),"")</f>
        <v>K</v>
      </c>
      <c r="Q113" s="3">
        <v>92</v>
      </c>
      <c r="R113" s="3" t="str">
        <f>IFERROR(MID(VLOOKUP($B113,Seqs!$A:$B,2,0),S113,1),"")</f>
        <v>L</v>
      </c>
      <c r="S113" s="3">
        <v>95</v>
      </c>
      <c r="T113" s="3" t="str">
        <f>IFERROR(MID(VLOOKUP($B113,Seqs!$A:$B,2,0),U113,1),"")</f>
        <v>G</v>
      </c>
      <c r="U113" s="3">
        <v>96</v>
      </c>
      <c r="V113" s="3" t="str">
        <f>IFERROR(MID(VLOOKUP($B113,Seqs!$A:$B,2,0),W113,1),"")</f>
        <v>Q</v>
      </c>
      <c r="W113" s="3">
        <v>131</v>
      </c>
      <c r="X113" s="3" t="str">
        <f>IFERROR(MID(VLOOKUP($B113,Seqs!$A:$B,2,0),Y113,1),"")</f>
        <v>P</v>
      </c>
      <c r="Y113" s="3">
        <v>132</v>
      </c>
      <c r="Z113" s="3" t="str">
        <f>IFERROR(MID(VLOOKUP($B113,Seqs!$A:$B,2,0),AA113,1),"")</f>
        <v>R</v>
      </c>
      <c r="AA113" s="3">
        <v>139</v>
      </c>
      <c r="AB113" s="3" t="str">
        <f>IFERROR(MID(VLOOKUP($B113,Seqs!$A:$B,2,0),AC113,1),"")</f>
        <v>T</v>
      </c>
      <c r="AC113" s="9">
        <v>140</v>
      </c>
      <c r="AD113" s="3" t="str">
        <f>IFERROR(MID(VLOOKUP($B113,Seqs!$A:$B,2,0),AE113,1),"")</f>
        <v>G</v>
      </c>
      <c r="AE113" s="3">
        <v>164</v>
      </c>
      <c r="AF113" s="3" t="str">
        <f>IFERROR(MID(VLOOKUP($B113,Seqs!$A:$B,2,0),AG113,1),"")</f>
        <v>C</v>
      </c>
      <c r="AG113" s="3">
        <v>180</v>
      </c>
      <c r="AH113" s="3" t="str">
        <f>IFERROR(MID(VLOOKUP($B113,Seqs!$A:$B,2,0),AI113,1),"")</f>
        <v>T</v>
      </c>
      <c r="AI113" s="3">
        <v>182</v>
      </c>
      <c r="AJ113" s="3" t="str">
        <f>IFERROR(MID(VLOOKUP($B113,Seqs!$A:$B,2,0),AK113,1),"")</f>
        <v>V</v>
      </c>
      <c r="AK113" s="3">
        <v>187</v>
      </c>
      <c r="AL113" s="3" t="str">
        <f>IFERROR(MID(VLOOKUP($B113,Seqs!$A:$B,2,0),AM113,1),"")</f>
        <v>N</v>
      </c>
      <c r="AM113" s="3">
        <v>228</v>
      </c>
      <c r="AN113" s="3" t="str">
        <f>IFERROR(MID(VLOOKUP($B113,Seqs!$A:$B,2,0),AO113,1),"")</f>
        <v>G</v>
      </c>
      <c r="AO113" s="3">
        <v>404</v>
      </c>
      <c r="AP113" s="3" t="str">
        <f>IFERROR(MID(VLOOKUP($B113,Seqs!$A:$B,2,0),AQ113,1),"")</f>
        <v>C</v>
      </c>
      <c r="AQ113" s="3">
        <v>441</v>
      </c>
      <c r="AR113" s="3" t="str">
        <f>IFERROR(MID(VLOOKUP($B113,Seqs!$A:$B,2,0),AS113,1),"")</f>
        <v>N</v>
      </c>
      <c r="AS113" s="3">
        <v>446</v>
      </c>
      <c r="AT113" s="3" t="str">
        <f>IFERROR(MID(VLOOKUP($B113,Seqs!$A:$B,2,0),AU113,1),"")</f>
        <v>C</v>
      </c>
      <c r="AU113" s="3">
        <v>471</v>
      </c>
      <c r="AV113" s="3" t="str">
        <f>IFERROR(MID(VLOOKUP($B113,Seqs!$A:$B,2,0),AW113,1),"")</f>
        <v>N</v>
      </c>
      <c r="AW113" s="3">
        <v>472</v>
      </c>
      <c r="AX113" s="3" t="str">
        <f>IFERROR(MID(VLOOKUP($B113,Seqs!$A:$B,2,0),AY113,1),"")</f>
        <v>H</v>
      </c>
      <c r="AY113" s="3">
        <v>484</v>
      </c>
      <c r="AZ113" s="79" t="str">
        <f>VLOOKUP(B113,Classification!A:D,2,0)</f>
        <v>A</v>
      </c>
      <c r="BA113" s="97" t="str">
        <f>VLOOKUP(B113,Classification!A:D,4,0)</f>
        <v>Histamine</v>
      </c>
      <c r="BB113" s="27" t="b">
        <f t="shared" si="223"/>
        <v>1</v>
      </c>
      <c r="BC113" s="23">
        <f t="shared" si="473"/>
        <v>257</v>
      </c>
      <c r="BD113" s="35" t="s">
        <v>1379</v>
      </c>
      <c r="BE113" s="3" t="s">
        <v>1381</v>
      </c>
      <c r="BF113" s="50" t="s">
        <v>1379</v>
      </c>
      <c r="BG113" s="50" t="s">
        <v>1384</v>
      </c>
      <c r="BH113" s="1"/>
      <c r="BI113" s="72" t="s">
        <v>1293</v>
      </c>
      <c r="BJ113" s="58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72">
        <f t="shared" si="474"/>
        <v>29</v>
      </c>
      <c r="BV113" s="73">
        <f t="shared" si="475"/>
        <v>56</v>
      </c>
      <c r="BW113" s="74">
        <f t="shared" si="476"/>
        <v>60</v>
      </c>
      <c r="BX113" s="73">
        <f t="shared" si="477"/>
        <v>92</v>
      </c>
      <c r="BY113" s="74">
        <f t="shared" si="478"/>
        <v>96</v>
      </c>
      <c r="BZ113" s="73">
        <f t="shared" si="479"/>
        <v>132</v>
      </c>
      <c r="CA113" s="74">
        <f t="shared" si="480"/>
        <v>140</v>
      </c>
      <c r="CB113" s="73">
        <f t="shared" si="481"/>
        <v>180</v>
      </c>
      <c r="CC113" s="74">
        <f t="shared" si="482"/>
        <v>187</v>
      </c>
      <c r="CD113" s="73">
        <f t="shared" si="483"/>
        <v>404</v>
      </c>
      <c r="CE113" s="74">
        <f t="shared" si="484"/>
        <v>446</v>
      </c>
      <c r="CF113" s="73">
        <f t="shared" si="485"/>
        <v>472</v>
      </c>
      <c r="CG113" s="72">
        <f t="shared" si="486"/>
        <v>55</v>
      </c>
      <c r="CH113" s="73">
        <f t="shared" si="487"/>
        <v>59</v>
      </c>
      <c r="CI113" s="74">
        <f t="shared" si="488"/>
        <v>90</v>
      </c>
      <c r="CJ113" s="74">
        <f t="shared" si="489"/>
        <v>95</v>
      </c>
      <c r="CK113" s="74">
        <f t="shared" si="490"/>
        <v>131</v>
      </c>
      <c r="CL113" s="74">
        <f t="shared" si="491"/>
        <v>139</v>
      </c>
      <c r="CM113" s="74">
        <f t="shared" si="492"/>
        <v>164</v>
      </c>
      <c r="CN113" s="74">
        <f t="shared" si="493"/>
        <v>182</v>
      </c>
      <c r="CO113" s="74">
        <f t="shared" si="494"/>
        <v>228</v>
      </c>
      <c r="CP113" s="74">
        <f t="shared" si="495"/>
        <v>441</v>
      </c>
      <c r="CQ113" s="74">
        <f t="shared" si="496"/>
        <v>471</v>
      </c>
      <c r="CR113" s="74">
        <f t="shared" si="497"/>
        <v>484</v>
      </c>
      <c r="CS113" s="23">
        <f t="shared" si="498"/>
        <v>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222"/>
        <v>hrh1_human_3RZE</v>
      </c>
      <c r="B114" s="3" t="s">
        <v>278</v>
      </c>
      <c r="C114" s="3" t="s">
        <v>73</v>
      </c>
      <c r="D114" s="3" t="str">
        <f>IFERROR(MID(VLOOKUP($B114,Seqs!$A:$B,2,0),E114,1),"")</f>
        <v>V</v>
      </c>
      <c r="E114" s="3">
        <v>33</v>
      </c>
      <c r="F114" s="3" t="str">
        <f>IFERROR(MID(VLOOKUP($B114,Seqs!$A:$B,2,0),G114,1),"")</f>
        <v>E</v>
      </c>
      <c r="G114" s="3">
        <v>55</v>
      </c>
      <c r="H114" s="3" t="str">
        <f>IFERROR(MID(VLOOKUP($B114,Seqs!$A:$B,2,0),I114,1),"")</f>
        <v>R</v>
      </c>
      <c r="I114" s="23">
        <v>56</v>
      </c>
      <c r="J114" s="3" t="str">
        <f>IFERROR(MID(VLOOKUP($B114,Seqs!$A:$B,2,0),K114,1),"")</f>
        <v>H</v>
      </c>
      <c r="K114" s="23">
        <v>59</v>
      </c>
      <c r="L114" s="3" t="str">
        <f>IFERROR(MID(VLOOKUP($B114,Seqs!$A:$B,2,0),M114,1),"")</f>
        <v>T</v>
      </c>
      <c r="M114" s="3">
        <v>60</v>
      </c>
      <c r="N114" s="3" t="str">
        <f>IFERROR(MID(VLOOKUP($B114,Seqs!$A:$B,2,0),O114,1),"")</f>
        <v>M</v>
      </c>
      <c r="O114" s="3">
        <v>90</v>
      </c>
      <c r="P114" s="3" t="str">
        <f>IFERROR(MID(VLOOKUP($B114,Seqs!$A:$B,2,0),Q114,1),"")</f>
        <v>K</v>
      </c>
      <c r="Q114" s="3">
        <v>92</v>
      </c>
      <c r="R114" s="3" t="str">
        <f>IFERROR(MID(VLOOKUP($B114,Seqs!$A:$B,2,0),S114,1),"")</f>
        <v>L</v>
      </c>
      <c r="S114" s="3">
        <v>95</v>
      </c>
      <c r="T114" s="3" t="str">
        <f>IFERROR(MID(VLOOKUP($B114,Seqs!$A:$B,2,0),U114,1),"")</f>
        <v>G</v>
      </c>
      <c r="U114" s="3">
        <v>96</v>
      </c>
      <c r="V114" s="3" t="str">
        <f>IFERROR(MID(VLOOKUP($B114,Seqs!$A:$B,2,0),W114,1),"")</f>
        <v>Q</v>
      </c>
      <c r="W114" s="3">
        <v>131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140</v>
      </c>
      <c r="AD114" s="3" t="str">
        <f>IFERROR(MID(VLOOKUP($B114,Seqs!$A:$B,2,0),AE114,1),"")</f>
        <v>G</v>
      </c>
      <c r="AE114" s="3">
        <v>164</v>
      </c>
      <c r="AF114" s="3" t="str">
        <f>IFERROR(MID(VLOOKUP($B114,Seqs!$A:$B,2,0),AG114,1),"")</f>
        <v>C</v>
      </c>
      <c r="AG114" s="3">
        <v>180</v>
      </c>
      <c r="AH114" s="3" t="str">
        <f>IFERROR(MID(VLOOKUP($B114,Seqs!$A:$B,2,0),AI114,1),"")</f>
        <v>T</v>
      </c>
      <c r="AI114" s="3">
        <v>182</v>
      </c>
      <c r="AJ114" s="3" t="str">
        <f>IFERROR(MID(VLOOKUP($B114,Seqs!$A:$B,2,0),AK114,1),"")</f>
        <v>V</v>
      </c>
      <c r="AK114" s="3">
        <v>187</v>
      </c>
      <c r="AL114" s="3" t="str">
        <f>IFERROR(MID(VLOOKUP($B114,Seqs!$A:$B,2,0),AM114,1),"")</f>
        <v>V</v>
      </c>
      <c r="AM114" s="3">
        <v>217</v>
      </c>
      <c r="AN114" s="3" t="str">
        <f>IFERROR(MID(VLOOKUP($B114,Seqs!$A:$B,2,0),AO114,1),"")</f>
        <v>N</v>
      </c>
      <c r="AO114" s="3">
        <v>408</v>
      </c>
      <c r="AP114" s="3" t="str">
        <f>IFERROR(MID(VLOOKUP($B114,Seqs!$A:$B,2,0),AQ114,1),"")</f>
        <v>C</v>
      </c>
      <c r="AQ114" s="3">
        <v>441</v>
      </c>
      <c r="AR114" s="3" t="str">
        <f>IFERROR(MID(VLOOKUP($B114,Seqs!$A:$B,2,0),AS114,1),"")</f>
        <v>N</v>
      </c>
      <c r="AS114" s="3">
        <v>446</v>
      </c>
      <c r="AT114" s="3" t="str">
        <f>IFERROR(MID(VLOOKUP($B114,Seqs!$A:$B,2,0),AU114,1),"")</f>
        <v>C</v>
      </c>
      <c r="AU114" s="3">
        <v>471</v>
      </c>
      <c r="AV114" s="3" t="str">
        <f>IFERROR(MID(VLOOKUP($B114,Seqs!$A:$B,2,0),AW114,1),"")</f>
        <v>N</v>
      </c>
      <c r="AW114" s="3">
        <v>472</v>
      </c>
      <c r="AX114" s="3" t="str">
        <f>IFERROR(MID(VLOOKUP($B114,Seqs!$A:$B,2,0),AY114,1),"")</f>
        <v>H</v>
      </c>
      <c r="AY114" s="3">
        <v>484</v>
      </c>
      <c r="AZ114" s="79" t="str">
        <f>VLOOKUP(B114,Classification!A:D,2,0)</f>
        <v>A</v>
      </c>
      <c r="BA114" s="97" t="str">
        <f>VLOOKUP(B114,Classification!A:D,4,0)</f>
        <v>Histamine</v>
      </c>
      <c r="BB114" s="27" t="b">
        <f t="shared" si="223"/>
        <v>1</v>
      </c>
      <c r="BC114" s="23">
        <f t="shared" si="473"/>
        <v>231</v>
      </c>
      <c r="BD114" s="16" t="s">
        <v>1383</v>
      </c>
      <c r="BE114" s="3" t="s">
        <v>1381</v>
      </c>
      <c r="BF114" s="50" t="s">
        <v>1384</v>
      </c>
      <c r="BG114" s="50" t="s">
        <v>1384</v>
      </c>
      <c r="BH114" s="1"/>
      <c r="BI114" s="72" t="s">
        <v>1293</v>
      </c>
      <c r="BJ114" s="58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72">
        <f t="shared" si="474"/>
        <v>33</v>
      </c>
      <c r="BV114" s="73">
        <f t="shared" si="475"/>
        <v>56</v>
      </c>
      <c r="BW114" s="74">
        <f t="shared" si="476"/>
        <v>60</v>
      </c>
      <c r="BX114" s="73">
        <f t="shared" si="477"/>
        <v>92</v>
      </c>
      <c r="BY114" s="74">
        <f t="shared" si="478"/>
        <v>96</v>
      </c>
      <c r="BZ114" s="73" t="str">
        <f t="shared" si="479"/>
        <v>-</v>
      </c>
      <c r="CA114" s="74">
        <f t="shared" si="480"/>
        <v>140</v>
      </c>
      <c r="CB114" s="73">
        <f t="shared" si="481"/>
        <v>180</v>
      </c>
      <c r="CC114" s="74">
        <f t="shared" si="482"/>
        <v>187</v>
      </c>
      <c r="CD114" s="73">
        <f t="shared" si="483"/>
        <v>408</v>
      </c>
      <c r="CE114" s="74">
        <f t="shared" si="484"/>
        <v>446</v>
      </c>
      <c r="CF114" s="73">
        <f t="shared" si="485"/>
        <v>472</v>
      </c>
      <c r="CG114" s="72">
        <f t="shared" si="486"/>
        <v>55</v>
      </c>
      <c r="CH114" s="73">
        <f t="shared" si="487"/>
        <v>59</v>
      </c>
      <c r="CI114" s="74">
        <f t="shared" si="488"/>
        <v>90</v>
      </c>
      <c r="CJ114" s="74">
        <f t="shared" si="489"/>
        <v>95</v>
      </c>
      <c r="CK114" s="74">
        <f t="shared" si="490"/>
        <v>131</v>
      </c>
      <c r="CL114" s="74" t="str">
        <f t="shared" si="491"/>
        <v>-</v>
      </c>
      <c r="CM114" s="74">
        <f t="shared" si="492"/>
        <v>164</v>
      </c>
      <c r="CN114" s="74">
        <f t="shared" si="493"/>
        <v>182</v>
      </c>
      <c r="CO114" s="74">
        <f t="shared" si="494"/>
        <v>217</v>
      </c>
      <c r="CP114" s="74">
        <f t="shared" si="495"/>
        <v>441</v>
      </c>
      <c r="CQ114" s="74">
        <f t="shared" si="496"/>
        <v>471</v>
      </c>
      <c r="CR114" s="74">
        <f t="shared" si="497"/>
        <v>484</v>
      </c>
      <c r="CS114" s="23">
        <f t="shared" si="498"/>
        <v>1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ref="A115:A147" si="555">CONCATENATE(B115,"_",C115)</f>
        <v>lpar1_human__wt</v>
      </c>
      <c r="B115" s="3" t="s">
        <v>103</v>
      </c>
      <c r="C115" s="3" t="s">
        <v>100</v>
      </c>
      <c r="D115" s="3" t="str">
        <f>IFERROR(MID(VLOOKUP($B115,Seqs!$A:$B,2,0),E115,1),"")</f>
        <v>T</v>
      </c>
      <c r="E115" s="3">
        <v>47</v>
      </c>
      <c r="F115" s="3" t="str">
        <f>IFERROR(MID(VLOOKUP($B115,Seqs!$A:$B,2,0),G115,1),"")</f>
        <v>N</v>
      </c>
      <c r="G115" s="3">
        <v>77</v>
      </c>
      <c r="H115" s="3" t="str">
        <f>IFERROR(MID(VLOOKUP($B115,Seqs!$A:$B,2,0),I115,1),"")</f>
        <v>R</v>
      </c>
      <c r="I115" s="23">
        <v>78</v>
      </c>
      <c r="J115" s="3" t="str">
        <f>IFERROR(MID(VLOOKUP($B115,Seqs!$A:$B,2,0),K115,1),"")</f>
        <v>H</v>
      </c>
      <c r="K115" s="23">
        <v>81</v>
      </c>
      <c r="L115" s="3" t="str">
        <f>IFERROR(MID(VLOOKUP($B115,Seqs!$A:$B,2,0),M115,1),"")</f>
        <v>F</v>
      </c>
      <c r="M115" s="3">
        <v>82</v>
      </c>
      <c r="N115" s="3" t="str">
        <f>IFERROR(MID(VLOOKUP($B115,Seqs!$A:$B,2,0),O115,1),"")</f>
        <v>N</v>
      </c>
      <c r="O115" s="3">
        <v>108</v>
      </c>
      <c r="P115" s="3" t="str">
        <f>IFERROR(MID(VLOOKUP($B115,Seqs!$A:$B,2,0),Q115,1),"")</f>
        <v>G</v>
      </c>
      <c r="Q115" s="3">
        <v>110</v>
      </c>
      <c r="R115" s="3" t="str">
        <f>IFERROR(MID(VLOOKUP($B115,Seqs!$A:$B,2,0),S115,1),"")</f>
        <v>L</v>
      </c>
      <c r="S115" s="3">
        <v>116</v>
      </c>
      <c r="T115" s="3" t="str">
        <f>IFERROR(MID(VLOOKUP($B115,Seqs!$A:$B,2,0),U115,1),"")</f>
        <v>T</v>
      </c>
      <c r="U115" s="3">
        <v>117</v>
      </c>
      <c r="V115" s="3" t="str">
        <f>IFERROR(MID(VLOOKUP($B115,Seqs!$A:$B,2,0),W115,1),"")</f>
        <v>R</v>
      </c>
      <c r="W115" s="3">
        <v>152</v>
      </c>
      <c r="X115" s="3" t="str">
        <f>IFERROR(MID(VLOOKUP($B115,Seqs!$A:$B,2,0),Y115,1),"")</f>
        <v>M</v>
      </c>
      <c r="Y115" s="108">
        <v>153</v>
      </c>
      <c r="Z115" s="3" t="str">
        <f>IFERROR(MID(VLOOKUP($B115,Seqs!$A:$B,2,0),AA115,1),"")</f>
        <v>M</v>
      </c>
      <c r="AA115" s="108">
        <v>159</v>
      </c>
      <c r="AB115" s="3" t="str">
        <f>IFERROR(MID(VLOOKUP($B115,Seqs!$A:$B,2,0),AC115,1),"")</f>
        <v>S</v>
      </c>
      <c r="AC115" s="108">
        <v>160</v>
      </c>
      <c r="AD115" s="3" t="str">
        <f>IFERROR(MID(VLOOKUP($B115,Seqs!$A:$B,2,0),AE115,1),"")</f>
        <v>G</v>
      </c>
      <c r="AE115" s="3">
        <v>185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S</v>
      </c>
      <c r="AK115" s="3">
        <v>203</v>
      </c>
      <c r="AL115" s="3" t="str">
        <f>IFERROR(MID(VLOOKUP($B115,Seqs!$A:$B,2,0),AM115,1),"")</f>
        <v>S</v>
      </c>
      <c r="AM115" s="3">
        <v>240</v>
      </c>
      <c r="AN115" s="3" t="str">
        <f>IFERROR(MID(VLOOKUP($B115,Seqs!$A:$B,2,0),AO115,1),"")</f>
        <v>G</v>
      </c>
      <c r="AO115" s="3">
        <v>245</v>
      </c>
      <c r="AP115" s="3" t="str">
        <f>IFERROR(MID(VLOOKUP($B115,Seqs!$A:$B,2,0),AQ115,1),"")</f>
        <v>C</v>
      </c>
      <c r="AQ115" s="3">
        <v>284</v>
      </c>
      <c r="AR115" s="3" t="str">
        <f>IFERROR(MID(VLOOKUP($B115,Seqs!$A:$B,2,0),AS115,1),"")</f>
        <v>D</v>
      </c>
      <c r="AS115" s="3">
        <v>288</v>
      </c>
      <c r="AT115" s="3" t="str">
        <f>IFERROR(MID(VLOOKUP($B115,Seqs!$A:$B,2,0),AU115,1),"")</f>
        <v>R</v>
      </c>
      <c r="AU115" s="3">
        <v>314</v>
      </c>
      <c r="AV115" s="3" t="str">
        <f>IFERROR(MID(VLOOKUP($B115,Seqs!$A:$B,2,0),AW115,1),"")</f>
        <v>D</v>
      </c>
      <c r="AW115" s="3">
        <v>315</v>
      </c>
      <c r="AX115" s="3" t="str">
        <f>IFERROR(MID(VLOOKUP($B115,Seqs!$A:$B,2,0),AY115,1),"")</f>
        <v>C</v>
      </c>
      <c r="AY115" s="3">
        <v>327</v>
      </c>
      <c r="AZ115" s="79" t="str">
        <f>VLOOKUP(B115,Classification!A:D,2,0)</f>
        <v>A</v>
      </c>
      <c r="BA115" s="97" t="str">
        <f>VLOOKUP(B115,Classification!A:D,4,0)</f>
        <v>Lysophospholipid(LPA)</v>
      </c>
      <c r="BB115" s="27" t="b">
        <f t="shared" ref="BB115:BB147" si="55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si="473"/>
        <v>257</v>
      </c>
      <c r="BD115" s="57" t="s">
        <v>1379</v>
      </c>
      <c r="BE115" s="3" t="s">
        <v>1381</v>
      </c>
      <c r="BF115" s="50" t="s">
        <v>1379</v>
      </c>
      <c r="BG115" s="50" t="s">
        <v>1384</v>
      </c>
      <c r="BH115" s="1"/>
      <c r="BI115" s="72" t="s">
        <v>1293</v>
      </c>
      <c r="BJ115" s="58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72">
        <f t="shared" si="474"/>
        <v>47</v>
      </c>
      <c r="BV115" s="73">
        <f t="shared" si="475"/>
        <v>78</v>
      </c>
      <c r="BW115" s="74">
        <f t="shared" si="476"/>
        <v>82</v>
      </c>
      <c r="BX115" s="73">
        <f t="shared" si="477"/>
        <v>110</v>
      </c>
      <c r="BY115" s="74">
        <f t="shared" si="478"/>
        <v>117</v>
      </c>
      <c r="BZ115" s="73">
        <f t="shared" si="479"/>
        <v>153</v>
      </c>
      <c r="CA115" s="74">
        <f t="shared" si="480"/>
        <v>160</v>
      </c>
      <c r="CB115" s="73" t="str">
        <f t="shared" si="481"/>
        <v>-</v>
      </c>
      <c r="CC115" s="74">
        <f t="shared" si="482"/>
        <v>203</v>
      </c>
      <c r="CD115" s="73">
        <f t="shared" si="483"/>
        <v>245</v>
      </c>
      <c r="CE115" s="74">
        <f t="shared" si="484"/>
        <v>288</v>
      </c>
      <c r="CF115" s="73">
        <f t="shared" si="485"/>
        <v>315</v>
      </c>
      <c r="CG115" s="72">
        <f t="shared" si="486"/>
        <v>77</v>
      </c>
      <c r="CH115" s="73">
        <f t="shared" si="487"/>
        <v>81</v>
      </c>
      <c r="CI115" s="74">
        <f t="shared" si="488"/>
        <v>108</v>
      </c>
      <c r="CJ115" s="74">
        <f t="shared" si="489"/>
        <v>116</v>
      </c>
      <c r="CK115" s="74">
        <f t="shared" si="490"/>
        <v>152</v>
      </c>
      <c r="CL115" s="74">
        <f t="shared" si="491"/>
        <v>159</v>
      </c>
      <c r="CM115" s="74">
        <f t="shared" si="492"/>
        <v>185</v>
      </c>
      <c r="CN115" s="74" t="str">
        <f t="shared" si="493"/>
        <v>-</v>
      </c>
      <c r="CO115" s="74">
        <f t="shared" si="494"/>
        <v>240</v>
      </c>
      <c r="CP115" s="74">
        <f t="shared" si="495"/>
        <v>284</v>
      </c>
      <c r="CQ115" s="74">
        <f t="shared" si="496"/>
        <v>314</v>
      </c>
      <c r="CR115" s="74">
        <f t="shared" si="497"/>
        <v>327</v>
      </c>
      <c r="CS115" s="23">
        <f t="shared" si="498"/>
        <v>1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555"/>
        <v>lpar1_human_4Z34</v>
      </c>
      <c r="B116" s="3" t="s">
        <v>103</v>
      </c>
      <c r="C116" s="3" t="s">
        <v>1057</v>
      </c>
      <c r="D116" s="3" t="str">
        <f>IFERROR(MID(VLOOKUP($B116,Seqs!$A:$B,2,0),E116,1),"")</f>
        <v>T</v>
      </c>
      <c r="E116" s="3">
        <v>47</v>
      </c>
      <c r="F116" s="3" t="str">
        <f>IFERROR(MID(VLOOKUP($B116,Seqs!$A:$B,2,0),G116,1),"")</f>
        <v>N</v>
      </c>
      <c r="G116" s="3">
        <v>77</v>
      </c>
      <c r="H116" s="3" t="str">
        <f>IFERROR(MID(VLOOKUP($B116,Seqs!$A:$B,2,0),I116,1),"")</f>
        <v>R</v>
      </c>
      <c r="I116" s="23">
        <v>78</v>
      </c>
      <c r="J116" s="3" t="str">
        <f>IFERROR(MID(VLOOKUP($B116,Seqs!$A:$B,2,0),K116,1),"")</f>
        <v>H</v>
      </c>
      <c r="K116" s="23">
        <v>81</v>
      </c>
      <c r="L116" s="3" t="str">
        <f>IFERROR(MID(VLOOKUP($B116,Seqs!$A:$B,2,0),M116,1),"")</f>
        <v>F</v>
      </c>
      <c r="M116" s="3">
        <v>82</v>
      </c>
      <c r="N116" s="3" t="str">
        <f>IFERROR(MID(VLOOKUP($B116,Seqs!$A:$B,2,0),O116,1),"")</f>
        <v>N</v>
      </c>
      <c r="O116" s="3">
        <v>108</v>
      </c>
      <c r="P116" s="3" t="str">
        <f>IFERROR(MID(VLOOKUP($B116,Seqs!$A:$B,2,0),Q116,1),"")</f>
        <v>G</v>
      </c>
      <c r="Q116" s="3">
        <v>110</v>
      </c>
      <c r="R116" s="3" t="str">
        <f>IFERROR(MID(VLOOKUP($B116,Seqs!$A:$B,2,0),S116,1),"")</f>
        <v>L</v>
      </c>
      <c r="S116" s="3">
        <v>116</v>
      </c>
      <c r="T116" s="3" t="str">
        <f>IFERROR(MID(VLOOKUP($B116,Seqs!$A:$B,2,0),U116,1),"")</f>
        <v>T</v>
      </c>
      <c r="U116" s="3">
        <v>117</v>
      </c>
      <c r="V116" s="3" t="str">
        <f>IFERROR(MID(VLOOKUP($B116,Seqs!$A:$B,2,0),W116,1),"")</f>
        <v>R</v>
      </c>
      <c r="W116" s="3">
        <v>152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157</v>
      </c>
      <c r="AD116" s="3" t="str">
        <f>IFERROR(MID(VLOOKUP($B116,Seqs!$A:$B,2,0),AE116,1),"")</f>
        <v>G</v>
      </c>
      <c r="AE116" s="3">
        <v>185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S</v>
      </c>
      <c r="AK116" s="3">
        <v>203</v>
      </c>
      <c r="AL116" s="3" t="str">
        <f>IFERROR(MID(VLOOKUP($B116,Seqs!$A:$B,2,0),AM116,1),"")</f>
        <v>R</v>
      </c>
      <c r="AM116" s="3">
        <v>235</v>
      </c>
      <c r="AN116" s="3" t="str">
        <f>IFERROR(MID(VLOOKUP($B116,Seqs!$A:$B,2,0),AO116,1),"")</f>
        <v>G</v>
      </c>
      <c r="AO116" s="3">
        <v>245</v>
      </c>
      <c r="AP116" s="3" t="str">
        <f>IFERROR(MID(VLOOKUP($B116,Seqs!$A:$B,2,0),AQ116,1),"")</f>
        <v>C</v>
      </c>
      <c r="AQ116" s="3">
        <v>284</v>
      </c>
      <c r="AR116" s="3" t="str">
        <f>IFERROR(MID(VLOOKUP($B116,Seqs!$A:$B,2,0),AS116,1),"")</f>
        <v>E</v>
      </c>
      <c r="AS116" s="3">
        <v>293</v>
      </c>
      <c r="AT116" s="3" t="str">
        <f>IFERROR(MID(VLOOKUP($B116,Seqs!$A:$B,2,0),AU116,1),"")</f>
        <v>R</v>
      </c>
      <c r="AU116" s="3">
        <v>314</v>
      </c>
      <c r="AV116" s="3" t="str">
        <f>IFERROR(MID(VLOOKUP($B116,Seqs!$A:$B,2,0),AW116,1),"")</f>
        <v>D</v>
      </c>
      <c r="AW116" s="3">
        <v>315</v>
      </c>
      <c r="AX116" s="3" t="str">
        <f>IFERROR(MID(VLOOKUP($B116,Seqs!$A:$B,2,0),AY116,1),"")</f>
        <v>C</v>
      </c>
      <c r="AY116" s="3">
        <v>327</v>
      </c>
      <c r="AZ116" s="79" t="str">
        <f>VLOOKUP(B116,Classification!A:D,2,0)</f>
        <v>A</v>
      </c>
      <c r="BA116" s="97" t="str">
        <f>VLOOKUP(B116,Classification!A:D,4,0)</f>
        <v>Lysophospholipid(LPA)</v>
      </c>
      <c r="BB116" s="27" t="b">
        <f t="shared" si="556"/>
        <v>1</v>
      </c>
      <c r="BC116" s="23">
        <f t="shared" si="473"/>
        <v>244</v>
      </c>
      <c r="BD116" s="16" t="s">
        <v>1383</v>
      </c>
      <c r="BE116" s="3" t="s">
        <v>1381</v>
      </c>
      <c r="BF116" s="50" t="s">
        <v>1384</v>
      </c>
      <c r="BG116" s="50" t="s">
        <v>1384</v>
      </c>
      <c r="BH116" s="1"/>
      <c r="BI116" s="72" t="s">
        <v>1293</v>
      </c>
      <c r="BJ116" s="58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72">
        <f t="shared" si="474"/>
        <v>47</v>
      </c>
      <c r="BV116" s="73">
        <f t="shared" si="475"/>
        <v>78</v>
      </c>
      <c r="BW116" s="74">
        <f t="shared" si="476"/>
        <v>82</v>
      </c>
      <c r="BX116" s="73">
        <f t="shared" si="477"/>
        <v>110</v>
      </c>
      <c r="BY116" s="74">
        <f t="shared" si="478"/>
        <v>117</v>
      </c>
      <c r="BZ116" s="73" t="str">
        <f t="shared" si="479"/>
        <v>-</v>
      </c>
      <c r="CA116" s="74">
        <f t="shared" si="480"/>
        <v>157</v>
      </c>
      <c r="CB116" s="73" t="str">
        <f t="shared" si="481"/>
        <v>-</v>
      </c>
      <c r="CC116" s="74">
        <f t="shared" si="482"/>
        <v>203</v>
      </c>
      <c r="CD116" s="73">
        <f t="shared" si="483"/>
        <v>245</v>
      </c>
      <c r="CE116" s="74">
        <f t="shared" si="484"/>
        <v>293</v>
      </c>
      <c r="CF116" s="73">
        <f t="shared" si="485"/>
        <v>315</v>
      </c>
      <c r="CG116" s="72">
        <f t="shared" si="486"/>
        <v>77</v>
      </c>
      <c r="CH116" s="73">
        <f t="shared" si="487"/>
        <v>81</v>
      </c>
      <c r="CI116" s="74">
        <f t="shared" si="488"/>
        <v>108</v>
      </c>
      <c r="CJ116" s="74">
        <f t="shared" si="489"/>
        <v>116</v>
      </c>
      <c r="CK116" s="74">
        <f t="shared" si="490"/>
        <v>152</v>
      </c>
      <c r="CL116" s="74" t="str">
        <f t="shared" si="491"/>
        <v>-</v>
      </c>
      <c r="CM116" s="74">
        <f t="shared" si="492"/>
        <v>185</v>
      </c>
      <c r="CN116" s="74" t="str">
        <f t="shared" si="493"/>
        <v>-</v>
      </c>
      <c r="CO116" s="74">
        <f t="shared" si="494"/>
        <v>235</v>
      </c>
      <c r="CP116" s="74">
        <f t="shared" si="495"/>
        <v>284</v>
      </c>
      <c r="CQ116" s="74">
        <f t="shared" si="496"/>
        <v>314</v>
      </c>
      <c r="CR116" s="74">
        <f t="shared" si="497"/>
        <v>327</v>
      </c>
      <c r="CS116" s="23">
        <f t="shared" si="498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555"/>
        <v>lpar1_human_4Z35</v>
      </c>
      <c r="B117" s="3" t="s">
        <v>103</v>
      </c>
      <c r="C117" s="3" t="s">
        <v>89</v>
      </c>
      <c r="D117" s="3" t="str">
        <f>IFERROR(MID(VLOOKUP($B117,Seqs!$A:$B,2,0),E117,1),"")</f>
        <v>T</v>
      </c>
      <c r="E117" s="3">
        <v>47</v>
      </c>
      <c r="F117" s="3" t="str">
        <f>IFERROR(MID(VLOOKUP($B117,Seqs!$A:$B,2,0),G117,1),"")</f>
        <v>N</v>
      </c>
      <c r="G117" s="3">
        <v>77</v>
      </c>
      <c r="H117" s="3" t="str">
        <f>IFERROR(MID(VLOOKUP($B117,Seqs!$A:$B,2,0),I117,1),"")</f>
        <v>R</v>
      </c>
      <c r="I117" s="23">
        <v>78</v>
      </c>
      <c r="J117" s="3" t="str">
        <f>IFERROR(MID(VLOOKUP($B117,Seqs!$A:$B,2,0),K117,1),"")</f>
        <v>H</v>
      </c>
      <c r="K117" s="23">
        <v>81</v>
      </c>
      <c r="L117" s="3" t="str">
        <f>IFERROR(MID(VLOOKUP($B117,Seqs!$A:$B,2,0),M117,1),"")</f>
        <v>F</v>
      </c>
      <c r="M117" s="3">
        <v>82</v>
      </c>
      <c r="N117" s="3" t="str">
        <f>IFERROR(MID(VLOOKUP($B117,Seqs!$A:$B,2,0),O117,1),"")</f>
        <v>N</v>
      </c>
      <c r="O117" s="3">
        <v>108</v>
      </c>
      <c r="P117" s="3" t="str">
        <f>IFERROR(MID(VLOOKUP($B117,Seqs!$A:$B,2,0),Q117,1),"")</f>
        <v>G</v>
      </c>
      <c r="Q117" s="3">
        <v>110</v>
      </c>
      <c r="R117" s="3" t="str">
        <f>IFERROR(MID(VLOOKUP($B117,Seqs!$A:$B,2,0),S117,1),"")</f>
        <v>L</v>
      </c>
      <c r="S117" s="3">
        <v>116</v>
      </c>
      <c r="T117" s="3" t="str">
        <f>IFERROR(MID(VLOOKUP($B117,Seqs!$A:$B,2,0),U117,1),"")</f>
        <v>T</v>
      </c>
      <c r="U117" s="3">
        <v>117</v>
      </c>
      <c r="V117" s="3" t="str">
        <f>IFERROR(MID(VLOOKUP($B117,Seqs!$A:$B,2,0),W117,1),"")</f>
        <v>R</v>
      </c>
      <c r="W117" s="3">
        <v>152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157</v>
      </c>
      <c r="AD117" s="3" t="str">
        <f>IFERROR(MID(VLOOKUP($B117,Seqs!$A:$B,2,0),AE117,1),"")</f>
        <v>G</v>
      </c>
      <c r="AE117" s="3">
        <v>185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S</v>
      </c>
      <c r="AK117" s="3">
        <v>203</v>
      </c>
      <c r="AL117" s="3" t="str">
        <f>IFERROR(MID(VLOOKUP($B117,Seqs!$A:$B,2,0),AM117,1),"")</f>
        <v>R</v>
      </c>
      <c r="AM117" s="3">
        <v>235</v>
      </c>
      <c r="AN117" s="3" t="str">
        <f>IFERROR(MID(VLOOKUP($B117,Seqs!$A:$B,2,0),AO117,1),"")</f>
        <v>G</v>
      </c>
      <c r="AO117" s="3">
        <v>245</v>
      </c>
      <c r="AP117" s="3" t="str">
        <f>IFERROR(MID(VLOOKUP($B117,Seqs!$A:$B,2,0),AQ117,1),"")</f>
        <v>C</v>
      </c>
      <c r="AQ117" s="3">
        <v>284</v>
      </c>
      <c r="AR117" s="3" t="str">
        <f>IFERROR(MID(VLOOKUP($B117,Seqs!$A:$B,2,0),AS117,1),"")</f>
        <v>E</v>
      </c>
      <c r="AS117" s="3">
        <v>293</v>
      </c>
      <c r="AT117" s="3" t="str">
        <f>IFERROR(MID(VLOOKUP($B117,Seqs!$A:$B,2,0),AU117,1),"")</f>
        <v>R</v>
      </c>
      <c r="AU117" s="3">
        <v>314</v>
      </c>
      <c r="AV117" s="3" t="str">
        <f>IFERROR(MID(VLOOKUP($B117,Seqs!$A:$B,2,0),AW117,1),"")</f>
        <v>D</v>
      </c>
      <c r="AW117" s="3">
        <v>315</v>
      </c>
      <c r="AX117" s="3" t="str">
        <f>IFERROR(MID(VLOOKUP($B117,Seqs!$A:$B,2,0),AY117,1),"")</f>
        <v>C</v>
      </c>
      <c r="AY117" s="3">
        <v>327</v>
      </c>
      <c r="AZ117" s="79" t="str">
        <f>VLOOKUP(B117,Classification!A:D,2,0)</f>
        <v>A</v>
      </c>
      <c r="BA117" s="97" t="str">
        <f>VLOOKUP(B117,Classification!A:D,4,0)</f>
        <v>Lysophospholipid(LPA)</v>
      </c>
      <c r="BB117" s="27" t="b">
        <f t="shared" si="556"/>
        <v>1</v>
      </c>
      <c r="BC117" s="23">
        <f t="shared" si="473"/>
        <v>244</v>
      </c>
      <c r="BD117" s="5" t="s">
        <v>23</v>
      </c>
      <c r="BE117" s="3" t="s">
        <v>1381</v>
      </c>
      <c r="BF117" s="50" t="s">
        <v>1384</v>
      </c>
      <c r="BG117" s="50" t="s">
        <v>1384</v>
      </c>
      <c r="BH117" s="1"/>
      <c r="BI117" s="72" t="s">
        <v>1293</v>
      </c>
      <c r="BJ117" s="58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72">
        <f t="shared" si="474"/>
        <v>47</v>
      </c>
      <c r="BV117" s="73">
        <f t="shared" si="475"/>
        <v>78</v>
      </c>
      <c r="BW117" s="74">
        <f t="shared" si="476"/>
        <v>82</v>
      </c>
      <c r="BX117" s="73">
        <f t="shared" si="477"/>
        <v>110</v>
      </c>
      <c r="BY117" s="74">
        <f t="shared" si="478"/>
        <v>117</v>
      </c>
      <c r="BZ117" s="73" t="str">
        <f t="shared" si="479"/>
        <v>-</v>
      </c>
      <c r="CA117" s="74">
        <f t="shared" si="480"/>
        <v>157</v>
      </c>
      <c r="CB117" s="73" t="str">
        <f t="shared" si="481"/>
        <v>-</v>
      </c>
      <c r="CC117" s="74">
        <f t="shared" si="482"/>
        <v>203</v>
      </c>
      <c r="CD117" s="73">
        <f t="shared" si="483"/>
        <v>245</v>
      </c>
      <c r="CE117" s="74">
        <f t="shared" si="484"/>
        <v>293</v>
      </c>
      <c r="CF117" s="73">
        <f t="shared" si="485"/>
        <v>315</v>
      </c>
      <c r="CG117" s="72">
        <f t="shared" si="486"/>
        <v>77</v>
      </c>
      <c r="CH117" s="73">
        <f t="shared" si="487"/>
        <v>81</v>
      </c>
      <c r="CI117" s="74">
        <f t="shared" si="488"/>
        <v>108</v>
      </c>
      <c r="CJ117" s="74">
        <f t="shared" si="489"/>
        <v>116</v>
      </c>
      <c r="CK117" s="74">
        <f t="shared" si="490"/>
        <v>152</v>
      </c>
      <c r="CL117" s="74" t="str">
        <f t="shared" si="491"/>
        <v>-</v>
      </c>
      <c r="CM117" s="74">
        <f t="shared" si="492"/>
        <v>185</v>
      </c>
      <c r="CN117" s="74" t="str">
        <f t="shared" si="493"/>
        <v>-</v>
      </c>
      <c r="CO117" s="74">
        <f t="shared" si="494"/>
        <v>235</v>
      </c>
      <c r="CP117" s="74">
        <f t="shared" si="495"/>
        <v>284</v>
      </c>
      <c r="CQ117" s="74">
        <f t="shared" si="496"/>
        <v>314</v>
      </c>
      <c r="CR117" s="74">
        <f t="shared" si="497"/>
        <v>327</v>
      </c>
      <c r="CS117" s="23">
        <f t="shared" si="498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x14ac:dyDescent="0.2">
      <c r="A118" s="3" t="str">
        <f t="shared" si="555"/>
        <v>lpar1_human_4Z36</v>
      </c>
      <c r="B118" s="3" t="s">
        <v>103</v>
      </c>
      <c r="C118" s="3" t="s">
        <v>1058</v>
      </c>
      <c r="D118" s="3" t="str">
        <f>IFERROR(MID(VLOOKUP($B118,Seqs!$A:$B,2,0),E118,1),"")</f>
        <v>T</v>
      </c>
      <c r="E118" s="3">
        <v>47</v>
      </c>
      <c r="F118" s="3" t="str">
        <f>IFERROR(MID(VLOOKUP($B118,Seqs!$A:$B,2,0),G118,1),"")</f>
        <v>N</v>
      </c>
      <c r="G118" s="3">
        <v>77</v>
      </c>
      <c r="H118" s="3" t="str">
        <f>IFERROR(MID(VLOOKUP($B118,Seqs!$A:$B,2,0),I118,1),"")</f>
        <v>R</v>
      </c>
      <c r="I118" s="23">
        <v>78</v>
      </c>
      <c r="J118" s="3" t="str">
        <f>IFERROR(MID(VLOOKUP($B118,Seqs!$A:$B,2,0),K118,1),"")</f>
        <v>H</v>
      </c>
      <c r="K118" s="23">
        <v>81</v>
      </c>
      <c r="L118" s="3" t="str">
        <f>IFERROR(MID(VLOOKUP($B118,Seqs!$A:$B,2,0),M118,1),"")</f>
        <v>F</v>
      </c>
      <c r="M118" s="3">
        <v>82</v>
      </c>
      <c r="N118" s="3" t="str">
        <f>IFERROR(MID(VLOOKUP($B118,Seqs!$A:$B,2,0),O118,1),"")</f>
        <v>N</v>
      </c>
      <c r="O118" s="3">
        <v>108</v>
      </c>
      <c r="P118" s="3" t="str">
        <f>IFERROR(MID(VLOOKUP($B118,Seqs!$A:$B,2,0),Q118,1),"")</f>
        <v>G</v>
      </c>
      <c r="Q118" s="3">
        <v>110</v>
      </c>
      <c r="R118" s="3" t="str">
        <f>IFERROR(MID(VLOOKUP($B118,Seqs!$A:$B,2,0),S118,1),"")</f>
        <v>L</v>
      </c>
      <c r="S118" s="3">
        <v>116</v>
      </c>
      <c r="T118" s="3" t="str">
        <f>IFERROR(MID(VLOOKUP($B118,Seqs!$A:$B,2,0),U118,1),"")</f>
        <v>T</v>
      </c>
      <c r="U118" s="3">
        <v>117</v>
      </c>
      <c r="V118" s="3" t="str">
        <f>IFERROR(MID(VLOOKUP($B118,Seqs!$A:$B,2,0),W118,1),"")</f>
        <v>R</v>
      </c>
      <c r="W118" s="3">
        <v>152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157</v>
      </c>
      <c r="AD118" s="3" t="str">
        <f>IFERROR(MID(VLOOKUP($B118,Seqs!$A:$B,2,0),AE118,1),"")</f>
        <v>G</v>
      </c>
      <c r="AE118" s="3">
        <v>185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S</v>
      </c>
      <c r="AK118" s="3">
        <v>203</v>
      </c>
      <c r="AL118" s="3" t="str">
        <f>IFERROR(MID(VLOOKUP($B118,Seqs!$A:$B,2,0),AM118,1),"")</f>
        <v>R</v>
      </c>
      <c r="AM118" s="3">
        <v>235</v>
      </c>
      <c r="AN118" s="3" t="str">
        <f>IFERROR(MID(VLOOKUP($B118,Seqs!$A:$B,2,0),AO118,1),"")</f>
        <v>G</v>
      </c>
      <c r="AO118" s="3">
        <v>245</v>
      </c>
      <c r="AP118" s="3" t="str">
        <f>IFERROR(MID(VLOOKUP($B118,Seqs!$A:$B,2,0),AQ118,1),"")</f>
        <v>C</v>
      </c>
      <c r="AQ118" s="3">
        <v>284</v>
      </c>
      <c r="AR118" s="3" t="str">
        <f>IFERROR(MID(VLOOKUP($B118,Seqs!$A:$B,2,0),AS118,1),"")</f>
        <v>E</v>
      </c>
      <c r="AS118" s="3">
        <v>293</v>
      </c>
      <c r="AT118" s="3" t="str">
        <f>IFERROR(MID(VLOOKUP($B118,Seqs!$A:$B,2,0),AU118,1),"")</f>
        <v>R</v>
      </c>
      <c r="AU118" s="3">
        <v>314</v>
      </c>
      <c r="AV118" s="3" t="str">
        <f>IFERROR(MID(VLOOKUP($B118,Seqs!$A:$B,2,0),AW118,1),"")</f>
        <v>D</v>
      </c>
      <c r="AW118" s="3">
        <v>315</v>
      </c>
      <c r="AX118" s="3" t="str">
        <f>IFERROR(MID(VLOOKUP($B118,Seqs!$A:$B,2,0),AY118,1),"")</f>
        <v>C</v>
      </c>
      <c r="AY118" s="3">
        <v>327</v>
      </c>
      <c r="AZ118" s="79" t="str">
        <f>VLOOKUP(B118,Classification!A:D,2,0)</f>
        <v>A</v>
      </c>
      <c r="BA118" s="97" t="str">
        <f>VLOOKUP(B118,Classification!A:D,4,0)</f>
        <v>Lysophospholipid(LPA)</v>
      </c>
      <c r="BB118" s="27" t="b">
        <f t="shared" si="556"/>
        <v>1</v>
      </c>
      <c r="BC118" s="23">
        <f t="shared" si="473"/>
        <v>244</v>
      </c>
      <c r="BD118" s="5" t="s">
        <v>23</v>
      </c>
      <c r="BE118" s="3" t="s">
        <v>1381</v>
      </c>
      <c r="BF118" s="50" t="s">
        <v>1384</v>
      </c>
      <c r="BG118" s="50" t="s">
        <v>1384</v>
      </c>
      <c r="BH118" s="1"/>
      <c r="BI118" s="72" t="s">
        <v>1293</v>
      </c>
      <c r="BJ118" s="58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72">
        <f t="shared" si="474"/>
        <v>47</v>
      </c>
      <c r="BV118" s="73">
        <f t="shared" si="475"/>
        <v>78</v>
      </c>
      <c r="BW118" s="74">
        <f t="shared" si="476"/>
        <v>82</v>
      </c>
      <c r="BX118" s="73">
        <f t="shared" si="477"/>
        <v>110</v>
      </c>
      <c r="BY118" s="74">
        <f t="shared" si="478"/>
        <v>117</v>
      </c>
      <c r="BZ118" s="73" t="str">
        <f t="shared" si="479"/>
        <v>-</v>
      </c>
      <c r="CA118" s="74">
        <f t="shared" si="480"/>
        <v>157</v>
      </c>
      <c r="CB118" s="73" t="str">
        <f t="shared" si="481"/>
        <v>-</v>
      </c>
      <c r="CC118" s="74">
        <f t="shared" si="482"/>
        <v>203</v>
      </c>
      <c r="CD118" s="73">
        <f t="shared" si="483"/>
        <v>245</v>
      </c>
      <c r="CE118" s="74">
        <f t="shared" si="484"/>
        <v>293</v>
      </c>
      <c r="CF118" s="73">
        <f t="shared" si="485"/>
        <v>315</v>
      </c>
      <c r="CG118" s="72">
        <f t="shared" si="486"/>
        <v>77</v>
      </c>
      <c r="CH118" s="73">
        <f t="shared" si="487"/>
        <v>81</v>
      </c>
      <c r="CI118" s="74">
        <f t="shared" si="488"/>
        <v>108</v>
      </c>
      <c r="CJ118" s="74">
        <f t="shared" si="489"/>
        <v>116</v>
      </c>
      <c r="CK118" s="74">
        <f t="shared" si="490"/>
        <v>152</v>
      </c>
      <c r="CL118" s="74" t="str">
        <f t="shared" si="491"/>
        <v>-</v>
      </c>
      <c r="CM118" s="74">
        <f t="shared" si="492"/>
        <v>185</v>
      </c>
      <c r="CN118" s="74" t="str">
        <f t="shared" si="493"/>
        <v>-</v>
      </c>
      <c r="CO118" s="74">
        <f t="shared" si="494"/>
        <v>235</v>
      </c>
      <c r="CP118" s="74">
        <f t="shared" si="495"/>
        <v>284</v>
      </c>
      <c r="CQ118" s="74">
        <f t="shared" si="496"/>
        <v>314</v>
      </c>
      <c r="CR118" s="74">
        <f t="shared" si="497"/>
        <v>327</v>
      </c>
      <c r="CS118" s="23">
        <f t="shared" si="498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</row>
    <row r="119" spans="1:1029" x14ac:dyDescent="0.2">
      <c r="A119" s="3" t="str">
        <f t="shared" si="555"/>
        <v>ntr1_rat__wt</v>
      </c>
      <c r="B119" s="3" t="s">
        <v>914</v>
      </c>
      <c r="C119" s="3" t="s">
        <v>100</v>
      </c>
      <c r="D119" s="3" t="str">
        <f>IFERROR(MID(VLOOKUP($B119,Seqs!$A:$B,2,0),E119,1),"")</f>
        <v>I</v>
      </c>
      <c r="E119" s="3">
        <v>61</v>
      </c>
      <c r="F119" s="3" t="str">
        <f>IFERROR(MID(VLOOKUP($B119,Seqs!$A:$B,2,0),G119,1),"")</f>
        <v>K</v>
      </c>
      <c r="G119" s="3">
        <v>92</v>
      </c>
      <c r="H119" s="3" t="str">
        <f>IFERROR(MID(VLOOKUP($B119,Seqs!$A:$B,2,0),I119,1),"")</f>
        <v>K</v>
      </c>
      <c r="I119" s="23">
        <v>93</v>
      </c>
      <c r="J119" s="3" t="str">
        <f>IFERROR(MID(VLOOKUP($B119,Seqs!$A:$B,2,0),K119,1),"")</f>
        <v>Q</v>
      </c>
      <c r="K119" s="23">
        <v>96</v>
      </c>
      <c r="L119" s="3" t="str">
        <f>IFERROR(MID(VLOOKUP($B119,Seqs!$A:$B,2,0),M119,1),"")</f>
        <v>S</v>
      </c>
      <c r="M119" s="3">
        <v>97</v>
      </c>
      <c r="N119" s="3" t="str">
        <f>IFERROR(MID(VLOOKUP($B119,Seqs!$A:$B,2,0),O119,1),"")</f>
        <v>V</v>
      </c>
      <c r="O119" s="3">
        <v>131</v>
      </c>
      <c r="P119" s="3" t="str">
        <f>IFERROR(MID(VLOOKUP($B119,Seqs!$A:$B,2,0),Q119,1),"")</f>
        <v>P</v>
      </c>
      <c r="Q119" s="3">
        <v>134</v>
      </c>
      <c r="R119" s="3" t="str">
        <f>IFERROR(MID(VLOOKUP($B119,Seqs!$A:$B,2,0),S119,1),"")</f>
        <v>F</v>
      </c>
      <c r="S119" s="3">
        <v>137</v>
      </c>
      <c r="T119" s="3" t="str">
        <f>IFERROR(MID(VLOOKUP($B119,Seqs!$A:$B,2,0),U119,1),"")</f>
        <v>G</v>
      </c>
      <c r="U119" s="3">
        <v>138</v>
      </c>
      <c r="V119" s="3" t="str">
        <f>IFERROR(MID(VLOOKUP($B119,Seqs!$A:$B,2,0),W119,1),"")</f>
        <v>H</v>
      </c>
      <c r="W119" s="3">
        <v>173</v>
      </c>
      <c r="X119" s="3" t="str">
        <f>IFERROR(MID(VLOOKUP($B119,Seqs!$A:$B,2,0),Y119,1),"")</f>
        <v>P</v>
      </c>
      <c r="Y119" s="3">
        <v>174</v>
      </c>
      <c r="Z119" s="3" t="str">
        <f>IFERROR(MID(VLOOKUP($B119,Seqs!$A:$B,2,0),AA119,1),"")</f>
        <v>M</v>
      </c>
      <c r="AA119" s="3">
        <v>181</v>
      </c>
      <c r="AB119" s="3" t="str">
        <f>IFERROR(MID(VLOOKUP($B119,Seqs!$A:$B,2,0),AC119,1),"")</f>
        <v>S</v>
      </c>
      <c r="AC119" s="9">
        <v>182</v>
      </c>
      <c r="AD119" s="3" t="str">
        <f>IFERROR(MID(VLOOKUP($B119,Seqs!$A:$B,2,0),AE119,1),"")</f>
        <v>M</v>
      </c>
      <c r="AE119" s="3">
        <v>208</v>
      </c>
      <c r="AF119" s="3" t="str">
        <f>IFERROR(MID(VLOOKUP($B119,Seqs!$A:$B,2,0),AG119,1),"")</f>
        <v>C</v>
      </c>
      <c r="AG119" s="3">
        <v>225</v>
      </c>
      <c r="AH119" s="3" t="str">
        <f>IFERROR(MID(VLOOKUP($B119,Seqs!$A:$B,2,0),AI119,1),"")</f>
        <v>P</v>
      </c>
      <c r="AI119" s="3">
        <v>227</v>
      </c>
      <c r="AJ119" s="3" t="str">
        <f>IFERROR(MID(VLOOKUP($B119,Seqs!$A:$B,2,0),AK119,1),"")</f>
        <v>T</v>
      </c>
      <c r="AK119" s="3">
        <v>231</v>
      </c>
      <c r="AL119" s="3" t="str">
        <f>IFERROR(MID(VLOOKUP($B119,Seqs!$A:$B,2,0),AM119,1),"")</f>
        <v>G</v>
      </c>
      <c r="AM119" s="3">
        <v>275</v>
      </c>
      <c r="AN119" s="3" t="str">
        <f>IFERROR(MID(VLOOKUP($B119,Seqs!$A:$B,2,0),AO119,1),"")</f>
        <v>P</v>
      </c>
      <c r="AO119" s="3">
        <v>297</v>
      </c>
      <c r="AP119" s="3" t="str">
        <f>IFERROR(MID(VLOOKUP($B119,Seqs!$A:$B,2,0),AQ119,1),"")</f>
        <v>I</v>
      </c>
      <c r="AQ119" s="3">
        <v>334</v>
      </c>
      <c r="AR119" s="3" t="str">
        <f>IFERROR(MID(VLOOKUP($B119,Seqs!$A:$B,2,0),AS119,1),"")</f>
        <v>T</v>
      </c>
      <c r="AS119" s="3">
        <v>340</v>
      </c>
      <c r="AT119" s="3" t="str">
        <f>IFERROR(MID(VLOOKUP($B119,Seqs!$A:$B,2,0),AU119,1),"")</f>
        <v>V</v>
      </c>
      <c r="AU119" s="3">
        <v>372</v>
      </c>
      <c r="AV119" s="3" t="str">
        <f>IFERROR(MID(VLOOKUP($B119,Seqs!$A:$B,2,0),AW119,1),"")</f>
        <v>S</v>
      </c>
      <c r="AW119" s="3">
        <v>373</v>
      </c>
      <c r="AX119" s="3" t="str">
        <f>IFERROR(MID(VLOOKUP($B119,Seqs!$A:$B,2,0),AY119,1),"")</f>
        <v>L</v>
      </c>
      <c r="AY119" s="3">
        <v>384</v>
      </c>
      <c r="AZ119" s="79" t="str">
        <f>VLOOKUP(B119,Classification!A:D,2,0)</f>
        <v>A</v>
      </c>
      <c r="BA119" s="97" t="str">
        <f>VLOOKUP(B119,Classification!A:D,4,0)</f>
        <v>Neurotensin</v>
      </c>
      <c r="BB119" s="27" t="b">
        <f t="shared" si="556"/>
        <v>1</v>
      </c>
      <c r="BC119" s="23">
        <f t="shared" si="473"/>
        <v>277</v>
      </c>
      <c r="BD119" s="57" t="s">
        <v>1379</v>
      </c>
      <c r="BE119" s="3" t="s">
        <v>1381</v>
      </c>
      <c r="BF119" s="50" t="s">
        <v>1379</v>
      </c>
      <c r="BG119" s="50" t="s">
        <v>1384</v>
      </c>
      <c r="BH119" s="3" t="s">
        <v>1170</v>
      </c>
      <c r="BI119" s="72" t="s">
        <v>1293</v>
      </c>
      <c r="BJ119" s="58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72">
        <f t="shared" si="474"/>
        <v>61</v>
      </c>
      <c r="BV119" s="73">
        <f t="shared" si="475"/>
        <v>93</v>
      </c>
      <c r="BW119" s="74">
        <f t="shared" si="476"/>
        <v>97</v>
      </c>
      <c r="BX119" s="73">
        <f t="shared" si="477"/>
        <v>134</v>
      </c>
      <c r="BY119" s="74">
        <f t="shared" si="478"/>
        <v>138</v>
      </c>
      <c r="BZ119" s="73">
        <f t="shared" si="479"/>
        <v>174</v>
      </c>
      <c r="CA119" s="74">
        <f t="shared" si="480"/>
        <v>182</v>
      </c>
      <c r="CB119" s="73">
        <f t="shared" si="481"/>
        <v>225</v>
      </c>
      <c r="CC119" s="74">
        <f t="shared" si="482"/>
        <v>231</v>
      </c>
      <c r="CD119" s="73">
        <f t="shared" si="483"/>
        <v>297</v>
      </c>
      <c r="CE119" s="74">
        <f t="shared" si="484"/>
        <v>340</v>
      </c>
      <c r="CF119" s="73">
        <f t="shared" si="485"/>
        <v>373</v>
      </c>
      <c r="CG119" s="72">
        <f t="shared" si="486"/>
        <v>92</v>
      </c>
      <c r="CH119" s="73">
        <f t="shared" si="487"/>
        <v>96</v>
      </c>
      <c r="CI119" s="74">
        <f t="shared" si="488"/>
        <v>131</v>
      </c>
      <c r="CJ119" s="74">
        <f t="shared" si="489"/>
        <v>137</v>
      </c>
      <c r="CK119" s="74">
        <f t="shared" si="490"/>
        <v>173</v>
      </c>
      <c r="CL119" s="74">
        <f t="shared" si="491"/>
        <v>181</v>
      </c>
      <c r="CM119" s="74">
        <f t="shared" si="492"/>
        <v>208</v>
      </c>
      <c r="CN119" s="74">
        <f t="shared" si="493"/>
        <v>227</v>
      </c>
      <c r="CO119" s="74">
        <f t="shared" si="494"/>
        <v>275</v>
      </c>
      <c r="CP119" s="74">
        <f t="shared" si="495"/>
        <v>334</v>
      </c>
      <c r="CQ119" s="74">
        <f t="shared" si="496"/>
        <v>372</v>
      </c>
      <c r="CR119" s="74">
        <f t="shared" si="497"/>
        <v>384</v>
      </c>
      <c r="CS119" s="23">
        <f t="shared" si="498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</row>
    <row r="120" spans="1:1029" x14ac:dyDescent="0.2">
      <c r="A120" s="3" t="str">
        <f t="shared" si="555"/>
        <v>ntr1_rat_4BUO</v>
      </c>
      <c r="B120" s="3" t="s">
        <v>914</v>
      </c>
      <c r="C120" s="3" t="s">
        <v>1338</v>
      </c>
      <c r="D120" s="3" t="str">
        <f>IFERROR(MID(VLOOKUP($B120,Seqs!$A:$B,2,0),E120,1),"")</f>
        <v>I</v>
      </c>
      <c r="E120" s="3">
        <v>61</v>
      </c>
      <c r="F120" s="3" t="str">
        <f>IFERROR(MID(VLOOKUP($B120,Seqs!$A:$B,2,0),G120,1),"")</f>
        <v>R</v>
      </c>
      <c r="G120" s="3">
        <v>91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97</v>
      </c>
      <c r="N120" s="3" t="str">
        <f>IFERROR(MID(VLOOKUP($B120,Seqs!$A:$B,2,0),O120,1),"")</f>
        <v>V</v>
      </c>
      <c r="O120" s="3">
        <v>131</v>
      </c>
      <c r="P120" s="3" t="str">
        <f>IFERROR(MID(VLOOKUP($B120,Seqs!$A:$B,2,0),Q120,1),"")</f>
        <v>P</v>
      </c>
      <c r="Q120" s="3">
        <v>134</v>
      </c>
      <c r="R120" s="3" t="str">
        <f>IFERROR(MID(VLOOKUP($B120,Seqs!$A:$B,2,0),S120,1),"")</f>
        <v>F</v>
      </c>
      <c r="S120" s="3">
        <v>137</v>
      </c>
      <c r="T120" s="3" t="str">
        <f>IFERROR(MID(VLOOKUP($B120,Seqs!$A:$B,2,0),U120,1),"")</f>
        <v>G</v>
      </c>
      <c r="U120" s="3">
        <v>138</v>
      </c>
      <c r="V120" s="3" t="str">
        <f>IFERROR(MID(VLOOKUP($B120,Seqs!$A:$B,2,0),W120,1),"")</f>
        <v>H</v>
      </c>
      <c r="W120" s="3">
        <v>173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S</v>
      </c>
      <c r="AC120" s="9">
        <v>182</v>
      </c>
      <c r="AD120" s="3" t="str">
        <f>IFERROR(MID(VLOOKUP($B120,Seqs!$A:$B,2,0),AE120,1),"")</f>
        <v>M</v>
      </c>
      <c r="AE120" s="3">
        <v>208</v>
      </c>
      <c r="AF120" s="3" t="str">
        <f>IFERROR(MID(VLOOKUP($B120,Seqs!$A:$B,2,0),AG120,1),"")</f>
        <v>C</v>
      </c>
      <c r="AG120" s="3">
        <v>225</v>
      </c>
      <c r="AH120" s="3" t="str">
        <f>IFERROR(MID(VLOOKUP($B120,Seqs!$A:$B,2,0),AI120,1),"")</f>
        <v>P</v>
      </c>
      <c r="AI120" s="3">
        <v>227</v>
      </c>
      <c r="AJ120" s="3" t="str">
        <f>IFERROR(MID(VLOOKUP($B120,Seqs!$A:$B,2,0),AK120,1),"")</f>
        <v>T</v>
      </c>
      <c r="AK120" s="3">
        <v>231</v>
      </c>
      <c r="AL120" s="3" t="str">
        <f>IFERROR(MID(VLOOKUP($B120,Seqs!$A:$B,2,0),AM120,1),"")</f>
        <v>Q</v>
      </c>
      <c r="AM120" s="3">
        <v>270</v>
      </c>
      <c r="AN120" s="3" t="str">
        <f>IFERROR(MID(VLOOKUP($B120,Seqs!$A:$B,2,0),AO120,1),"")</f>
        <v>G</v>
      </c>
      <c r="AO120" s="3">
        <v>298</v>
      </c>
      <c r="AP120" s="3" t="str">
        <f>IFERROR(MID(VLOOKUP($B120,Seqs!$A:$B,2,0),AQ120,1),"")</f>
        <v>I</v>
      </c>
      <c r="AQ120" s="3">
        <v>334</v>
      </c>
      <c r="AR120" s="3" t="str">
        <f>IFERROR(MID(VLOOKUP($B120,Seqs!$A:$B,2,0),AS120,1),"")</f>
        <v>T</v>
      </c>
      <c r="AS120" s="3">
        <v>340</v>
      </c>
      <c r="AT120" s="3" t="str">
        <f>IFERROR(MID(VLOOKUP($B120,Seqs!$A:$B,2,0),AU120,1),"")</f>
        <v>V</v>
      </c>
      <c r="AU120" s="3">
        <v>372</v>
      </c>
      <c r="AV120" s="3" t="str">
        <f>IFERROR(MID(VLOOKUP($B120,Seqs!$A:$B,2,0),AW120,1),"")</f>
        <v>S</v>
      </c>
      <c r="AW120" s="3">
        <v>373</v>
      </c>
      <c r="AX120" s="3" t="str">
        <f>IFERROR(MID(VLOOKUP($B120,Seqs!$A:$B,2,0),AY120,1),"")</f>
        <v>L</v>
      </c>
      <c r="AY120" s="3">
        <v>384</v>
      </c>
      <c r="AZ120" s="79" t="str">
        <f>VLOOKUP(B120,Classification!A:D,2,0)</f>
        <v>A</v>
      </c>
      <c r="BA120" s="97" t="str">
        <f>VLOOKUP(B120,Classification!A:D,4,0)</f>
        <v>Neurotensin</v>
      </c>
      <c r="BB120" s="27" t="b">
        <f t="shared" si="556"/>
        <v>1</v>
      </c>
      <c r="BC120" s="23">
        <f t="shared" si="473"/>
        <v>260</v>
      </c>
      <c r="BD120" s="16" t="s">
        <v>1383</v>
      </c>
      <c r="BE120" s="3" t="s">
        <v>1381</v>
      </c>
      <c r="BF120" s="50" t="s">
        <v>1384</v>
      </c>
      <c r="BG120" s="50" t="s">
        <v>1384</v>
      </c>
      <c r="BH120" s="1"/>
      <c r="BI120" s="72" t="s">
        <v>1293</v>
      </c>
      <c r="BJ120" s="58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72">
        <f t="shared" si="474"/>
        <v>61</v>
      </c>
      <c r="BV120" s="73" t="str">
        <f t="shared" si="475"/>
        <v>-</v>
      </c>
      <c r="BW120" s="74">
        <f t="shared" si="476"/>
        <v>97</v>
      </c>
      <c r="BX120" s="73">
        <f t="shared" si="477"/>
        <v>134</v>
      </c>
      <c r="BY120" s="74">
        <f t="shared" si="478"/>
        <v>138</v>
      </c>
      <c r="BZ120" s="73" t="str">
        <f t="shared" si="479"/>
        <v>-</v>
      </c>
      <c r="CA120" s="74">
        <f t="shared" si="480"/>
        <v>182</v>
      </c>
      <c r="CB120" s="73">
        <f t="shared" si="481"/>
        <v>225</v>
      </c>
      <c r="CC120" s="74">
        <f t="shared" si="482"/>
        <v>231</v>
      </c>
      <c r="CD120" s="73">
        <f t="shared" si="483"/>
        <v>298</v>
      </c>
      <c r="CE120" s="74">
        <f t="shared" si="484"/>
        <v>340</v>
      </c>
      <c r="CF120" s="73">
        <f t="shared" si="485"/>
        <v>373</v>
      </c>
      <c r="CG120" s="72">
        <f t="shared" si="486"/>
        <v>91</v>
      </c>
      <c r="CH120" s="73" t="str">
        <f t="shared" si="487"/>
        <v>-</v>
      </c>
      <c r="CI120" s="74">
        <f t="shared" si="488"/>
        <v>131</v>
      </c>
      <c r="CJ120" s="74">
        <f t="shared" si="489"/>
        <v>137</v>
      </c>
      <c r="CK120" s="74">
        <f t="shared" si="490"/>
        <v>173</v>
      </c>
      <c r="CL120" s="74" t="str">
        <f t="shared" si="491"/>
        <v>-</v>
      </c>
      <c r="CM120" s="74">
        <f t="shared" si="492"/>
        <v>208</v>
      </c>
      <c r="CN120" s="74">
        <f t="shared" si="493"/>
        <v>227</v>
      </c>
      <c r="CO120" s="74">
        <f t="shared" si="494"/>
        <v>270</v>
      </c>
      <c r="CP120" s="74">
        <f t="shared" si="495"/>
        <v>334</v>
      </c>
      <c r="CQ120" s="74">
        <f t="shared" si="496"/>
        <v>372</v>
      </c>
      <c r="CR120" s="74">
        <f t="shared" si="497"/>
        <v>384</v>
      </c>
      <c r="CS120" s="23" t="e">
        <f t="shared" si="498"/>
        <v>#VALUE!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</row>
    <row r="121" spans="1:1029" x14ac:dyDescent="0.2">
      <c r="A121" s="3" t="str">
        <f t="shared" si="555"/>
        <v>ntr1_rat_4GRV</v>
      </c>
      <c r="B121" s="3" t="s">
        <v>914</v>
      </c>
      <c r="C121" s="3" t="s">
        <v>50</v>
      </c>
      <c r="D121" s="3" t="str">
        <f>IFERROR(MID(VLOOKUP($B121,Seqs!$A:$B,2,0),E121,1),"")</f>
        <v>I</v>
      </c>
      <c r="E121" s="3">
        <v>61</v>
      </c>
      <c r="F121" s="3" t="str">
        <f>IFERROR(MID(VLOOKUP($B121,Seqs!$A:$B,2,0),G121,1),"")</f>
        <v>T</v>
      </c>
      <c r="G121" s="3">
        <v>88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Q</v>
      </c>
      <c r="M121" s="3">
        <v>99</v>
      </c>
      <c r="N121" s="3" t="str">
        <f>IFERROR(MID(VLOOKUP($B121,Seqs!$A:$B,2,0),O121,1),"")</f>
        <v>V</v>
      </c>
      <c r="O121" s="3">
        <v>131</v>
      </c>
      <c r="P121" s="3" t="str">
        <f>IFERROR(MID(VLOOKUP($B121,Seqs!$A:$B,2,0),Q121,1),"")</f>
        <v>P</v>
      </c>
      <c r="Q121" s="3">
        <v>134</v>
      </c>
      <c r="R121" s="3" t="str">
        <f>IFERROR(MID(VLOOKUP($B121,Seqs!$A:$B,2,0),S121,1),"")</f>
        <v>F</v>
      </c>
      <c r="S121" s="3">
        <v>137</v>
      </c>
      <c r="T121" s="3" t="str">
        <f>IFERROR(MID(VLOOKUP($B121,Seqs!$A:$B,2,0),U121,1),"")</f>
        <v>G</v>
      </c>
      <c r="U121" s="3">
        <v>138</v>
      </c>
      <c r="V121" s="3" t="str">
        <f>IFERROR(MID(VLOOKUP($B121,Seqs!$A:$B,2,0),W121,1),"")</f>
        <v>H</v>
      </c>
      <c r="W121" s="3">
        <v>173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186</v>
      </c>
      <c r="AD121" s="3" t="str">
        <f>IFERROR(MID(VLOOKUP($B121,Seqs!$A:$B,2,0),AE121,1),"")</f>
        <v>M</v>
      </c>
      <c r="AE121" s="3">
        <v>208</v>
      </c>
      <c r="AF121" s="3" t="str">
        <f>IFERROR(MID(VLOOKUP($B121,Seqs!$A:$B,2,0),AG121,1),"")</f>
        <v>C</v>
      </c>
      <c r="AG121" s="3">
        <v>225</v>
      </c>
      <c r="AH121" s="3" t="str">
        <f>IFERROR(MID(VLOOKUP($B121,Seqs!$A:$B,2,0),AI121,1),"")</f>
        <v>P</v>
      </c>
      <c r="AI121" s="3">
        <v>227</v>
      </c>
      <c r="AJ121" s="3" t="str">
        <f>IFERROR(MID(VLOOKUP($B121,Seqs!$A:$B,2,0),AK121,1),"")</f>
        <v>T</v>
      </c>
      <c r="AK121" s="3">
        <v>231</v>
      </c>
      <c r="AL121" s="3" t="str">
        <f>IFERROR(MID(VLOOKUP($B121,Seqs!$A:$B,2,0),AM121,1),"")</f>
        <v>T</v>
      </c>
      <c r="AM121" s="3">
        <v>265</v>
      </c>
      <c r="AN121" s="3" t="str">
        <f>IFERROR(MID(VLOOKUP($B121,Seqs!$A:$B,2,0),AO121,1),"")</f>
        <v>A</v>
      </c>
      <c r="AO121" s="3">
        <v>302</v>
      </c>
      <c r="AP121" s="3" t="str">
        <f>IFERROR(MID(VLOOKUP($B121,Seqs!$A:$B,2,0),AQ121,1),"")</f>
        <v>I</v>
      </c>
      <c r="AQ121" s="3">
        <v>334</v>
      </c>
      <c r="AR121" s="3" t="str">
        <f>IFERROR(MID(VLOOKUP($B121,Seqs!$A:$B,2,0),AS121,1),"")</f>
        <v>T</v>
      </c>
      <c r="AS121" s="3">
        <v>340</v>
      </c>
      <c r="AT121" s="3" t="str">
        <f>IFERROR(MID(VLOOKUP($B121,Seqs!$A:$B,2,0),AU121,1),"")</f>
        <v>S</v>
      </c>
      <c r="AU121" s="3">
        <v>361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7" t="str">
        <f>VLOOKUP(B121,Classification!A:D,4,0)</f>
        <v>Neurotensin</v>
      </c>
      <c r="BB121" s="27" t="b">
        <f t="shared" si="556"/>
        <v>1</v>
      </c>
      <c r="BC121" s="23">
        <f t="shared" si="473"/>
        <v>220</v>
      </c>
      <c r="BD121" s="5" t="s">
        <v>23</v>
      </c>
      <c r="BE121" s="3" t="s">
        <v>1381</v>
      </c>
      <c r="BF121" s="50" t="s">
        <v>1384</v>
      </c>
      <c r="BG121" s="50" t="s">
        <v>1384</v>
      </c>
      <c r="BH121" s="1"/>
      <c r="BI121" s="72" t="s">
        <v>1293</v>
      </c>
      <c r="BJ121" s="58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72">
        <f t="shared" si="474"/>
        <v>61</v>
      </c>
      <c r="BV121" s="73" t="str">
        <f t="shared" si="475"/>
        <v>-</v>
      </c>
      <c r="BW121" s="74">
        <f t="shared" si="476"/>
        <v>99</v>
      </c>
      <c r="BX121" s="73">
        <f t="shared" si="477"/>
        <v>134</v>
      </c>
      <c r="BY121" s="74">
        <f t="shared" si="478"/>
        <v>138</v>
      </c>
      <c r="BZ121" s="73" t="str">
        <f t="shared" si="479"/>
        <v>-</v>
      </c>
      <c r="CA121" s="74">
        <f t="shared" si="480"/>
        <v>186</v>
      </c>
      <c r="CB121" s="73">
        <f t="shared" si="481"/>
        <v>225</v>
      </c>
      <c r="CC121" s="74">
        <f t="shared" si="482"/>
        <v>231</v>
      </c>
      <c r="CD121" s="73">
        <f t="shared" si="483"/>
        <v>302</v>
      </c>
      <c r="CE121" s="74">
        <f t="shared" si="484"/>
        <v>340</v>
      </c>
      <c r="CF121" s="73" t="str">
        <f t="shared" si="485"/>
        <v>-</v>
      </c>
      <c r="CG121" s="72">
        <f t="shared" si="486"/>
        <v>88</v>
      </c>
      <c r="CH121" s="73" t="str">
        <f t="shared" si="487"/>
        <v>-</v>
      </c>
      <c r="CI121" s="74">
        <f t="shared" si="488"/>
        <v>131</v>
      </c>
      <c r="CJ121" s="74">
        <f t="shared" si="489"/>
        <v>137</v>
      </c>
      <c r="CK121" s="74">
        <f t="shared" si="490"/>
        <v>173</v>
      </c>
      <c r="CL121" s="74" t="str">
        <f t="shared" si="491"/>
        <v>-</v>
      </c>
      <c r="CM121" s="74">
        <f t="shared" si="492"/>
        <v>208</v>
      </c>
      <c r="CN121" s="74">
        <f t="shared" si="493"/>
        <v>227</v>
      </c>
      <c r="CO121" s="74">
        <f t="shared" si="494"/>
        <v>265</v>
      </c>
      <c r="CP121" s="74">
        <f t="shared" si="495"/>
        <v>334</v>
      </c>
      <c r="CQ121" s="74">
        <f t="shared" si="496"/>
        <v>361</v>
      </c>
      <c r="CR121" s="74" t="str">
        <f t="shared" si="497"/>
        <v>-</v>
      </c>
      <c r="CS121" s="23" t="e">
        <f t="shared" si="498"/>
        <v>#VALUE!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555"/>
        <v>ntr1_rat_4XEE</v>
      </c>
      <c r="B122" s="3" t="s">
        <v>914</v>
      </c>
      <c r="C122" s="3" t="s">
        <v>1356</v>
      </c>
      <c r="D122" s="3" t="str">
        <f>IFERROR(MID(VLOOKUP($B122,Seqs!$A:$B,2,0),E122,1),"")</f>
        <v>I</v>
      </c>
      <c r="E122" s="3">
        <v>61</v>
      </c>
      <c r="F122" s="3" t="str">
        <f>IFERROR(MID(VLOOKUP($B122,Seqs!$A:$B,2,0),G122,1),"")</f>
        <v>R</v>
      </c>
      <c r="G122" s="3">
        <v>91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S</v>
      </c>
      <c r="M122" s="3">
        <v>100</v>
      </c>
      <c r="N122" s="3" t="str">
        <f>IFERROR(MID(VLOOKUP($B122,Seqs!$A:$B,2,0),O122,1),"")</f>
        <v>V</v>
      </c>
      <c r="O122" s="3">
        <v>131</v>
      </c>
      <c r="P122" s="3" t="str">
        <f>IFERROR(MID(VLOOKUP($B122,Seqs!$A:$B,2,0),Q122,1),"")</f>
        <v>P</v>
      </c>
      <c r="Q122" s="3">
        <v>134</v>
      </c>
      <c r="R122" s="3" t="str">
        <f>IFERROR(MID(VLOOKUP($B122,Seqs!$A:$B,2,0),S122,1),"")</f>
        <v>F</v>
      </c>
      <c r="S122" s="3">
        <v>137</v>
      </c>
      <c r="T122" s="3" t="str">
        <f>IFERROR(MID(VLOOKUP($B122,Seqs!$A:$B,2,0),U122,1),"")</f>
        <v>G</v>
      </c>
      <c r="U122" s="3">
        <v>138</v>
      </c>
      <c r="V122" s="3" t="str">
        <f>IFERROR(MID(VLOOKUP($B122,Seqs!$A:$B,2,0),W122,1),"")</f>
        <v>H</v>
      </c>
      <c r="W122" s="3">
        <v>173</v>
      </c>
      <c r="X122" s="3" t="str">
        <f>IFERROR(MID(VLOOKUP($B122,Seqs!$A:$B,2,0),Y122,1),"")</f>
        <v>P</v>
      </c>
      <c r="Y122" s="3">
        <v>174</v>
      </c>
      <c r="Z122" s="3" t="str">
        <f>IFERROR(MID(VLOOKUP($B122,Seqs!$A:$B,2,0),AA122,1),"")</f>
        <v>M</v>
      </c>
      <c r="AA122" s="3">
        <v>181</v>
      </c>
      <c r="AB122" s="3" t="str">
        <f>IFERROR(MID(VLOOKUP($B122,Seqs!$A:$B,2,0),AC122,1),"")</f>
        <v>S</v>
      </c>
      <c r="AC122" s="9">
        <v>182</v>
      </c>
      <c r="AD122" s="3" t="str">
        <f>IFERROR(MID(VLOOKUP($B122,Seqs!$A:$B,2,0),AE122,1),"")</f>
        <v>M</v>
      </c>
      <c r="AE122" s="3">
        <v>208</v>
      </c>
      <c r="AF122" s="3" t="str">
        <f>IFERROR(MID(VLOOKUP($B122,Seqs!$A:$B,2,0),AG122,1),"")</f>
        <v>C</v>
      </c>
      <c r="AG122" s="3">
        <v>225</v>
      </c>
      <c r="AH122" s="3" t="str">
        <f>IFERROR(MID(VLOOKUP($B122,Seqs!$A:$B,2,0),AI122,1),"")</f>
        <v>P</v>
      </c>
      <c r="AI122" s="3">
        <v>227</v>
      </c>
      <c r="AJ122" s="3" t="str">
        <f>IFERROR(MID(VLOOKUP($B122,Seqs!$A:$B,2,0),AK122,1),"")</f>
        <v>T</v>
      </c>
      <c r="AK122" s="3">
        <v>231</v>
      </c>
      <c r="AL122" s="3" t="str">
        <f>IFERROR(MID(VLOOKUP($B122,Seqs!$A:$B,2,0),AM122,1),"")</f>
        <v>V</v>
      </c>
      <c r="AM122" s="3">
        <v>268</v>
      </c>
      <c r="AN122" s="3" t="str">
        <f>IFERROR(MID(VLOOKUP($B122,Seqs!$A:$B,2,0),AO122,1),"")</f>
        <v>Q</v>
      </c>
      <c r="AO122" s="3">
        <v>301</v>
      </c>
      <c r="AP122" s="3" t="str">
        <f>IFERROR(MID(VLOOKUP($B122,Seqs!$A:$B,2,0),AQ122,1),"")</f>
        <v>I</v>
      </c>
      <c r="AQ122" s="3">
        <v>334</v>
      </c>
      <c r="AR122" s="3" t="str">
        <f>IFERROR(MID(VLOOKUP($B122,Seqs!$A:$B,2,0),AS122,1),"")</f>
        <v>T</v>
      </c>
      <c r="AS122" s="3">
        <v>340</v>
      </c>
      <c r="AT122" s="3" t="str">
        <f>IFERROR(MID(VLOOKUP($B122,Seqs!$A:$B,2,0),AU122,1),"")</f>
        <v>I</v>
      </c>
      <c r="AU122" s="3">
        <v>364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7" t="str">
        <f>VLOOKUP(B122,Classification!A:D,4,0)</f>
        <v>Neurotensin</v>
      </c>
      <c r="BB122" s="27" t="b">
        <f t="shared" si="556"/>
        <v>1</v>
      </c>
      <c r="BC122" s="23">
        <f t="shared" si="473"/>
        <v>240</v>
      </c>
      <c r="BD122" s="4" t="s">
        <v>23</v>
      </c>
      <c r="BE122" s="3" t="s">
        <v>1381</v>
      </c>
      <c r="BF122" s="50" t="s">
        <v>1384</v>
      </c>
      <c r="BG122" s="50" t="s">
        <v>1384</v>
      </c>
      <c r="BH122" s="1"/>
      <c r="BI122" s="72" t="s">
        <v>1293</v>
      </c>
      <c r="BJ122" s="58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72">
        <f t="shared" si="474"/>
        <v>61</v>
      </c>
      <c r="BV122" s="73" t="str">
        <f t="shared" si="475"/>
        <v>-</v>
      </c>
      <c r="BW122" s="74">
        <f t="shared" si="476"/>
        <v>100</v>
      </c>
      <c r="BX122" s="73">
        <f t="shared" si="477"/>
        <v>134</v>
      </c>
      <c r="BY122" s="74">
        <f t="shared" si="478"/>
        <v>138</v>
      </c>
      <c r="BZ122" s="73">
        <f t="shared" si="479"/>
        <v>174</v>
      </c>
      <c r="CA122" s="74">
        <f t="shared" si="480"/>
        <v>182</v>
      </c>
      <c r="CB122" s="73">
        <f t="shared" si="481"/>
        <v>225</v>
      </c>
      <c r="CC122" s="74">
        <f t="shared" si="482"/>
        <v>231</v>
      </c>
      <c r="CD122" s="73">
        <f t="shared" si="483"/>
        <v>301</v>
      </c>
      <c r="CE122" s="74">
        <f t="shared" si="484"/>
        <v>340</v>
      </c>
      <c r="CF122" s="73" t="str">
        <f t="shared" si="485"/>
        <v>-</v>
      </c>
      <c r="CG122" s="72">
        <f t="shared" si="486"/>
        <v>91</v>
      </c>
      <c r="CH122" s="73" t="str">
        <f t="shared" si="487"/>
        <v>-</v>
      </c>
      <c r="CI122" s="74">
        <f t="shared" si="488"/>
        <v>131</v>
      </c>
      <c r="CJ122" s="74">
        <f t="shared" si="489"/>
        <v>137</v>
      </c>
      <c r="CK122" s="74">
        <f t="shared" si="490"/>
        <v>173</v>
      </c>
      <c r="CL122" s="74">
        <f t="shared" si="491"/>
        <v>181</v>
      </c>
      <c r="CM122" s="74">
        <f t="shared" si="492"/>
        <v>208</v>
      </c>
      <c r="CN122" s="74">
        <f t="shared" si="493"/>
        <v>227</v>
      </c>
      <c r="CO122" s="74">
        <f t="shared" si="494"/>
        <v>268</v>
      </c>
      <c r="CP122" s="74">
        <f t="shared" si="495"/>
        <v>334</v>
      </c>
      <c r="CQ122" s="74">
        <f t="shared" si="496"/>
        <v>364</v>
      </c>
      <c r="CR122" s="74" t="str">
        <f t="shared" si="497"/>
        <v>-</v>
      </c>
      <c r="CS122" s="23" t="e">
        <f t="shared" si="498"/>
        <v>#VALUE!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555"/>
        <v>ntr1_rat_4XES</v>
      </c>
      <c r="B123" s="3" t="s">
        <v>914</v>
      </c>
      <c r="C123" s="3" t="s">
        <v>1357</v>
      </c>
      <c r="D123" s="3" t="str">
        <f>IFERROR(MID(VLOOKUP($B123,Seqs!$A:$B,2,0),E123,1),"")</f>
        <v>I</v>
      </c>
      <c r="E123" s="3">
        <v>61</v>
      </c>
      <c r="F123" s="3" t="str">
        <f>IFERROR(MID(VLOOKUP($B123,Seqs!$A:$B,2,0),G123,1),"")</f>
        <v>K</v>
      </c>
      <c r="G123" s="3">
        <v>92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97</v>
      </c>
      <c r="N123" s="3" t="str">
        <f>IFERROR(MID(VLOOKUP($B123,Seqs!$A:$B,2,0),O123,1),"")</f>
        <v>V</v>
      </c>
      <c r="O123" s="3">
        <v>131</v>
      </c>
      <c r="P123" s="3" t="str">
        <f>IFERROR(MID(VLOOKUP($B123,Seqs!$A:$B,2,0),Q123,1),"")</f>
        <v>P</v>
      </c>
      <c r="Q123" s="3">
        <v>134</v>
      </c>
      <c r="R123" s="3" t="str">
        <f>IFERROR(MID(VLOOKUP($B123,Seqs!$A:$B,2,0),S123,1),"")</f>
        <v>F</v>
      </c>
      <c r="S123" s="3">
        <v>137</v>
      </c>
      <c r="T123" s="3" t="str">
        <f>IFERROR(MID(VLOOKUP($B123,Seqs!$A:$B,2,0),U123,1),"")</f>
        <v>G</v>
      </c>
      <c r="U123" s="3">
        <v>138</v>
      </c>
      <c r="V123" s="3" t="str">
        <f>IFERROR(MID(VLOOKUP($B123,Seqs!$A:$B,2,0),W123,1),"")</f>
        <v>H</v>
      </c>
      <c r="W123" s="3">
        <v>173</v>
      </c>
      <c r="X123" s="3" t="str">
        <f>IFERROR(MID(VLOOKUP($B123,Seqs!$A:$B,2,0),Y123,1),"")</f>
        <v>P</v>
      </c>
      <c r="Y123" s="3">
        <v>174</v>
      </c>
      <c r="Z123" s="3" t="str">
        <f>IFERROR(MID(VLOOKUP($B123,Seqs!$A:$B,2,0),AA123,1),"")</f>
        <v>M</v>
      </c>
      <c r="AA123" s="3">
        <v>181</v>
      </c>
      <c r="AB123" s="3" t="str">
        <f>IFERROR(MID(VLOOKUP($B123,Seqs!$A:$B,2,0),AC123,1),"")</f>
        <v>S</v>
      </c>
      <c r="AC123" s="9">
        <v>182</v>
      </c>
      <c r="AD123" s="3" t="str">
        <f>IFERROR(MID(VLOOKUP($B123,Seqs!$A:$B,2,0),AE123,1),"")</f>
        <v>M</v>
      </c>
      <c r="AE123" s="3">
        <v>208</v>
      </c>
      <c r="AF123" s="3" t="str">
        <f>IFERROR(MID(VLOOKUP($B123,Seqs!$A:$B,2,0),AG123,1),"")</f>
        <v>C</v>
      </c>
      <c r="AG123" s="3">
        <v>225</v>
      </c>
      <c r="AH123" s="3" t="str">
        <f>IFERROR(MID(VLOOKUP($B123,Seqs!$A:$B,2,0),AI123,1),"")</f>
        <v>P</v>
      </c>
      <c r="AI123" s="3">
        <v>227</v>
      </c>
      <c r="AJ123" s="3" t="str">
        <f>IFERROR(MID(VLOOKUP($B123,Seqs!$A:$B,2,0),AK123,1),"")</f>
        <v>T</v>
      </c>
      <c r="AK123" s="3">
        <v>231</v>
      </c>
      <c r="AL123" s="3" t="str">
        <f>IFERROR(MID(VLOOKUP($B123,Seqs!$A:$B,2,0),AM123,1),"")</f>
        <v>V</v>
      </c>
      <c r="AM123" s="3">
        <v>268</v>
      </c>
      <c r="AN123" s="3" t="str">
        <f>IFERROR(MID(VLOOKUP($B123,Seqs!$A:$B,2,0),AO123,1),"")</f>
        <v>A</v>
      </c>
      <c r="AO123" s="3">
        <v>302</v>
      </c>
      <c r="AP123" s="3" t="str">
        <f>IFERROR(MID(VLOOKUP($B123,Seqs!$A:$B,2,0),AQ123,1),"")</f>
        <v>I</v>
      </c>
      <c r="AQ123" s="3">
        <v>334</v>
      </c>
      <c r="AR123" s="3" t="str">
        <f>IFERROR(MID(VLOOKUP($B123,Seqs!$A:$B,2,0),AS123,1),"")</f>
        <v>T</v>
      </c>
      <c r="AS123" s="3">
        <v>340</v>
      </c>
      <c r="AT123" s="3" t="str">
        <f>IFERROR(MID(VLOOKUP($B123,Seqs!$A:$B,2,0),AU123,1),"")</f>
        <v>I</v>
      </c>
      <c r="AU123" s="3">
        <v>364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7" t="str">
        <f>VLOOKUP(B123,Classification!A:D,4,0)</f>
        <v>Neurotensin</v>
      </c>
      <c r="BB123" s="27" t="b">
        <f t="shared" si="556"/>
        <v>1</v>
      </c>
      <c r="BC123" s="23">
        <f t="shared" si="473"/>
        <v>243</v>
      </c>
      <c r="BD123" s="5" t="s">
        <v>23</v>
      </c>
      <c r="BE123" s="3" t="s">
        <v>1381</v>
      </c>
      <c r="BF123" s="50" t="s">
        <v>1384</v>
      </c>
      <c r="BG123" s="50" t="s">
        <v>1384</v>
      </c>
      <c r="BH123" s="1"/>
      <c r="BI123" s="72" t="s">
        <v>1293</v>
      </c>
      <c r="BJ123" s="58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72">
        <f t="shared" si="474"/>
        <v>61</v>
      </c>
      <c r="BV123" s="73" t="str">
        <f t="shared" si="475"/>
        <v>-</v>
      </c>
      <c r="BW123" s="74">
        <f t="shared" si="476"/>
        <v>97</v>
      </c>
      <c r="BX123" s="73">
        <f t="shared" si="477"/>
        <v>134</v>
      </c>
      <c r="BY123" s="74">
        <f t="shared" si="478"/>
        <v>138</v>
      </c>
      <c r="BZ123" s="73">
        <f t="shared" si="479"/>
        <v>174</v>
      </c>
      <c r="CA123" s="74">
        <f t="shared" si="480"/>
        <v>182</v>
      </c>
      <c r="CB123" s="73">
        <f t="shared" si="481"/>
        <v>225</v>
      </c>
      <c r="CC123" s="74">
        <f t="shared" si="482"/>
        <v>231</v>
      </c>
      <c r="CD123" s="73">
        <f t="shared" si="483"/>
        <v>302</v>
      </c>
      <c r="CE123" s="74">
        <f t="shared" si="484"/>
        <v>340</v>
      </c>
      <c r="CF123" s="73" t="str">
        <f t="shared" si="485"/>
        <v>-</v>
      </c>
      <c r="CG123" s="72">
        <f t="shared" si="486"/>
        <v>92</v>
      </c>
      <c r="CH123" s="73" t="str">
        <f t="shared" si="487"/>
        <v>-</v>
      </c>
      <c r="CI123" s="74">
        <f t="shared" si="488"/>
        <v>131</v>
      </c>
      <c r="CJ123" s="74">
        <f t="shared" si="489"/>
        <v>137</v>
      </c>
      <c r="CK123" s="74">
        <f t="shared" si="490"/>
        <v>173</v>
      </c>
      <c r="CL123" s="74">
        <f t="shared" si="491"/>
        <v>181</v>
      </c>
      <c r="CM123" s="74">
        <f t="shared" si="492"/>
        <v>208</v>
      </c>
      <c r="CN123" s="74">
        <f t="shared" si="493"/>
        <v>227</v>
      </c>
      <c r="CO123" s="74">
        <f t="shared" si="494"/>
        <v>268</v>
      </c>
      <c r="CP123" s="74">
        <f t="shared" si="495"/>
        <v>334</v>
      </c>
      <c r="CQ123" s="74">
        <f t="shared" si="496"/>
        <v>364</v>
      </c>
      <c r="CR123" s="74" t="str">
        <f t="shared" si="497"/>
        <v>-</v>
      </c>
      <c r="CS123" s="23" t="e">
        <f t="shared" si="498"/>
        <v>#VALUE!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ref="A124" si="557">CONCATENATE(B124,"_",C124)</f>
        <v>ntr1_rat_5T04</v>
      </c>
      <c r="B124" s="3" t="s">
        <v>914</v>
      </c>
      <c r="C124" s="3" t="s">
        <v>1392</v>
      </c>
      <c r="D124" s="3" t="str">
        <f>IFERROR(MID(VLOOKUP($B124,Seqs!$A:$B,2,0),E124,1),"")</f>
        <v>I</v>
      </c>
      <c r="E124" s="3">
        <v>61</v>
      </c>
      <c r="F124" s="3" t="str">
        <f>IFERROR(MID(VLOOKUP($B124,Seqs!$A:$B,2,0),G124,1),"")</f>
        <v>T</v>
      </c>
      <c r="G124" s="3">
        <v>88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H</v>
      </c>
      <c r="M124" s="3">
        <v>103</v>
      </c>
      <c r="N124" s="3" t="str">
        <f>IFERROR(MID(VLOOKUP($B124,Seqs!$A:$B,2,0),O124,1),"")</f>
        <v>V</v>
      </c>
      <c r="O124" s="3">
        <v>131</v>
      </c>
      <c r="P124" s="3" t="str">
        <f>IFERROR(MID(VLOOKUP($B124,Seqs!$A:$B,2,0),Q124,1),"")</f>
        <v>P</v>
      </c>
      <c r="Q124" s="3">
        <v>134</v>
      </c>
      <c r="R124" s="3" t="str">
        <f>IFERROR(MID(VLOOKUP($B124,Seqs!$A:$B,2,0),S124,1),"")</f>
        <v>F</v>
      </c>
      <c r="S124" s="3">
        <v>137</v>
      </c>
      <c r="T124" s="3" t="str">
        <f>IFERROR(MID(VLOOKUP($B124,Seqs!$A:$B,2,0),U124,1),"")</f>
        <v>G</v>
      </c>
      <c r="U124" s="3">
        <v>138</v>
      </c>
      <c r="V124" s="3" t="str">
        <f>IFERROR(MID(VLOOKUP($B124,Seqs!$A:$B,2,0),W124,1),"")</f>
        <v>H</v>
      </c>
      <c r="W124" s="3">
        <v>173</v>
      </c>
      <c r="X124" s="3" t="str">
        <f>IFERROR(MID(VLOOKUP($B124,Seqs!$A:$B,2,0),Y124,1),"")</f>
        <v>P</v>
      </c>
      <c r="Y124" s="3">
        <v>174</v>
      </c>
      <c r="Z124" s="3" t="str">
        <f>IFERROR(MID(VLOOKUP($B124,Seqs!$A:$B,2,0),AA124,1),"")</f>
        <v>M</v>
      </c>
      <c r="AA124" s="3">
        <v>181</v>
      </c>
      <c r="AB124" s="3" t="str">
        <f>IFERROR(MID(VLOOKUP($B124,Seqs!$A:$B,2,0),AC124,1),"")</f>
        <v>S</v>
      </c>
      <c r="AC124" s="3">
        <v>182</v>
      </c>
      <c r="AD124" s="3" t="str">
        <f>IFERROR(MID(VLOOKUP($B124,Seqs!$A:$B,2,0),AE124,1),"")</f>
        <v>M</v>
      </c>
      <c r="AE124" s="3">
        <v>208</v>
      </c>
      <c r="AF124" s="3" t="str">
        <f>IFERROR(MID(VLOOKUP($B124,Seqs!$A:$B,2,0),AG124,1),"")</f>
        <v>C</v>
      </c>
      <c r="AG124" s="3">
        <v>225</v>
      </c>
      <c r="AH124" s="3" t="str">
        <f>IFERROR(MID(VLOOKUP($B124,Seqs!$A:$B,2,0),AI124,1),"")</f>
        <v>P</v>
      </c>
      <c r="AI124" s="3">
        <v>227</v>
      </c>
      <c r="AJ124" s="3" t="str">
        <f>IFERROR(MID(VLOOKUP($B124,Seqs!$A:$B,2,0),AK124,1),"")</f>
        <v>T</v>
      </c>
      <c r="AK124" s="3">
        <v>231</v>
      </c>
      <c r="AL124" s="3" t="str">
        <f>IFERROR(MID(VLOOKUP($B124,Seqs!$A:$B,2,0),AM124,1),"")</f>
        <v>V</v>
      </c>
      <c r="AM124" s="3">
        <v>268</v>
      </c>
      <c r="AN124" s="3" t="str">
        <f>IFERROR(MID(VLOOKUP($B124,Seqs!$A:$B,2,0),AO124,1),"")</f>
        <v>P</v>
      </c>
      <c r="AO124" s="3">
        <v>297</v>
      </c>
      <c r="AP124" s="3" t="str">
        <f>IFERROR(MID(VLOOKUP($B124,Seqs!$A:$B,2,0),AQ124,1),"")</f>
        <v>I</v>
      </c>
      <c r="AQ124" s="3">
        <v>334</v>
      </c>
      <c r="AR124" s="3" t="str">
        <f>IFERROR(MID(VLOOKUP($B124,Seqs!$A:$B,2,0),AS124,1),"")</f>
        <v>T</v>
      </c>
      <c r="AS124" s="3">
        <v>340</v>
      </c>
      <c r="AT124" s="3" t="str">
        <f>IFERROR(MID(VLOOKUP($B124,Seqs!$A:$B,2,0),AU124,1),"")</f>
        <v>I</v>
      </c>
      <c r="AU124" s="3">
        <v>364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7" t="str">
        <f>VLOOKUP(B124,Classification!A:D,4,0)</f>
        <v>Neurotensin</v>
      </c>
      <c r="BB124" s="27" t="b">
        <f t="shared" ref="BB124" si="558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559">_xlfn.AGGREGATE(9,6,CG124:CR124)-_xlfn.AGGREGATE(9,6,BU124:CF124)+12</f>
        <v>238</v>
      </c>
      <c r="BD124" s="5" t="s">
        <v>1382</v>
      </c>
      <c r="BE124" s="3" t="s">
        <v>1297</v>
      </c>
      <c r="BF124" s="50" t="s">
        <v>1384</v>
      </c>
      <c r="BG124" s="50" t="s">
        <v>1384</v>
      </c>
      <c r="BH124" s="1"/>
      <c r="BI124" s="72" t="s">
        <v>1293</v>
      </c>
      <c r="BJ124" s="58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72">
        <f t="shared" ref="BU124" si="560">E124</f>
        <v>61</v>
      </c>
      <c r="BV124" s="73" t="str">
        <f t="shared" ref="BV124" si="561">I124</f>
        <v>-</v>
      </c>
      <c r="BW124" s="74">
        <f t="shared" ref="BW124" si="562">M124</f>
        <v>103</v>
      </c>
      <c r="BX124" s="73">
        <f t="shared" ref="BX124" si="563">Q124</f>
        <v>134</v>
      </c>
      <c r="BY124" s="74">
        <f t="shared" ref="BY124" si="564">U124</f>
        <v>138</v>
      </c>
      <c r="BZ124" s="73">
        <f t="shared" ref="BZ124" si="565">Y124</f>
        <v>174</v>
      </c>
      <c r="CA124" s="74">
        <f t="shared" ref="CA124" si="566">AC124</f>
        <v>182</v>
      </c>
      <c r="CB124" s="73">
        <f t="shared" ref="CB124" si="567">AG124</f>
        <v>225</v>
      </c>
      <c r="CC124" s="74">
        <f t="shared" ref="CC124" si="568">AK124</f>
        <v>231</v>
      </c>
      <c r="CD124" s="73">
        <f t="shared" ref="CD124" si="569">AO124</f>
        <v>297</v>
      </c>
      <c r="CE124" s="74">
        <f t="shared" ref="CE124" si="570">AS124</f>
        <v>340</v>
      </c>
      <c r="CF124" s="73" t="str">
        <f t="shared" ref="CF124" si="571">AW124</f>
        <v>-</v>
      </c>
      <c r="CG124" s="72">
        <f t="shared" ref="CG124" si="572">G124</f>
        <v>88</v>
      </c>
      <c r="CH124" s="73" t="str">
        <f t="shared" ref="CH124" si="573">K124</f>
        <v>-</v>
      </c>
      <c r="CI124" s="74">
        <f t="shared" ref="CI124" si="574">O124</f>
        <v>131</v>
      </c>
      <c r="CJ124" s="74">
        <f t="shared" ref="CJ124" si="575">S124</f>
        <v>137</v>
      </c>
      <c r="CK124" s="74">
        <f t="shared" ref="CK124" si="576">W124</f>
        <v>173</v>
      </c>
      <c r="CL124" s="74">
        <f t="shared" ref="CL124" si="577">AA124</f>
        <v>181</v>
      </c>
      <c r="CM124" s="74">
        <f t="shared" ref="CM124" si="578">AE124</f>
        <v>208</v>
      </c>
      <c r="CN124" s="74">
        <f t="shared" ref="CN124" si="579">AI124</f>
        <v>227</v>
      </c>
      <c r="CO124" s="74">
        <f t="shared" ref="CO124" si="580">AM124</f>
        <v>268</v>
      </c>
      <c r="CP124" s="74">
        <f t="shared" ref="CP124" si="581">AQ124</f>
        <v>334</v>
      </c>
      <c r="CQ124" s="74">
        <f t="shared" ref="CQ124" si="582">AU124</f>
        <v>364</v>
      </c>
      <c r="CR124" s="74" t="str">
        <f t="shared" ref="CR124" si="583">AY124</f>
        <v>-</v>
      </c>
      <c r="CS124" s="23" t="e">
        <f t="shared" ref="CS124" si="584">M124-K124</f>
        <v>#VALUE!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555"/>
        <v>oprd_human__wt</v>
      </c>
      <c r="B125" s="3" t="s">
        <v>335</v>
      </c>
      <c r="C125" s="3" t="s">
        <v>100</v>
      </c>
      <c r="D125" s="3" t="str">
        <f>IFERROR(MID(VLOOKUP($B125,Seqs!$A:$B,2,0),E125,1),"")</f>
        <v>G</v>
      </c>
      <c r="E125" s="3">
        <v>39</v>
      </c>
      <c r="F125" s="3" t="str">
        <f>IFERROR(MID(VLOOKUP($B125,Seqs!$A:$B,2,0),G125,1),"")</f>
        <v>Y</v>
      </c>
      <c r="G125" s="3">
        <v>77</v>
      </c>
      <c r="H125" s="3" t="str">
        <f>IFERROR(MID(VLOOKUP($B125,Seqs!$A:$B,2,0),I125,1),"")</f>
        <v>T</v>
      </c>
      <c r="I125" s="23">
        <v>78</v>
      </c>
      <c r="J125" s="3" t="str">
        <f>IFERROR(MID(VLOOKUP($B125,Seqs!$A:$B,2,0),K125,1),"")</f>
        <v>K</v>
      </c>
      <c r="K125" s="23">
        <v>81</v>
      </c>
      <c r="L125" s="3" t="str">
        <f>IFERROR(MID(VLOOKUP($B125,Seqs!$A:$B,2,0),M125,1),"")</f>
        <v>T</v>
      </c>
      <c r="M125" s="3">
        <v>82</v>
      </c>
      <c r="N125" s="3" t="str">
        <f>IFERROR(MID(VLOOKUP($B125,Seqs!$A:$B,2,0),O125,1),"")</f>
        <v>M</v>
      </c>
      <c r="O125" s="3">
        <v>111</v>
      </c>
      <c r="P125" s="3" t="str">
        <f>IFERROR(MID(VLOOKUP($B125,Seqs!$A:$B,2,0),Q125,1),"")</f>
        <v>T</v>
      </c>
      <c r="Q125" s="3">
        <v>113</v>
      </c>
      <c r="R125" s="3" t="str">
        <f>IFERROR(MID(VLOOKUP($B125,Seqs!$A:$B,2,0),S125,1),"")</f>
        <v>F</v>
      </c>
      <c r="S125" s="3">
        <v>116</v>
      </c>
      <c r="T125" s="3" t="str">
        <f>IFERROR(MID(VLOOKUP($B125,Seqs!$A:$B,2,0),U125,1),"")</f>
        <v>G</v>
      </c>
      <c r="U125" s="3">
        <v>117</v>
      </c>
      <c r="V125" s="3" t="str">
        <f>IFERROR(MID(VLOOKUP($B125,Seqs!$A:$B,2,0),W125,1),"")</f>
        <v>H</v>
      </c>
      <c r="W125" s="3">
        <v>152</v>
      </c>
      <c r="X125" s="3" t="str">
        <f>IFERROR(MID(VLOOKUP($B125,Seqs!$A:$B,2,0),Y125,1),"")</f>
        <v>P</v>
      </c>
      <c r="Y125" s="3">
        <v>153</v>
      </c>
      <c r="Z125" s="3" t="str">
        <f>IFERROR(MID(VLOOKUP($B125,Seqs!$A:$B,2,0),AA125,1),"")</f>
        <v>R</v>
      </c>
      <c r="AA125" s="3">
        <v>160</v>
      </c>
      <c r="AB125" s="3" t="str">
        <f>IFERROR(MID(VLOOKUP($B125,Seqs!$A:$B,2,0),AC125,1),"")</f>
        <v>T</v>
      </c>
      <c r="AC125" s="9">
        <v>161</v>
      </c>
      <c r="AD125" s="3" t="str">
        <f>IFERROR(MID(VLOOKUP($B125,Seqs!$A:$B,2,0),AE125,1),"")</f>
        <v>A</v>
      </c>
      <c r="AE125" s="3">
        <v>187</v>
      </c>
      <c r="AF125" s="3" t="str">
        <f>IFERROR(MID(VLOOKUP($B125,Seqs!$A:$B,2,0),AG125,1),"")</f>
        <v>C</v>
      </c>
      <c r="AG125" s="3">
        <v>198</v>
      </c>
      <c r="AH125" s="3" t="str">
        <f>IFERROR(MID(VLOOKUP($B125,Seqs!$A:$B,2,0),AI125,1),"")</f>
        <v>L</v>
      </c>
      <c r="AI125" s="3">
        <v>200</v>
      </c>
      <c r="AJ125" s="3" t="str">
        <f>IFERROR(MID(VLOOKUP($B125,Seqs!$A:$B,2,0),AK125,1),"")</f>
        <v>S</v>
      </c>
      <c r="AK125" s="3">
        <v>206</v>
      </c>
      <c r="AL125" s="3" t="str">
        <f>IFERROR(MID(VLOOKUP($B125,Seqs!$A:$B,2,0),AM125,1),"")</f>
        <v>V</v>
      </c>
      <c r="AM125" s="3">
        <v>243</v>
      </c>
      <c r="AN125" s="3" t="str">
        <f>IFERROR(MID(VLOOKUP($B125,Seqs!$A:$B,2,0),AO125,1),"")</f>
        <v>S</v>
      </c>
      <c r="AO125" s="3">
        <v>249</v>
      </c>
      <c r="AP125" s="3" t="str">
        <f>IFERROR(MID(VLOOKUP($B125,Seqs!$A:$B,2,0),AQ125,1),"")</f>
        <v>V</v>
      </c>
      <c r="AQ125" s="3">
        <v>287</v>
      </c>
      <c r="AR125" s="3" t="str">
        <f>IFERROR(MID(VLOOKUP($B125,Seqs!$A:$B,2,0),AS125,1),"")</f>
        <v>D</v>
      </c>
      <c r="AS125" s="3">
        <v>293</v>
      </c>
      <c r="AT125" s="3" t="str">
        <f>IFERROR(MID(VLOOKUP($B125,Seqs!$A:$B,2,0),AU125,1),"")</f>
        <v>L</v>
      </c>
      <c r="AU125" s="3">
        <v>321</v>
      </c>
      <c r="AV125" s="3" t="str">
        <f>IFERROR(MID(VLOOKUP($B125,Seqs!$A:$B,2,0),AW125,1),"")</f>
        <v>D</v>
      </c>
      <c r="AW125" s="3">
        <v>322</v>
      </c>
      <c r="AX125" s="3" t="str">
        <f>IFERROR(MID(VLOOKUP($B125,Seqs!$A:$B,2,0),AY125,1),"")</f>
        <v>K</v>
      </c>
      <c r="AY125" s="3">
        <v>335</v>
      </c>
      <c r="AZ125" s="79" t="str">
        <f>VLOOKUP(B125,Classification!A:D,2,0)</f>
        <v>A</v>
      </c>
      <c r="BA125" s="97" t="str">
        <f>VLOOKUP(B125,Classification!A:D,4,0)</f>
        <v>Opioid</v>
      </c>
      <c r="BB125" s="27" t="b">
        <f t="shared" si="556"/>
        <v>1</v>
      </c>
      <c r="BC125" s="23">
        <f t="shared" si="473"/>
        <v>271</v>
      </c>
      <c r="BD125" s="57" t="s">
        <v>1379</v>
      </c>
      <c r="BE125" s="3" t="s">
        <v>1381</v>
      </c>
      <c r="BF125" s="50" t="s">
        <v>1379</v>
      </c>
      <c r="BG125" s="50" t="s">
        <v>1384</v>
      </c>
      <c r="BH125" s="1"/>
      <c r="BI125" s="72" t="s">
        <v>1293</v>
      </c>
      <c r="BJ125" s="58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72">
        <f t="shared" si="474"/>
        <v>39</v>
      </c>
      <c r="BV125" s="73">
        <f t="shared" si="475"/>
        <v>78</v>
      </c>
      <c r="BW125" s="74">
        <f t="shared" si="476"/>
        <v>82</v>
      </c>
      <c r="BX125" s="73">
        <f t="shared" si="477"/>
        <v>113</v>
      </c>
      <c r="BY125" s="74">
        <f t="shared" si="478"/>
        <v>117</v>
      </c>
      <c r="BZ125" s="73">
        <f t="shared" si="479"/>
        <v>153</v>
      </c>
      <c r="CA125" s="74">
        <f t="shared" si="480"/>
        <v>161</v>
      </c>
      <c r="CB125" s="73">
        <f t="shared" si="481"/>
        <v>198</v>
      </c>
      <c r="CC125" s="74">
        <f t="shared" si="482"/>
        <v>206</v>
      </c>
      <c r="CD125" s="73">
        <f t="shared" si="483"/>
        <v>249</v>
      </c>
      <c r="CE125" s="74">
        <f t="shared" si="484"/>
        <v>293</v>
      </c>
      <c r="CF125" s="73">
        <f t="shared" si="485"/>
        <v>322</v>
      </c>
      <c r="CG125" s="72">
        <f t="shared" si="486"/>
        <v>77</v>
      </c>
      <c r="CH125" s="73">
        <f t="shared" si="487"/>
        <v>81</v>
      </c>
      <c r="CI125" s="74">
        <f t="shared" si="488"/>
        <v>111</v>
      </c>
      <c r="CJ125" s="74">
        <f t="shared" si="489"/>
        <v>116</v>
      </c>
      <c r="CK125" s="74">
        <f t="shared" si="490"/>
        <v>152</v>
      </c>
      <c r="CL125" s="74">
        <f t="shared" si="491"/>
        <v>160</v>
      </c>
      <c r="CM125" s="74">
        <f t="shared" si="492"/>
        <v>187</v>
      </c>
      <c r="CN125" s="74">
        <f t="shared" si="493"/>
        <v>200</v>
      </c>
      <c r="CO125" s="74">
        <f t="shared" si="494"/>
        <v>243</v>
      </c>
      <c r="CP125" s="74">
        <f t="shared" si="495"/>
        <v>287</v>
      </c>
      <c r="CQ125" s="74">
        <f t="shared" si="496"/>
        <v>321</v>
      </c>
      <c r="CR125" s="74">
        <f t="shared" si="497"/>
        <v>335</v>
      </c>
      <c r="CS125" s="23">
        <f t="shared" si="498"/>
        <v>1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555"/>
        <v>oprd_human_4N6H</v>
      </c>
      <c r="B126" s="3" t="s">
        <v>335</v>
      </c>
      <c r="C126" s="3" t="s">
        <v>87</v>
      </c>
      <c r="D126" s="3" t="str">
        <f>IFERROR(MID(VLOOKUP($B126,Seqs!$A:$B,2,0),E126,1),"")</f>
        <v>G</v>
      </c>
      <c r="E126" s="3">
        <v>39</v>
      </c>
      <c r="F126" s="3" t="str">
        <f>IFERROR(MID(VLOOKUP($B126,Seqs!$A:$B,2,0),G126,1),"")</f>
        <v>Y</v>
      </c>
      <c r="G126" s="3">
        <v>77</v>
      </c>
      <c r="H126" s="3" t="str">
        <f>IFERROR(MID(VLOOKUP($B126,Seqs!$A:$B,2,0),I126,1),"")</f>
        <v>T</v>
      </c>
      <c r="I126" s="23">
        <v>78</v>
      </c>
      <c r="J126" s="3" t="str">
        <f>IFERROR(MID(VLOOKUP($B126,Seqs!$A:$B,2,0),K126,1),"")</f>
        <v>K</v>
      </c>
      <c r="K126" s="23">
        <v>81</v>
      </c>
      <c r="L126" s="3" t="str">
        <f>IFERROR(MID(VLOOKUP($B126,Seqs!$A:$B,2,0),M126,1),"")</f>
        <v>T</v>
      </c>
      <c r="M126" s="3">
        <v>82</v>
      </c>
      <c r="N126" s="3" t="str">
        <f>IFERROR(MID(VLOOKUP($B126,Seqs!$A:$B,2,0),O126,1),"")</f>
        <v>M</v>
      </c>
      <c r="O126" s="3">
        <v>111</v>
      </c>
      <c r="P126" s="3" t="str">
        <f>IFERROR(MID(VLOOKUP($B126,Seqs!$A:$B,2,0),Q126,1),"")</f>
        <v>T</v>
      </c>
      <c r="Q126" s="3">
        <v>113</v>
      </c>
      <c r="R126" s="3" t="str">
        <f>IFERROR(MID(VLOOKUP($B126,Seqs!$A:$B,2,0),S126,1),"")</f>
        <v>F</v>
      </c>
      <c r="S126" s="3">
        <v>116</v>
      </c>
      <c r="T126" s="3" t="str">
        <f>IFERROR(MID(VLOOKUP($B126,Seqs!$A:$B,2,0),U126,1),"")</f>
        <v>G</v>
      </c>
      <c r="U126" s="3">
        <v>117</v>
      </c>
      <c r="V126" s="3" t="str">
        <f>IFERROR(MID(VLOOKUP($B126,Seqs!$A:$B,2,0),W126,1),"")</f>
        <v>H</v>
      </c>
      <c r="W126" s="3">
        <v>152</v>
      </c>
      <c r="X126" s="3" t="str">
        <f>IFERROR(MID(VLOOKUP($B126,Seqs!$A:$B,2,0),Y126,1),"")</f>
        <v>P</v>
      </c>
      <c r="Y126" s="3">
        <v>153</v>
      </c>
      <c r="Z126" s="3" t="str">
        <f>IFERROR(MID(VLOOKUP($B126,Seqs!$A:$B,2,0),AA126,1),"")</f>
        <v>R</v>
      </c>
      <c r="AA126" s="3">
        <v>160</v>
      </c>
      <c r="AB126" s="3" t="str">
        <f>IFERROR(MID(VLOOKUP($B126,Seqs!$A:$B,2,0),AC126,1),"")</f>
        <v>T</v>
      </c>
      <c r="AC126" s="9">
        <v>161</v>
      </c>
      <c r="AD126" s="3" t="str">
        <f>IFERROR(MID(VLOOKUP($B126,Seqs!$A:$B,2,0),AE126,1),"")</f>
        <v>A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L</v>
      </c>
      <c r="AI126" s="3">
        <v>200</v>
      </c>
      <c r="AJ126" s="3" t="str">
        <f>IFERROR(MID(VLOOKUP($B126,Seqs!$A:$B,2,0),AK126,1),"")</f>
        <v>S</v>
      </c>
      <c r="AK126" s="3">
        <v>206</v>
      </c>
      <c r="AL126" s="3" t="str">
        <f>IFERROR(MID(VLOOKUP($B126,Seqs!$A:$B,2,0),AM126,1),"")</f>
        <v>V</v>
      </c>
      <c r="AM126" s="3">
        <v>243</v>
      </c>
      <c r="AN126" s="3" t="str">
        <f>IFERROR(MID(VLOOKUP($B126,Seqs!$A:$B,2,0),AO126,1),"")</f>
        <v>S</v>
      </c>
      <c r="AO126" s="3">
        <v>249</v>
      </c>
      <c r="AP126" s="3" t="str">
        <f>IFERROR(MID(VLOOKUP($B126,Seqs!$A:$B,2,0),AQ126,1),"")</f>
        <v>V</v>
      </c>
      <c r="AQ126" s="3">
        <v>287</v>
      </c>
      <c r="AR126" s="3" t="str">
        <f>IFERROR(MID(VLOOKUP($B126,Seqs!$A:$B,2,0),AS126,1),"")</f>
        <v>D</v>
      </c>
      <c r="AS126" s="3">
        <v>293</v>
      </c>
      <c r="AT126" s="3" t="str">
        <f>IFERROR(MID(VLOOKUP($B126,Seqs!$A:$B,2,0),AU126,1),"")</f>
        <v>L</v>
      </c>
      <c r="AU126" s="3">
        <v>321</v>
      </c>
      <c r="AV126" s="3" t="str">
        <f>IFERROR(MID(VLOOKUP($B126,Seqs!$A:$B,2,0),AW126,1),"")</f>
        <v>D</v>
      </c>
      <c r="AW126" s="3">
        <v>322</v>
      </c>
      <c r="AX126" s="3" t="str">
        <f>IFERROR(MID(VLOOKUP($B126,Seqs!$A:$B,2,0),AY126,1),"")</f>
        <v>K</v>
      </c>
      <c r="AY126" s="3">
        <v>335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556"/>
        <v>1</v>
      </c>
      <c r="BC126" s="23">
        <f t="shared" si="473"/>
        <v>271</v>
      </c>
      <c r="BD126" s="16" t="s">
        <v>1383</v>
      </c>
      <c r="BE126" s="3" t="s">
        <v>1381</v>
      </c>
      <c r="BF126" s="50" t="s">
        <v>1384</v>
      </c>
      <c r="BG126" s="50" t="s">
        <v>1384</v>
      </c>
      <c r="BI126" s="72" t="s">
        <v>1293</v>
      </c>
      <c r="BJ126" s="58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72">
        <f t="shared" si="474"/>
        <v>39</v>
      </c>
      <c r="BV126" s="73">
        <f t="shared" si="475"/>
        <v>78</v>
      </c>
      <c r="BW126" s="74">
        <f t="shared" si="476"/>
        <v>82</v>
      </c>
      <c r="BX126" s="73">
        <f t="shared" si="477"/>
        <v>113</v>
      </c>
      <c r="BY126" s="74">
        <f t="shared" si="478"/>
        <v>117</v>
      </c>
      <c r="BZ126" s="73">
        <f t="shared" si="479"/>
        <v>153</v>
      </c>
      <c r="CA126" s="74">
        <f t="shared" si="480"/>
        <v>161</v>
      </c>
      <c r="CB126" s="73">
        <f t="shared" si="481"/>
        <v>198</v>
      </c>
      <c r="CC126" s="74">
        <f t="shared" si="482"/>
        <v>206</v>
      </c>
      <c r="CD126" s="73">
        <f t="shared" si="483"/>
        <v>249</v>
      </c>
      <c r="CE126" s="74">
        <f t="shared" si="484"/>
        <v>293</v>
      </c>
      <c r="CF126" s="73">
        <f t="shared" si="485"/>
        <v>322</v>
      </c>
      <c r="CG126" s="72">
        <f t="shared" si="486"/>
        <v>77</v>
      </c>
      <c r="CH126" s="73">
        <f t="shared" si="487"/>
        <v>81</v>
      </c>
      <c r="CI126" s="74">
        <f t="shared" si="488"/>
        <v>111</v>
      </c>
      <c r="CJ126" s="74">
        <f t="shared" si="489"/>
        <v>116</v>
      </c>
      <c r="CK126" s="74">
        <f t="shared" si="490"/>
        <v>152</v>
      </c>
      <c r="CL126" s="74">
        <f t="shared" si="491"/>
        <v>160</v>
      </c>
      <c r="CM126" s="74">
        <f t="shared" si="492"/>
        <v>187</v>
      </c>
      <c r="CN126" s="74">
        <f t="shared" si="493"/>
        <v>200</v>
      </c>
      <c r="CO126" s="74">
        <f t="shared" si="494"/>
        <v>243</v>
      </c>
      <c r="CP126" s="74">
        <f t="shared" si="495"/>
        <v>287</v>
      </c>
      <c r="CQ126" s="74">
        <f t="shared" si="496"/>
        <v>321</v>
      </c>
      <c r="CR126" s="74">
        <f t="shared" si="497"/>
        <v>335</v>
      </c>
      <c r="CS126" s="23">
        <f t="shared" si="498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s="2" customFormat="1" x14ac:dyDescent="0.2">
      <c r="A127" s="3" t="str">
        <f t="shared" si="555"/>
        <v>oprd_human_4RWD</v>
      </c>
      <c r="B127" s="1" t="s">
        <v>335</v>
      </c>
      <c r="C127" s="1" t="s">
        <v>1344</v>
      </c>
      <c r="D127" s="3" t="str">
        <f>IFERROR(MID(VLOOKUP($B127,Seqs!$A:$B,2,0),E127,1),"")</f>
        <v>A</v>
      </c>
      <c r="E127" s="3">
        <v>43</v>
      </c>
      <c r="F127" s="3" t="str">
        <f>IFERROR(MID(VLOOKUP($B127,Seqs!$A:$B,2,0),G127,1),"")</f>
        <v>Y</v>
      </c>
      <c r="G127" s="3">
        <v>77</v>
      </c>
      <c r="H127" s="3" t="str">
        <f>IFERROR(MID(VLOOKUP($B127,Seqs!$A:$B,2,0),I127,1),"")</f>
        <v>T</v>
      </c>
      <c r="I127" s="23">
        <v>78</v>
      </c>
      <c r="J127" s="3" t="str">
        <f>IFERROR(MID(VLOOKUP($B127,Seqs!$A:$B,2,0),K127,1),"")</f>
        <v>K</v>
      </c>
      <c r="K127" s="23">
        <v>81</v>
      </c>
      <c r="L127" s="3" t="str">
        <f>IFERROR(MID(VLOOKUP($B127,Seqs!$A:$B,2,0),M127,1),"")</f>
        <v>T</v>
      </c>
      <c r="M127" s="3">
        <v>82</v>
      </c>
      <c r="N127" s="3" t="str">
        <f>IFERROR(MID(VLOOKUP($B127,Seqs!$A:$B,2,0),O127,1),"")</f>
        <v>M</v>
      </c>
      <c r="O127" s="3">
        <v>111</v>
      </c>
      <c r="P127" s="3" t="str">
        <f>IFERROR(MID(VLOOKUP($B127,Seqs!$A:$B,2,0),Q127,1),"")</f>
        <v>T</v>
      </c>
      <c r="Q127" s="3">
        <v>113</v>
      </c>
      <c r="R127" s="3" t="str">
        <f>IFERROR(MID(VLOOKUP($B127,Seqs!$A:$B,2,0),S127,1),"")</f>
        <v>F</v>
      </c>
      <c r="S127" s="3">
        <v>116</v>
      </c>
      <c r="T127" s="3" t="str">
        <f>IFERROR(MID(VLOOKUP($B127,Seqs!$A:$B,2,0),U127,1),"")</f>
        <v>G</v>
      </c>
      <c r="U127" s="3">
        <v>117</v>
      </c>
      <c r="V127" s="3" t="str">
        <f>IFERROR(MID(VLOOKUP($B127,Seqs!$A:$B,2,0),W127,1),"")</f>
        <v>H</v>
      </c>
      <c r="W127" s="3">
        <v>152</v>
      </c>
      <c r="X127" s="3" t="str">
        <f>IFERROR(MID(VLOOKUP($B127,Seqs!$A:$B,2,0),Y127,1),"")</f>
        <v>P</v>
      </c>
      <c r="Y127" s="3">
        <v>153</v>
      </c>
      <c r="Z127" s="3" t="str">
        <f>IFERROR(MID(VLOOKUP($B127,Seqs!$A:$B,2,0),AA127,1),"")</f>
        <v>R</v>
      </c>
      <c r="AA127" s="3">
        <v>160</v>
      </c>
      <c r="AB127" s="3" t="str">
        <f>IFERROR(MID(VLOOKUP($B127,Seqs!$A:$B,2,0),AC127,1),"")</f>
        <v>T</v>
      </c>
      <c r="AC127" s="9">
        <v>161</v>
      </c>
      <c r="AD127" s="3" t="str">
        <f>IFERROR(MID(VLOOKUP($B127,Seqs!$A:$B,2,0),AE127,1),"")</f>
        <v>A</v>
      </c>
      <c r="AE127" s="3">
        <v>187</v>
      </c>
      <c r="AF127" s="3" t="str">
        <f>IFERROR(MID(VLOOKUP($B127,Seqs!$A:$B,2,0),AG127,1),"")</f>
        <v>C</v>
      </c>
      <c r="AG127" s="3">
        <v>198</v>
      </c>
      <c r="AH127" s="3" t="str">
        <f>IFERROR(MID(VLOOKUP($B127,Seqs!$A:$B,2,0),AI127,1),"")</f>
        <v>L</v>
      </c>
      <c r="AI127" s="3">
        <v>200</v>
      </c>
      <c r="AJ127" s="3" t="str">
        <f>IFERROR(MID(VLOOKUP($B127,Seqs!$A:$B,2,0),AK127,1),"")</f>
        <v>S</v>
      </c>
      <c r="AK127" s="3">
        <v>206</v>
      </c>
      <c r="AL127" s="3" t="str">
        <f>IFERROR(MID(VLOOKUP($B127,Seqs!$A:$B,2,0),AM127,1),"")</f>
        <v>V</v>
      </c>
      <c r="AM127" s="3">
        <v>243</v>
      </c>
      <c r="AN127" s="3" t="str">
        <f>IFERROR(MID(VLOOKUP($B127,Seqs!$A:$B,2,0),AO127,1),"")</f>
        <v>S</v>
      </c>
      <c r="AO127" s="3">
        <v>249</v>
      </c>
      <c r="AP127" s="3" t="str">
        <f>IFERROR(MID(VLOOKUP($B127,Seqs!$A:$B,2,0),AQ127,1),"")</f>
        <v>V</v>
      </c>
      <c r="AQ127" s="3">
        <v>287</v>
      </c>
      <c r="AR127" s="3" t="str">
        <f>IFERROR(MID(VLOOKUP($B127,Seqs!$A:$B,2,0),AS127,1),"")</f>
        <v>D</v>
      </c>
      <c r="AS127" s="3">
        <v>293</v>
      </c>
      <c r="AT127" s="3" t="str">
        <f>IFERROR(MID(VLOOKUP($B127,Seqs!$A:$B,2,0),AU127,1),"")</f>
        <v>L</v>
      </c>
      <c r="AU127" s="3">
        <v>321</v>
      </c>
      <c r="AV127" s="3" t="str">
        <f>IFERROR(MID(VLOOKUP($B127,Seqs!$A:$B,2,0),AW127,1),"")</f>
        <v>D</v>
      </c>
      <c r="AW127" s="3">
        <v>322</v>
      </c>
      <c r="AX127" s="3" t="str">
        <f>IFERROR(MID(VLOOKUP($B127,Seqs!$A:$B,2,0),AY127,1),"")</f>
        <v>C</v>
      </c>
      <c r="AY127" s="3">
        <v>333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556"/>
        <v>1</v>
      </c>
      <c r="BC127" s="23">
        <f t="shared" si="473"/>
        <v>265</v>
      </c>
      <c r="BD127" s="16" t="s">
        <v>23</v>
      </c>
      <c r="BE127" s="3" t="s">
        <v>1381</v>
      </c>
      <c r="BF127" s="50" t="s">
        <v>1384</v>
      </c>
      <c r="BG127" s="50" t="s">
        <v>1384</v>
      </c>
      <c r="BH127" s="3"/>
      <c r="BI127" s="72" t="s">
        <v>1293</v>
      </c>
      <c r="BJ127" s="58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72">
        <f t="shared" si="474"/>
        <v>43</v>
      </c>
      <c r="BV127" s="73">
        <f t="shared" si="475"/>
        <v>78</v>
      </c>
      <c r="BW127" s="74">
        <f t="shared" si="476"/>
        <v>82</v>
      </c>
      <c r="BX127" s="73">
        <f t="shared" si="477"/>
        <v>113</v>
      </c>
      <c r="BY127" s="74">
        <f t="shared" si="478"/>
        <v>117</v>
      </c>
      <c r="BZ127" s="73">
        <f t="shared" si="479"/>
        <v>153</v>
      </c>
      <c r="CA127" s="74">
        <f t="shared" si="480"/>
        <v>161</v>
      </c>
      <c r="CB127" s="73">
        <f t="shared" si="481"/>
        <v>198</v>
      </c>
      <c r="CC127" s="74">
        <f t="shared" si="482"/>
        <v>206</v>
      </c>
      <c r="CD127" s="73">
        <f t="shared" si="483"/>
        <v>249</v>
      </c>
      <c r="CE127" s="74">
        <f t="shared" si="484"/>
        <v>293</v>
      </c>
      <c r="CF127" s="73">
        <f t="shared" si="485"/>
        <v>322</v>
      </c>
      <c r="CG127" s="72">
        <f t="shared" si="486"/>
        <v>77</v>
      </c>
      <c r="CH127" s="73">
        <f t="shared" si="487"/>
        <v>81</v>
      </c>
      <c r="CI127" s="74">
        <f t="shared" si="488"/>
        <v>111</v>
      </c>
      <c r="CJ127" s="74">
        <f t="shared" si="489"/>
        <v>116</v>
      </c>
      <c r="CK127" s="74">
        <f t="shared" si="490"/>
        <v>152</v>
      </c>
      <c r="CL127" s="74">
        <f t="shared" si="491"/>
        <v>160</v>
      </c>
      <c r="CM127" s="74">
        <f t="shared" si="492"/>
        <v>187</v>
      </c>
      <c r="CN127" s="74">
        <f t="shared" si="493"/>
        <v>200</v>
      </c>
      <c r="CO127" s="74">
        <f t="shared" si="494"/>
        <v>243</v>
      </c>
      <c r="CP127" s="74">
        <f t="shared" si="495"/>
        <v>287</v>
      </c>
      <c r="CQ127" s="74">
        <f t="shared" si="496"/>
        <v>321</v>
      </c>
      <c r="CR127" s="74">
        <f t="shared" si="497"/>
        <v>333</v>
      </c>
      <c r="CS127" s="23">
        <f t="shared" si="498"/>
        <v>1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2" customFormat="1" x14ac:dyDescent="0.2">
      <c r="A128" s="3" t="str">
        <f t="shared" si="555"/>
        <v>oprd_mouse__wt</v>
      </c>
      <c r="B128" s="3" t="s">
        <v>916</v>
      </c>
      <c r="C128" s="3" t="s">
        <v>100</v>
      </c>
      <c r="D128" s="3" t="str">
        <f>IFERROR(MID(VLOOKUP($B128,Seqs!$A:$B,2,0),E128,1),"")</f>
        <v>R</v>
      </c>
      <c r="E128" s="3">
        <v>41</v>
      </c>
      <c r="F128" s="3" t="str">
        <f>IFERROR(MID(VLOOKUP($B128,Seqs!$A:$B,2,0),G128,1),"")</f>
        <v>Y</v>
      </c>
      <c r="G128" s="3">
        <v>77</v>
      </c>
      <c r="H128" s="3" t="str">
        <f>IFERROR(MID(VLOOKUP($B128,Seqs!$A:$B,2,0),I128,1),"")</f>
        <v>T</v>
      </c>
      <c r="I128" s="23">
        <v>78</v>
      </c>
      <c r="J128" s="3" t="str">
        <f>IFERROR(MID(VLOOKUP($B128,Seqs!$A:$B,2,0),K128,1),"")</f>
        <v>K</v>
      </c>
      <c r="K128" s="23">
        <v>81</v>
      </c>
      <c r="L128" s="3" t="str">
        <f>IFERROR(MID(VLOOKUP($B128,Seqs!$A:$B,2,0),M128,1),"")</f>
        <v>T</v>
      </c>
      <c r="M128" s="3">
        <v>82</v>
      </c>
      <c r="N128" s="3" t="str">
        <f>IFERROR(MID(VLOOKUP($B128,Seqs!$A:$B,2,0),O128,1),"")</f>
        <v>M</v>
      </c>
      <c r="O128" s="3">
        <v>111</v>
      </c>
      <c r="P128" s="3" t="str">
        <f>IFERROR(MID(VLOOKUP($B128,Seqs!$A:$B,2,0),Q128,1),"")</f>
        <v>T</v>
      </c>
      <c r="Q128" s="3">
        <v>113</v>
      </c>
      <c r="R128" s="3" t="str">
        <f>IFERROR(MID(VLOOKUP($B128,Seqs!$A:$B,2,0),S128,1),"")</f>
        <v>F</v>
      </c>
      <c r="S128" s="3">
        <v>116</v>
      </c>
      <c r="T128" s="3" t="str">
        <f>IFERROR(MID(VLOOKUP($B128,Seqs!$A:$B,2,0),U128,1),"")</f>
        <v>G</v>
      </c>
      <c r="U128" s="3">
        <v>117</v>
      </c>
      <c r="V128" s="3" t="str">
        <f>IFERROR(MID(VLOOKUP($B128,Seqs!$A:$B,2,0),W128,1),"")</f>
        <v>H</v>
      </c>
      <c r="W128" s="3">
        <v>152</v>
      </c>
      <c r="X128" s="3" t="str">
        <f>IFERROR(MID(VLOOKUP($B128,Seqs!$A:$B,2,0),Y128,1),"")</f>
        <v>P</v>
      </c>
      <c r="Y128" s="3">
        <v>153</v>
      </c>
      <c r="Z128" s="3" t="str">
        <f>IFERROR(MID(VLOOKUP($B128,Seqs!$A:$B,2,0),AA128,1),"")</f>
        <v>R</v>
      </c>
      <c r="AA128" s="3">
        <v>160</v>
      </c>
      <c r="AB128" s="3" t="str">
        <f>IFERROR(MID(VLOOKUP($B128,Seqs!$A:$B,2,0),AC128,1),"")</f>
        <v>T</v>
      </c>
      <c r="AC128" s="9">
        <v>161</v>
      </c>
      <c r="AD128" s="3" t="str">
        <f>IFERROR(MID(VLOOKUP($B128,Seqs!$A:$B,2,0),AE128,1),"")</f>
        <v>A</v>
      </c>
      <c r="AE128" s="3">
        <v>187</v>
      </c>
      <c r="AF128" s="3" t="str">
        <f>IFERROR(MID(VLOOKUP($B128,Seqs!$A:$B,2,0),AG128,1),"")</f>
        <v>C</v>
      </c>
      <c r="AG128" s="3">
        <v>198</v>
      </c>
      <c r="AH128" s="3" t="str">
        <f>IFERROR(MID(VLOOKUP($B128,Seqs!$A:$B,2,0),AI128,1),"")</f>
        <v>L</v>
      </c>
      <c r="AI128" s="3">
        <v>200</v>
      </c>
      <c r="AJ128" s="3" t="str">
        <f>IFERROR(MID(VLOOKUP($B128,Seqs!$A:$B,2,0),AK128,1),"")</f>
        <v>S</v>
      </c>
      <c r="AK128" s="3">
        <v>206</v>
      </c>
      <c r="AL128" s="3" t="str">
        <f>IFERROR(MID(VLOOKUP($B128,Seqs!$A:$B,2,0),AM128,1),"")</f>
        <v>V</v>
      </c>
      <c r="AM128" s="3">
        <v>243</v>
      </c>
      <c r="AN128" s="3" t="str">
        <f>IFERROR(MID(VLOOKUP($B128,Seqs!$A:$B,2,0),AO128,1),"")</f>
        <v>S</v>
      </c>
      <c r="AO128" s="3">
        <v>249</v>
      </c>
      <c r="AP128" s="3" t="str">
        <f>IFERROR(MID(VLOOKUP($B128,Seqs!$A:$B,2,0),AQ128,1),"")</f>
        <v>V</v>
      </c>
      <c r="AQ128" s="3">
        <v>287</v>
      </c>
      <c r="AR128" s="3" t="str">
        <f>IFERROR(MID(VLOOKUP($B128,Seqs!$A:$B,2,0),AS128,1),"")</f>
        <v>D</v>
      </c>
      <c r="AS128" s="3">
        <v>293</v>
      </c>
      <c r="AT128" s="3" t="str">
        <f>IFERROR(MID(VLOOKUP($B128,Seqs!$A:$B,2,0),AU128,1),"")</f>
        <v>L</v>
      </c>
      <c r="AU128" s="3">
        <v>321</v>
      </c>
      <c r="AV128" s="3" t="str">
        <f>IFERROR(MID(VLOOKUP($B128,Seqs!$A:$B,2,0),AW128,1),"")</f>
        <v>D</v>
      </c>
      <c r="AW128" s="3">
        <v>322</v>
      </c>
      <c r="AX128" s="3" t="str">
        <f>IFERROR(MID(VLOOKUP($B128,Seqs!$A:$B,2,0),AY128,1),"")</f>
        <v>T</v>
      </c>
      <c r="AY128" s="3">
        <v>335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556"/>
        <v>1</v>
      </c>
      <c r="BC128" s="23">
        <f t="shared" si="473"/>
        <v>269</v>
      </c>
      <c r="BD128" s="57" t="s">
        <v>1379</v>
      </c>
      <c r="BE128" s="3" t="s">
        <v>1381</v>
      </c>
      <c r="BF128" s="50" t="s">
        <v>1379</v>
      </c>
      <c r="BG128" s="50" t="s">
        <v>1384</v>
      </c>
      <c r="BH128" s="1"/>
      <c r="BI128" s="72" t="s">
        <v>1293</v>
      </c>
      <c r="BJ128" s="58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72">
        <f t="shared" si="474"/>
        <v>41</v>
      </c>
      <c r="BV128" s="73">
        <f t="shared" si="475"/>
        <v>78</v>
      </c>
      <c r="BW128" s="74">
        <f t="shared" si="476"/>
        <v>82</v>
      </c>
      <c r="BX128" s="73">
        <f t="shared" si="477"/>
        <v>113</v>
      </c>
      <c r="BY128" s="74">
        <f t="shared" si="478"/>
        <v>117</v>
      </c>
      <c r="BZ128" s="73">
        <f t="shared" si="479"/>
        <v>153</v>
      </c>
      <c r="CA128" s="74">
        <f t="shared" si="480"/>
        <v>161</v>
      </c>
      <c r="CB128" s="73">
        <f t="shared" si="481"/>
        <v>198</v>
      </c>
      <c r="CC128" s="74">
        <f t="shared" si="482"/>
        <v>206</v>
      </c>
      <c r="CD128" s="73">
        <f t="shared" si="483"/>
        <v>249</v>
      </c>
      <c r="CE128" s="74">
        <f t="shared" si="484"/>
        <v>293</v>
      </c>
      <c r="CF128" s="73">
        <f t="shared" si="485"/>
        <v>322</v>
      </c>
      <c r="CG128" s="72">
        <f t="shared" si="486"/>
        <v>77</v>
      </c>
      <c r="CH128" s="73">
        <f t="shared" si="487"/>
        <v>81</v>
      </c>
      <c r="CI128" s="74">
        <f t="shared" si="488"/>
        <v>111</v>
      </c>
      <c r="CJ128" s="74">
        <f t="shared" si="489"/>
        <v>116</v>
      </c>
      <c r="CK128" s="74">
        <f t="shared" si="490"/>
        <v>152</v>
      </c>
      <c r="CL128" s="74">
        <f t="shared" si="491"/>
        <v>160</v>
      </c>
      <c r="CM128" s="74">
        <f t="shared" si="492"/>
        <v>187</v>
      </c>
      <c r="CN128" s="74">
        <f t="shared" si="493"/>
        <v>200</v>
      </c>
      <c r="CO128" s="74">
        <f t="shared" si="494"/>
        <v>243</v>
      </c>
      <c r="CP128" s="74">
        <f t="shared" si="495"/>
        <v>287</v>
      </c>
      <c r="CQ128" s="74">
        <f t="shared" si="496"/>
        <v>321</v>
      </c>
      <c r="CR128" s="74">
        <f t="shared" si="497"/>
        <v>335</v>
      </c>
      <c r="CS128" s="23">
        <f t="shared" si="498"/>
        <v>1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2" customFormat="1" x14ac:dyDescent="0.2">
      <c r="A129" s="3" t="str">
        <f t="shared" si="555"/>
        <v>oprd_mouse_4EJ4</v>
      </c>
      <c r="B129" s="3" t="s">
        <v>916</v>
      </c>
      <c r="C129" s="3" t="s">
        <v>64</v>
      </c>
      <c r="D129" s="3" t="str">
        <f>IFERROR(MID(VLOOKUP($B129,Seqs!$A:$B,2,0),E129,1),"")</f>
        <v>R</v>
      </c>
      <c r="E129" s="3">
        <v>41</v>
      </c>
      <c r="F129" s="3" t="str">
        <f>IFERROR(MID(VLOOKUP($B129,Seqs!$A:$B,2,0),G129,1),"")</f>
        <v>Y</v>
      </c>
      <c r="G129" s="3">
        <v>77</v>
      </c>
      <c r="H129" s="3" t="str">
        <f>IFERROR(MID(VLOOKUP($B129,Seqs!$A:$B,2,0),I129,1),"")</f>
        <v>T</v>
      </c>
      <c r="I129" s="23">
        <v>78</v>
      </c>
      <c r="J129" s="3" t="str">
        <f>IFERROR(MID(VLOOKUP($B129,Seqs!$A:$B,2,0),K129,1),"")</f>
        <v>K</v>
      </c>
      <c r="K129" s="23">
        <v>81</v>
      </c>
      <c r="L129" s="3" t="str">
        <f>IFERROR(MID(VLOOKUP($B129,Seqs!$A:$B,2,0),M129,1),"")</f>
        <v>T</v>
      </c>
      <c r="M129" s="3">
        <v>82</v>
      </c>
      <c r="N129" s="3" t="str">
        <f>IFERROR(MID(VLOOKUP($B129,Seqs!$A:$B,2,0),O129,1),"")</f>
        <v>M</v>
      </c>
      <c r="O129" s="3">
        <v>111</v>
      </c>
      <c r="P129" s="3" t="str">
        <f>IFERROR(MID(VLOOKUP($B129,Seqs!$A:$B,2,0),Q129,1),"")</f>
        <v>T</v>
      </c>
      <c r="Q129" s="3">
        <v>113</v>
      </c>
      <c r="R129" s="3" t="str">
        <f>IFERROR(MID(VLOOKUP($B129,Seqs!$A:$B,2,0),S129,1),"")</f>
        <v>F</v>
      </c>
      <c r="S129" s="3">
        <v>116</v>
      </c>
      <c r="T129" s="3" t="str">
        <f>IFERROR(MID(VLOOKUP($B129,Seqs!$A:$B,2,0),U129,1),"")</f>
        <v>G</v>
      </c>
      <c r="U129" s="3">
        <v>117</v>
      </c>
      <c r="V129" s="3" t="str">
        <f>IFERROR(MID(VLOOKUP($B129,Seqs!$A:$B,2,0),W129,1),"")</f>
        <v>H</v>
      </c>
      <c r="W129" s="3">
        <v>152</v>
      </c>
      <c r="X129" s="3" t="str">
        <f>IFERROR(MID(VLOOKUP($B129,Seqs!$A:$B,2,0),Y129,1),"")</f>
        <v>P</v>
      </c>
      <c r="Y129" s="3">
        <v>153</v>
      </c>
      <c r="Z129" s="3" t="str">
        <f>IFERROR(MID(VLOOKUP($B129,Seqs!$A:$B,2,0),AA129,1),"")</f>
        <v>R</v>
      </c>
      <c r="AA129" s="3">
        <v>160</v>
      </c>
      <c r="AB129" s="3" t="str">
        <f>IFERROR(MID(VLOOKUP($B129,Seqs!$A:$B,2,0),AC129,1),"")</f>
        <v>T</v>
      </c>
      <c r="AC129" s="9">
        <v>161</v>
      </c>
      <c r="AD129" s="3" t="str">
        <f>IFERROR(MID(VLOOKUP($B129,Seqs!$A:$B,2,0),AE129,1),"")</f>
        <v>A</v>
      </c>
      <c r="AE129" s="3">
        <v>187</v>
      </c>
      <c r="AF129" s="3" t="str">
        <f>IFERROR(MID(VLOOKUP($B129,Seqs!$A:$B,2,0),AG129,1),"")</f>
        <v>C</v>
      </c>
      <c r="AG129" s="3">
        <v>198</v>
      </c>
      <c r="AH129" s="3" t="str">
        <f>IFERROR(MID(VLOOKUP($B129,Seqs!$A:$B,2,0),AI129,1),"")</f>
        <v>L</v>
      </c>
      <c r="AI129" s="3">
        <v>200</v>
      </c>
      <c r="AJ129" s="3" t="str">
        <f>IFERROR(MID(VLOOKUP($B129,Seqs!$A:$B,2,0),AK129,1),"")</f>
        <v>S</v>
      </c>
      <c r="AK129" s="3">
        <v>206</v>
      </c>
      <c r="AL129" s="3" t="str">
        <f>IFERROR(MID(VLOOKUP($B129,Seqs!$A:$B,2,0),AM129,1),"")</f>
        <v>L</v>
      </c>
      <c r="AM129" s="3">
        <v>238</v>
      </c>
      <c r="AN129" s="3" t="str">
        <f>IFERROR(MID(VLOOKUP($B129,Seqs!$A:$B,2,0),AO129,1),"")</f>
        <v>R</v>
      </c>
      <c r="AO129" s="3">
        <v>258</v>
      </c>
      <c r="AP129" s="3" t="str">
        <f>IFERROR(MID(VLOOKUP($B129,Seqs!$A:$B,2,0),AQ129,1),"")</f>
        <v>V</v>
      </c>
      <c r="AQ129" s="3">
        <v>287</v>
      </c>
      <c r="AR129" s="3" t="str">
        <f>IFERROR(MID(VLOOKUP($B129,Seqs!$A:$B,2,0),AS129,1),"")</f>
        <v>D</v>
      </c>
      <c r="AS129" s="3">
        <v>293</v>
      </c>
      <c r="AT129" s="3" t="str">
        <f>IFERROR(MID(VLOOKUP($B129,Seqs!$A:$B,2,0),AU129,1),"")</f>
        <v>L</v>
      </c>
      <c r="AU129" s="3">
        <v>321</v>
      </c>
      <c r="AV129" s="3" t="str">
        <f>IFERROR(MID(VLOOKUP($B129,Seqs!$A:$B,2,0),AW129,1),"")</f>
        <v>D</v>
      </c>
      <c r="AW129" s="3">
        <v>322</v>
      </c>
      <c r="AX129" s="3" t="str">
        <f>IFERROR(MID(VLOOKUP($B129,Seqs!$A:$B,2,0),AY129,1),"")</f>
        <v>C</v>
      </c>
      <c r="AY129" s="3">
        <v>328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556"/>
        <v>1</v>
      </c>
      <c r="BC129" s="23">
        <f t="shared" si="473"/>
        <v>248</v>
      </c>
      <c r="BD129" s="2" t="s">
        <v>1383</v>
      </c>
      <c r="BE129" s="3" t="s">
        <v>1381</v>
      </c>
      <c r="BF129" s="50" t="s">
        <v>1384</v>
      </c>
      <c r="BG129" s="50" t="s">
        <v>1384</v>
      </c>
      <c r="BH129" s="1"/>
      <c r="BI129" s="72" t="s">
        <v>1293</v>
      </c>
      <c r="BJ129" s="58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72">
        <f t="shared" si="474"/>
        <v>41</v>
      </c>
      <c r="BV129" s="73">
        <f t="shared" si="475"/>
        <v>78</v>
      </c>
      <c r="BW129" s="74">
        <f t="shared" si="476"/>
        <v>82</v>
      </c>
      <c r="BX129" s="73">
        <f t="shared" si="477"/>
        <v>113</v>
      </c>
      <c r="BY129" s="74">
        <f t="shared" si="478"/>
        <v>117</v>
      </c>
      <c r="BZ129" s="73">
        <f t="shared" si="479"/>
        <v>153</v>
      </c>
      <c r="CA129" s="74">
        <f t="shared" si="480"/>
        <v>161</v>
      </c>
      <c r="CB129" s="73">
        <f t="shared" si="481"/>
        <v>198</v>
      </c>
      <c r="CC129" s="74">
        <f t="shared" si="482"/>
        <v>206</v>
      </c>
      <c r="CD129" s="73">
        <f t="shared" si="483"/>
        <v>258</v>
      </c>
      <c r="CE129" s="74">
        <f t="shared" si="484"/>
        <v>293</v>
      </c>
      <c r="CF129" s="73">
        <f t="shared" si="485"/>
        <v>322</v>
      </c>
      <c r="CG129" s="72">
        <f t="shared" si="486"/>
        <v>77</v>
      </c>
      <c r="CH129" s="73">
        <f t="shared" si="487"/>
        <v>81</v>
      </c>
      <c r="CI129" s="74">
        <f t="shared" si="488"/>
        <v>111</v>
      </c>
      <c r="CJ129" s="74">
        <f t="shared" si="489"/>
        <v>116</v>
      </c>
      <c r="CK129" s="74">
        <f t="shared" si="490"/>
        <v>152</v>
      </c>
      <c r="CL129" s="74">
        <f t="shared" si="491"/>
        <v>160</v>
      </c>
      <c r="CM129" s="74">
        <f t="shared" si="492"/>
        <v>187</v>
      </c>
      <c r="CN129" s="74">
        <f t="shared" si="493"/>
        <v>200</v>
      </c>
      <c r="CO129" s="74">
        <f t="shared" si="494"/>
        <v>238</v>
      </c>
      <c r="CP129" s="74">
        <f t="shared" si="495"/>
        <v>287</v>
      </c>
      <c r="CQ129" s="74">
        <f t="shared" si="496"/>
        <v>321</v>
      </c>
      <c r="CR129" s="74">
        <f t="shared" si="497"/>
        <v>328</v>
      </c>
      <c r="CS129" s="23">
        <f t="shared" si="498"/>
        <v>1</v>
      </c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555"/>
        <v>oprk_human__wt</v>
      </c>
      <c r="B130" s="3" t="s">
        <v>336</v>
      </c>
      <c r="C130" s="3" t="s">
        <v>100</v>
      </c>
      <c r="D130" s="3" t="str">
        <f>IFERROR(MID(VLOOKUP($B130,Seqs!$A:$B,2,0),E130,1),"")</f>
        <v>A</v>
      </c>
      <c r="E130" s="3">
        <v>57</v>
      </c>
      <c r="F130" s="3" t="str">
        <f>IFERROR(MID(VLOOKUP($B130,Seqs!$A:$B,2,0),G130,1),"")</f>
        <v>Y</v>
      </c>
      <c r="G130" s="3">
        <v>87</v>
      </c>
      <c r="H130" s="3" t="str">
        <f>IFERROR(MID(VLOOKUP($B130,Seqs!$A:$B,2,0),I130,1),"")</f>
        <v>T</v>
      </c>
      <c r="I130" s="23">
        <v>88</v>
      </c>
      <c r="J130" s="3" t="str">
        <f>IFERROR(MID(VLOOKUP($B130,Seqs!$A:$B,2,0),K130,1),"")</f>
        <v>K</v>
      </c>
      <c r="K130" s="23">
        <v>91</v>
      </c>
      <c r="L130" s="3" t="str">
        <f>IFERROR(MID(VLOOKUP($B130,Seqs!$A:$B,2,0),M130,1),"")</f>
        <v>T</v>
      </c>
      <c r="M130" s="3">
        <v>92</v>
      </c>
      <c r="N130" s="3" t="str">
        <f>IFERROR(MID(VLOOKUP($B130,Seqs!$A:$B,2,0),O130,1),"")</f>
        <v>M</v>
      </c>
      <c r="O130" s="3">
        <v>121</v>
      </c>
      <c r="P130" s="3" t="str">
        <f>IFERROR(MID(VLOOKUP($B130,Seqs!$A:$B,2,0),Q130,1),"")</f>
        <v>S</v>
      </c>
      <c r="Q130" s="3">
        <v>123</v>
      </c>
      <c r="R130" s="3" t="str">
        <f>IFERROR(MID(VLOOKUP($B130,Seqs!$A:$B,2,0),S130,1),"")</f>
        <v>F</v>
      </c>
      <c r="S130" s="3">
        <v>126</v>
      </c>
      <c r="T130" s="3" t="str">
        <f>IFERROR(MID(VLOOKUP($B130,Seqs!$A:$B,2,0),U130,1),"")</f>
        <v>G</v>
      </c>
      <c r="U130" s="3">
        <v>127</v>
      </c>
      <c r="V130" s="3" t="str">
        <f>IFERROR(MID(VLOOKUP($B130,Seqs!$A:$B,2,0),W130,1),"")</f>
        <v>H</v>
      </c>
      <c r="W130" s="3">
        <v>162</v>
      </c>
      <c r="X130" s="3" t="str">
        <f>IFERROR(MID(VLOOKUP($B130,Seqs!$A:$B,2,0),Y130,1),"")</f>
        <v>P</v>
      </c>
      <c r="Y130" s="3">
        <v>163</v>
      </c>
      <c r="Z130" s="3" t="str">
        <f>IFERROR(MID(VLOOKUP($B130,Seqs!$A:$B,2,0),AA130,1),"")</f>
        <v>R</v>
      </c>
      <c r="AA130" s="3">
        <v>170</v>
      </c>
      <c r="AB130" s="3" t="str">
        <f>IFERROR(MID(VLOOKUP($B130,Seqs!$A:$B,2,0),AC130,1),"")</f>
        <v>T</v>
      </c>
      <c r="AC130" s="9">
        <v>171</v>
      </c>
      <c r="AD130" s="3" t="str">
        <f>IFERROR(MID(VLOOKUP($B130,Seqs!$A:$B,2,0),AE130,1),"")</f>
        <v>G</v>
      </c>
      <c r="AE130" s="3">
        <v>197</v>
      </c>
      <c r="AF130" s="3" t="str">
        <f>IFERROR(MID(VLOOKUP($B130,Seqs!$A:$B,2,0),AG130,1),"")</f>
        <v>C</v>
      </c>
      <c r="AG130" s="3">
        <v>210</v>
      </c>
      <c r="AH130" s="3" t="str">
        <f>IFERROR(MID(VLOOKUP($B130,Seqs!$A:$B,2,0),AI130,1),"")</f>
        <v>L</v>
      </c>
      <c r="AI130" s="3">
        <v>212</v>
      </c>
      <c r="AJ130" s="3" t="str">
        <f>IFERROR(MID(VLOOKUP($B130,Seqs!$A:$B,2,0),AK130,1),"")</f>
        <v>Y</v>
      </c>
      <c r="AK130" s="3">
        <v>219</v>
      </c>
      <c r="AL130" s="3" t="str">
        <f>IFERROR(MID(VLOOKUP($B130,Seqs!$A:$B,2,0),AM130,1),"")</f>
        <v>V</v>
      </c>
      <c r="AM130" s="3">
        <v>256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G</v>
      </c>
      <c r="AQ130" s="3">
        <v>300</v>
      </c>
      <c r="AR130" s="3" t="str">
        <f>IFERROR(MID(VLOOKUP($B130,Seqs!$A:$B,2,0),AS130,1),"")</f>
        <v>S</v>
      </c>
      <c r="AS130" s="3">
        <v>305</v>
      </c>
      <c r="AT130" s="3" t="str">
        <f>IFERROR(MID(VLOOKUP($B130,Seqs!$A:$B,2,0),AU130,1),"")</f>
        <v>L</v>
      </c>
      <c r="AU130" s="3">
        <v>333</v>
      </c>
      <c r="AV130" s="3" t="str">
        <f>IFERROR(MID(VLOOKUP($B130,Seqs!$A:$B,2,0),AW130,1),"")</f>
        <v>D</v>
      </c>
      <c r="AW130" s="3">
        <v>334</v>
      </c>
      <c r="AX130" s="3" t="str">
        <f>IFERROR(MID(VLOOKUP($B130,Seqs!$A:$B,2,0),AY130,1),"")</f>
        <v>F</v>
      </c>
      <c r="AY130" s="3">
        <v>346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556"/>
        <v>1</v>
      </c>
      <c r="BC130" s="23">
        <f t="shared" si="473"/>
        <v>262</v>
      </c>
      <c r="BD130" s="57" t="s">
        <v>1379</v>
      </c>
      <c r="BE130" s="3" t="s">
        <v>1381</v>
      </c>
      <c r="BF130" s="50" t="s">
        <v>1379</v>
      </c>
      <c r="BG130" s="50" t="s">
        <v>1384</v>
      </c>
      <c r="BH130" s="1"/>
      <c r="BI130" s="72" t="s">
        <v>1293</v>
      </c>
      <c r="BJ130" s="58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72">
        <f t="shared" si="474"/>
        <v>57</v>
      </c>
      <c r="BV130" s="73">
        <f t="shared" si="475"/>
        <v>88</v>
      </c>
      <c r="BW130" s="74">
        <f t="shared" si="476"/>
        <v>92</v>
      </c>
      <c r="BX130" s="73">
        <f t="shared" si="477"/>
        <v>123</v>
      </c>
      <c r="BY130" s="74">
        <f t="shared" si="478"/>
        <v>127</v>
      </c>
      <c r="BZ130" s="73">
        <f t="shared" si="479"/>
        <v>163</v>
      </c>
      <c r="CA130" s="74">
        <f t="shared" si="480"/>
        <v>171</v>
      </c>
      <c r="CB130" s="73">
        <f t="shared" si="481"/>
        <v>210</v>
      </c>
      <c r="CC130" s="74">
        <f t="shared" si="482"/>
        <v>219</v>
      </c>
      <c r="CD130" s="73">
        <f t="shared" si="483"/>
        <v>262</v>
      </c>
      <c r="CE130" s="74">
        <f t="shared" si="484"/>
        <v>305</v>
      </c>
      <c r="CF130" s="73">
        <f t="shared" si="485"/>
        <v>334</v>
      </c>
      <c r="CG130" s="72">
        <f t="shared" si="486"/>
        <v>87</v>
      </c>
      <c r="CH130" s="73">
        <f t="shared" si="487"/>
        <v>91</v>
      </c>
      <c r="CI130" s="74">
        <f t="shared" si="488"/>
        <v>121</v>
      </c>
      <c r="CJ130" s="74">
        <f t="shared" si="489"/>
        <v>126</v>
      </c>
      <c r="CK130" s="74">
        <f t="shared" si="490"/>
        <v>162</v>
      </c>
      <c r="CL130" s="74">
        <f t="shared" si="491"/>
        <v>170</v>
      </c>
      <c r="CM130" s="74">
        <f t="shared" si="492"/>
        <v>197</v>
      </c>
      <c r="CN130" s="74">
        <f t="shared" si="493"/>
        <v>212</v>
      </c>
      <c r="CO130" s="74">
        <f t="shared" si="494"/>
        <v>256</v>
      </c>
      <c r="CP130" s="74">
        <f t="shared" si="495"/>
        <v>300</v>
      </c>
      <c r="CQ130" s="74">
        <f t="shared" si="496"/>
        <v>333</v>
      </c>
      <c r="CR130" s="74">
        <f t="shared" si="497"/>
        <v>346</v>
      </c>
      <c r="CS130" s="23">
        <f t="shared" si="498"/>
        <v>1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</row>
    <row r="131" spans="1:1029" x14ac:dyDescent="0.2">
      <c r="A131" s="3" t="str">
        <f t="shared" si="555"/>
        <v>oprk_human_4DJH</v>
      </c>
      <c r="B131" s="3" t="s">
        <v>336</v>
      </c>
      <c r="C131" s="3" t="s">
        <v>88</v>
      </c>
      <c r="D131" s="3" t="str">
        <f>IFERROR(MID(VLOOKUP($B131,Seqs!$A:$B,2,0),E131,1),"")</f>
        <v>A</v>
      </c>
      <c r="E131" s="3">
        <v>57</v>
      </c>
      <c r="F131" s="3" t="str">
        <f>IFERROR(MID(VLOOKUP($B131,Seqs!$A:$B,2,0),G131,1),"")</f>
        <v>Y</v>
      </c>
      <c r="G131" s="3">
        <v>87</v>
      </c>
      <c r="H131" s="3" t="str">
        <f>IFERROR(MID(VLOOKUP($B131,Seqs!$A:$B,2,0),I131,1),"")</f>
        <v>T</v>
      </c>
      <c r="I131" s="23">
        <v>88</v>
      </c>
      <c r="J131" s="3" t="str">
        <f>IFERROR(MID(VLOOKUP($B131,Seqs!$A:$B,2,0),K131,1),"")</f>
        <v>K</v>
      </c>
      <c r="K131" s="23">
        <v>91</v>
      </c>
      <c r="L131" s="3" t="str">
        <f>IFERROR(MID(VLOOKUP($B131,Seqs!$A:$B,2,0),M131,1),"")</f>
        <v>T</v>
      </c>
      <c r="M131" s="3">
        <v>92</v>
      </c>
      <c r="N131" s="3" t="str">
        <f>IFERROR(MID(VLOOKUP($B131,Seqs!$A:$B,2,0),O131,1),"")</f>
        <v>M</v>
      </c>
      <c r="O131" s="3">
        <v>121</v>
      </c>
      <c r="P131" s="3" t="str">
        <f>IFERROR(MID(VLOOKUP($B131,Seqs!$A:$B,2,0),Q131,1),"")</f>
        <v>S</v>
      </c>
      <c r="Q131" s="3">
        <v>123</v>
      </c>
      <c r="R131" s="3" t="str">
        <f>IFERROR(MID(VLOOKUP($B131,Seqs!$A:$B,2,0),S131,1),"")</f>
        <v>F</v>
      </c>
      <c r="S131" s="3">
        <v>126</v>
      </c>
      <c r="T131" s="3" t="str">
        <f>IFERROR(MID(VLOOKUP($B131,Seqs!$A:$B,2,0),U131,1),"")</f>
        <v>G</v>
      </c>
      <c r="U131" s="3">
        <v>127</v>
      </c>
      <c r="V131" s="3" t="str">
        <f>IFERROR(MID(VLOOKUP($B131,Seqs!$A:$B,2,0),W131,1),"")</f>
        <v>H</v>
      </c>
      <c r="W131" s="3">
        <v>162</v>
      </c>
      <c r="X131" s="3" t="str">
        <f>IFERROR(MID(VLOOKUP($B131,Seqs!$A:$B,2,0),Y131,1),"")</f>
        <v>P</v>
      </c>
      <c r="Y131" s="3">
        <v>163</v>
      </c>
      <c r="Z131" s="3" t="str">
        <f>IFERROR(MID(VLOOKUP($B131,Seqs!$A:$B,2,0),AA131,1),"")</f>
        <v>L</v>
      </c>
      <c r="AA131" s="3">
        <v>167</v>
      </c>
      <c r="AB131" s="3" t="str">
        <f>IFERROR(MID(VLOOKUP($B131,Seqs!$A:$B,2,0),AC131,1),"")</f>
        <v>R</v>
      </c>
      <c r="AC131" s="9">
        <v>170</v>
      </c>
      <c r="AD131" s="3" t="str">
        <f>IFERROR(MID(VLOOKUP($B131,Seqs!$A:$B,2,0),AE131,1),"")</f>
        <v>G</v>
      </c>
      <c r="AE131" s="3">
        <v>197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L</v>
      </c>
      <c r="AI131" s="3">
        <v>212</v>
      </c>
      <c r="AJ131" s="3" t="str">
        <f>IFERROR(MID(VLOOKUP($B131,Seqs!$A:$B,2,0),AK131,1),"")</f>
        <v>Y</v>
      </c>
      <c r="AK131" s="3">
        <v>219</v>
      </c>
      <c r="AL131" s="3" t="str">
        <f>IFERROR(MID(VLOOKUP($B131,Seqs!$A:$B,2,0),AM131,1),"")</f>
        <v>V</v>
      </c>
      <c r="AM131" s="3">
        <v>256</v>
      </c>
      <c r="AN131" s="3" t="str">
        <f>IFERROR(MID(VLOOKUP($B131,Seqs!$A:$B,2,0),AO131,1),"")</f>
        <v>R</v>
      </c>
      <c r="AO131" s="3">
        <v>267</v>
      </c>
      <c r="AP131" s="3" t="str">
        <f>IFERROR(MID(VLOOKUP($B131,Seqs!$A:$B,2,0),AQ131,1),"")</f>
        <v>G</v>
      </c>
      <c r="AQ131" s="3">
        <v>300</v>
      </c>
      <c r="AR131" s="3" t="str">
        <f>IFERROR(MID(VLOOKUP($B131,Seqs!$A:$B,2,0),AS131,1),"")</f>
        <v>A</v>
      </c>
      <c r="AS131" s="3">
        <v>308</v>
      </c>
      <c r="AT131" s="3" t="str">
        <f>IFERROR(MID(VLOOKUP($B131,Seqs!$A:$B,2,0),AU131,1),"")</f>
        <v>L</v>
      </c>
      <c r="AU131" s="3">
        <v>333</v>
      </c>
      <c r="AV131" s="3" t="str">
        <f>IFERROR(MID(VLOOKUP($B131,Seqs!$A:$B,2,0),AW131,1),"")</f>
        <v>D</v>
      </c>
      <c r="AW131" s="3">
        <v>334</v>
      </c>
      <c r="AX131" s="3" t="str">
        <f>IFERROR(MID(VLOOKUP($B131,Seqs!$A:$B,2,0),AY131,1),"")</f>
        <v>F</v>
      </c>
      <c r="AY131" s="3">
        <v>346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556"/>
        <v>1</v>
      </c>
      <c r="BC131" s="23">
        <f t="shared" si="473"/>
        <v>252</v>
      </c>
      <c r="BD131" s="2" t="s">
        <v>1383</v>
      </c>
      <c r="BE131" s="3" t="s">
        <v>1381</v>
      </c>
      <c r="BF131" s="50" t="s">
        <v>1384</v>
      </c>
      <c r="BG131" s="50" t="s">
        <v>1384</v>
      </c>
      <c r="BH131" s="1"/>
      <c r="BI131" s="72" t="s">
        <v>1293</v>
      </c>
      <c r="BJ131" s="58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72">
        <f t="shared" si="474"/>
        <v>57</v>
      </c>
      <c r="BV131" s="73">
        <f t="shared" si="475"/>
        <v>88</v>
      </c>
      <c r="BW131" s="74">
        <f t="shared" si="476"/>
        <v>92</v>
      </c>
      <c r="BX131" s="73">
        <f t="shared" si="477"/>
        <v>123</v>
      </c>
      <c r="BY131" s="74">
        <f t="shared" si="478"/>
        <v>127</v>
      </c>
      <c r="BZ131" s="73">
        <f t="shared" si="479"/>
        <v>163</v>
      </c>
      <c r="CA131" s="74">
        <f t="shared" si="480"/>
        <v>170</v>
      </c>
      <c r="CB131" s="73">
        <f t="shared" si="481"/>
        <v>210</v>
      </c>
      <c r="CC131" s="74">
        <f t="shared" si="482"/>
        <v>219</v>
      </c>
      <c r="CD131" s="73">
        <f t="shared" si="483"/>
        <v>267</v>
      </c>
      <c r="CE131" s="74">
        <f t="shared" si="484"/>
        <v>308</v>
      </c>
      <c r="CF131" s="73">
        <f t="shared" si="485"/>
        <v>334</v>
      </c>
      <c r="CG131" s="72">
        <f t="shared" si="486"/>
        <v>87</v>
      </c>
      <c r="CH131" s="73">
        <f t="shared" si="487"/>
        <v>91</v>
      </c>
      <c r="CI131" s="74">
        <f t="shared" si="488"/>
        <v>121</v>
      </c>
      <c r="CJ131" s="74">
        <f t="shared" si="489"/>
        <v>126</v>
      </c>
      <c r="CK131" s="74">
        <f t="shared" si="490"/>
        <v>162</v>
      </c>
      <c r="CL131" s="74">
        <f t="shared" si="491"/>
        <v>167</v>
      </c>
      <c r="CM131" s="74">
        <f t="shared" si="492"/>
        <v>197</v>
      </c>
      <c r="CN131" s="74">
        <f t="shared" si="493"/>
        <v>212</v>
      </c>
      <c r="CO131" s="74">
        <f t="shared" si="494"/>
        <v>256</v>
      </c>
      <c r="CP131" s="74">
        <f t="shared" si="495"/>
        <v>300</v>
      </c>
      <c r="CQ131" s="74">
        <f t="shared" si="496"/>
        <v>333</v>
      </c>
      <c r="CR131" s="74">
        <f t="shared" si="497"/>
        <v>346</v>
      </c>
      <c r="CS131" s="23">
        <f t="shared" si="498"/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555"/>
        <v>oprm_mouse__wt</v>
      </c>
      <c r="B132" s="3" t="s">
        <v>918</v>
      </c>
      <c r="C132" s="3" t="s">
        <v>100</v>
      </c>
      <c r="D132" s="3" t="str">
        <f>IFERROR(MID(VLOOKUP($B132,Seqs!$A:$B,2,0),E132,1),"")</f>
        <v>M</v>
      </c>
      <c r="E132" s="3">
        <v>65</v>
      </c>
      <c r="F132" s="3" t="str">
        <f>IFERROR(MID(VLOOKUP($B132,Seqs!$A:$B,2,0),G132,1),"")</f>
        <v>Y</v>
      </c>
      <c r="G132" s="3">
        <v>96</v>
      </c>
      <c r="H132" s="3" t="str">
        <f>IFERROR(MID(VLOOKUP($B132,Seqs!$A:$B,2,0),I132,1),"")</f>
        <v>T</v>
      </c>
      <c r="I132" s="23">
        <v>97</v>
      </c>
      <c r="J132" s="3" t="str">
        <f>IFERROR(MID(VLOOKUP($B132,Seqs!$A:$B,2,0),K132,1),"")</f>
        <v>K</v>
      </c>
      <c r="K132" s="23">
        <v>100</v>
      </c>
      <c r="L132" s="3" t="str">
        <f>IFERROR(MID(VLOOKUP($B132,Seqs!$A:$B,2,0),M132,1),"")</f>
        <v>T</v>
      </c>
      <c r="M132" s="3">
        <v>101</v>
      </c>
      <c r="N132" s="3" t="str">
        <f>IFERROR(MID(VLOOKUP($B132,Seqs!$A:$B,2,0),O132,1),"")</f>
        <v>M</v>
      </c>
      <c r="O132" s="3">
        <v>130</v>
      </c>
      <c r="P132" s="3" t="str">
        <f>IFERROR(MID(VLOOKUP($B132,Seqs!$A:$B,2,0),Q132,1),"")</f>
        <v>T</v>
      </c>
      <c r="Q132" s="3">
        <v>132</v>
      </c>
      <c r="R132" s="3" t="str">
        <f>IFERROR(MID(VLOOKUP($B132,Seqs!$A:$B,2,0),S132,1),"")</f>
        <v>F</v>
      </c>
      <c r="S132" s="3">
        <v>135</v>
      </c>
      <c r="T132" s="3" t="str">
        <f>IFERROR(MID(VLOOKUP($B132,Seqs!$A:$B,2,0),U132,1),"")</f>
        <v>G</v>
      </c>
      <c r="U132" s="3">
        <v>136</v>
      </c>
      <c r="V132" s="3" t="str">
        <f>IFERROR(MID(VLOOKUP($B132,Seqs!$A:$B,2,0),W132,1),"")</f>
        <v>H</v>
      </c>
      <c r="W132" s="3">
        <v>171</v>
      </c>
      <c r="X132" s="3" t="str">
        <f>IFERROR(MID(VLOOKUP($B132,Seqs!$A:$B,2,0),Y132,1),"")</f>
        <v>P</v>
      </c>
      <c r="Y132" s="3">
        <v>172</v>
      </c>
      <c r="Z132" s="3" t="str">
        <f>IFERROR(MID(VLOOKUP($B132,Seqs!$A:$B,2,0),AA132,1),"")</f>
        <v>R</v>
      </c>
      <c r="AA132" s="3">
        <v>179</v>
      </c>
      <c r="AB132" s="3" t="str">
        <f>IFERROR(MID(VLOOKUP($B132,Seqs!$A:$B,2,0),AC132,1),"")</f>
        <v>T</v>
      </c>
      <c r="AC132" s="9">
        <v>180</v>
      </c>
      <c r="AD132" s="3" t="str">
        <f>IFERROR(MID(VLOOKUP($B132,Seqs!$A:$B,2,0),AE132,1),"")</f>
        <v>A</v>
      </c>
      <c r="AE132" s="3">
        <v>206</v>
      </c>
      <c r="AF132" s="3" t="str">
        <f>IFERROR(MID(VLOOKUP($B132,Seqs!$A:$B,2,0),AG132,1),"")</f>
        <v>C</v>
      </c>
      <c r="AG132" s="3">
        <v>217</v>
      </c>
      <c r="AH132" s="3" t="str">
        <f>IFERROR(MID(VLOOKUP($B132,Seqs!$A:$B,2,0),AI132,1),"")</f>
        <v>L</v>
      </c>
      <c r="AI132" s="3">
        <v>219</v>
      </c>
      <c r="AJ132" s="3" t="str">
        <f>IFERROR(MID(VLOOKUP($B132,Seqs!$A:$B,2,0),AK132,1),"")</f>
        <v>T</v>
      </c>
      <c r="AK132" s="3">
        <v>225</v>
      </c>
      <c r="AL132" s="3" t="str">
        <f>IFERROR(MID(VLOOKUP($B132,Seqs!$A:$B,2,0),AM132,1),"")</f>
        <v>V</v>
      </c>
      <c r="AM132" s="3">
        <v>262</v>
      </c>
      <c r="AN132" s="3" t="str">
        <f>IFERROR(MID(VLOOKUP($B132,Seqs!$A:$B,2,0),AO132,1),"")</f>
        <v>S</v>
      </c>
      <c r="AO132" s="3">
        <v>268</v>
      </c>
      <c r="AP132" s="3" t="str">
        <f>IFERROR(MID(VLOOKUP($B132,Seqs!$A:$B,2,0),AQ132,1),"")</f>
        <v>I</v>
      </c>
      <c r="AQ132" s="3">
        <v>306</v>
      </c>
      <c r="AR132" s="3" t="str">
        <f>IFERROR(MID(VLOOKUP($B132,Seqs!$A:$B,2,0),AS132,1),"")</f>
        <v>T</v>
      </c>
      <c r="AS132" s="3">
        <v>311</v>
      </c>
      <c r="AT132" s="3" t="str">
        <f>IFERROR(MID(VLOOKUP($B132,Seqs!$A:$B,2,0),AU132,1),"")</f>
        <v>L</v>
      </c>
      <c r="AU132" s="3">
        <v>339</v>
      </c>
      <c r="AV132" s="3" t="str">
        <f>IFERROR(MID(VLOOKUP($B132,Seqs!$A:$B,2,0),AW132,1),"")</f>
        <v>D</v>
      </c>
      <c r="AW132" s="3">
        <v>340</v>
      </c>
      <c r="AX132" s="3" t="str">
        <f>IFERROR(MID(VLOOKUP($B132,Seqs!$A:$B,2,0),AY132,1),"")</f>
        <v>I</v>
      </c>
      <c r="AY132" s="3">
        <v>352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556"/>
        <v>1</v>
      </c>
      <c r="BC132" s="23">
        <f t="shared" si="473"/>
        <v>263</v>
      </c>
      <c r="BD132" s="57" t="s">
        <v>1379</v>
      </c>
      <c r="BE132" s="3" t="s">
        <v>1381</v>
      </c>
      <c r="BF132" s="50" t="s">
        <v>1379</v>
      </c>
      <c r="BG132" s="50" t="s">
        <v>1384</v>
      </c>
      <c r="BH132" s="1"/>
      <c r="BI132" s="72" t="s">
        <v>1293</v>
      </c>
      <c r="BJ132" s="58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72">
        <f t="shared" si="474"/>
        <v>65</v>
      </c>
      <c r="BV132" s="73">
        <f t="shared" si="475"/>
        <v>97</v>
      </c>
      <c r="BW132" s="74">
        <f t="shared" si="476"/>
        <v>101</v>
      </c>
      <c r="BX132" s="73">
        <f t="shared" si="477"/>
        <v>132</v>
      </c>
      <c r="BY132" s="74">
        <f t="shared" si="478"/>
        <v>136</v>
      </c>
      <c r="BZ132" s="73">
        <f t="shared" si="479"/>
        <v>172</v>
      </c>
      <c r="CA132" s="74">
        <f t="shared" si="480"/>
        <v>180</v>
      </c>
      <c r="CB132" s="73">
        <f t="shared" si="481"/>
        <v>217</v>
      </c>
      <c r="CC132" s="74">
        <f t="shared" si="482"/>
        <v>225</v>
      </c>
      <c r="CD132" s="73">
        <f t="shared" si="483"/>
        <v>268</v>
      </c>
      <c r="CE132" s="74">
        <f t="shared" si="484"/>
        <v>311</v>
      </c>
      <c r="CF132" s="73">
        <f t="shared" si="485"/>
        <v>340</v>
      </c>
      <c r="CG132" s="72">
        <f t="shared" si="486"/>
        <v>96</v>
      </c>
      <c r="CH132" s="73">
        <f t="shared" si="487"/>
        <v>100</v>
      </c>
      <c r="CI132" s="74">
        <f t="shared" si="488"/>
        <v>130</v>
      </c>
      <c r="CJ132" s="74">
        <f t="shared" si="489"/>
        <v>135</v>
      </c>
      <c r="CK132" s="74">
        <f t="shared" si="490"/>
        <v>171</v>
      </c>
      <c r="CL132" s="74">
        <f t="shared" si="491"/>
        <v>179</v>
      </c>
      <c r="CM132" s="74">
        <f t="shared" si="492"/>
        <v>206</v>
      </c>
      <c r="CN132" s="74">
        <f t="shared" si="493"/>
        <v>219</v>
      </c>
      <c r="CO132" s="74">
        <f t="shared" si="494"/>
        <v>262</v>
      </c>
      <c r="CP132" s="74">
        <f t="shared" si="495"/>
        <v>306</v>
      </c>
      <c r="CQ132" s="74">
        <f t="shared" si="496"/>
        <v>339</v>
      </c>
      <c r="CR132" s="74">
        <f t="shared" si="497"/>
        <v>352</v>
      </c>
      <c r="CS132" s="23">
        <f t="shared" si="498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555"/>
        <v>oprm_mouse_4DKL</v>
      </c>
      <c r="B133" s="3" t="s">
        <v>918</v>
      </c>
      <c r="C133" s="3" t="s">
        <v>65</v>
      </c>
      <c r="D133" s="3" t="str">
        <f>IFERROR(MID(VLOOKUP($B133,Seqs!$A:$B,2,0),E133,1),"")</f>
        <v>M</v>
      </c>
      <c r="E133" s="3">
        <v>65</v>
      </c>
      <c r="F133" s="3" t="str">
        <f>IFERROR(MID(VLOOKUP($B133,Seqs!$A:$B,2,0),G133,1),"")</f>
        <v>Y</v>
      </c>
      <c r="G133" s="3">
        <v>96</v>
      </c>
      <c r="H133" s="3" t="str">
        <f>IFERROR(MID(VLOOKUP($B133,Seqs!$A:$B,2,0),I133,1),"")</f>
        <v>T</v>
      </c>
      <c r="I133" s="23">
        <v>97</v>
      </c>
      <c r="J133" s="3" t="str">
        <f>IFERROR(MID(VLOOKUP($B133,Seqs!$A:$B,2,0),K133,1),"")</f>
        <v>K</v>
      </c>
      <c r="K133" s="23">
        <v>100</v>
      </c>
      <c r="L133" s="3" t="str">
        <f>IFERROR(MID(VLOOKUP($B133,Seqs!$A:$B,2,0),M133,1),"")</f>
        <v>T</v>
      </c>
      <c r="M133" s="3">
        <v>101</v>
      </c>
      <c r="N133" s="3" t="str">
        <f>IFERROR(MID(VLOOKUP($B133,Seqs!$A:$B,2,0),O133,1),"")</f>
        <v>M</v>
      </c>
      <c r="O133" s="3">
        <v>130</v>
      </c>
      <c r="P133" s="3" t="str">
        <f>IFERROR(MID(VLOOKUP($B133,Seqs!$A:$B,2,0),Q133,1),"")</f>
        <v>T</v>
      </c>
      <c r="Q133" s="3">
        <v>132</v>
      </c>
      <c r="R133" s="3" t="str">
        <f>IFERROR(MID(VLOOKUP($B133,Seqs!$A:$B,2,0),S133,1),"")</f>
        <v>F</v>
      </c>
      <c r="S133" s="3">
        <v>135</v>
      </c>
      <c r="T133" s="3" t="str">
        <f>IFERROR(MID(VLOOKUP($B133,Seqs!$A:$B,2,0),U133,1),"")</f>
        <v>G</v>
      </c>
      <c r="U133" s="3">
        <v>136</v>
      </c>
      <c r="V133" s="3" t="str">
        <f>IFERROR(MID(VLOOKUP($B133,Seqs!$A:$B,2,0),W133,1),"")</f>
        <v>H</v>
      </c>
      <c r="W133" s="3">
        <v>171</v>
      </c>
      <c r="X133" s="3" t="str">
        <f>IFERROR(MID(VLOOKUP($B133,Seqs!$A:$B,2,0),Y133,1),"")</f>
        <v>P</v>
      </c>
      <c r="Y133" s="3">
        <v>172</v>
      </c>
      <c r="Z133" s="3" t="str">
        <f>IFERROR(MID(VLOOKUP($B133,Seqs!$A:$B,2,0),AA133,1),"")</f>
        <v>R</v>
      </c>
      <c r="AA133" s="3">
        <v>179</v>
      </c>
      <c r="AB133" s="3" t="str">
        <f>IFERROR(MID(VLOOKUP($B133,Seqs!$A:$B,2,0),AC133,1),"")</f>
        <v>T</v>
      </c>
      <c r="AC133" s="9">
        <v>180</v>
      </c>
      <c r="AD133" s="3" t="str">
        <f>IFERROR(MID(VLOOKUP($B133,Seqs!$A:$B,2,0),AE133,1),"")</f>
        <v>A</v>
      </c>
      <c r="AE133" s="3">
        <v>206</v>
      </c>
      <c r="AF133" s="3" t="str">
        <f>IFERROR(MID(VLOOKUP($B133,Seqs!$A:$B,2,0),AG133,1),"")</f>
        <v>C</v>
      </c>
      <c r="AG133" s="3">
        <v>217</v>
      </c>
      <c r="AH133" s="3" t="str">
        <f>IFERROR(MID(VLOOKUP($B133,Seqs!$A:$B,2,0),AI133,1),"")</f>
        <v>L</v>
      </c>
      <c r="AI133" s="3">
        <v>219</v>
      </c>
      <c r="AJ133" s="3" t="str">
        <f>IFERROR(MID(VLOOKUP($B133,Seqs!$A:$B,2,0),AK133,1),"")</f>
        <v>T</v>
      </c>
      <c r="AK133" s="3">
        <v>225</v>
      </c>
      <c r="AL133" s="3" t="str">
        <f>IFERROR(MID(VLOOKUP($B133,Seqs!$A:$B,2,0),AM133,1),"")</f>
        <v>L</v>
      </c>
      <c r="AM133" s="3">
        <v>257</v>
      </c>
      <c r="AN133" s="3" t="str">
        <f>IFERROR(MID(VLOOKUP($B133,Seqs!$A:$B,2,0),AO133,1),"")</f>
        <v>N</v>
      </c>
      <c r="AO133" s="3">
        <v>274</v>
      </c>
      <c r="AP133" s="3" t="str">
        <f>IFERROR(MID(VLOOKUP($B133,Seqs!$A:$B,2,0),AQ133,1),"")</f>
        <v>I</v>
      </c>
      <c r="AQ133" s="3">
        <v>306</v>
      </c>
      <c r="AR133" s="3" t="str">
        <f>IFERROR(MID(VLOOKUP($B133,Seqs!$A:$B,2,0),AS133,1),"")</f>
        <v>T</v>
      </c>
      <c r="AS133" s="3">
        <v>311</v>
      </c>
      <c r="AT133" s="3" t="str">
        <f>IFERROR(MID(VLOOKUP($B133,Seqs!$A:$B,2,0),AU133,1),"")</f>
        <v>L</v>
      </c>
      <c r="AU133" s="3">
        <v>339</v>
      </c>
      <c r="AV133" s="3" t="str">
        <f>IFERROR(MID(VLOOKUP($B133,Seqs!$A:$B,2,0),AW133,1),"")</f>
        <v>D</v>
      </c>
      <c r="AW133" s="3">
        <v>340</v>
      </c>
      <c r="AX133" s="3" t="str">
        <f>IFERROR(MID(VLOOKUP($B133,Seqs!$A:$B,2,0),AY133,1),"")</f>
        <v>I</v>
      </c>
      <c r="AY133" s="3">
        <v>352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556"/>
        <v>1</v>
      </c>
      <c r="BC133" s="23">
        <f t="shared" si="473"/>
        <v>252</v>
      </c>
      <c r="BD133" s="2" t="s">
        <v>1383</v>
      </c>
      <c r="BE133" s="3" t="s">
        <v>1381</v>
      </c>
      <c r="BF133" s="50" t="s">
        <v>1384</v>
      </c>
      <c r="BG133" s="50" t="s">
        <v>1384</v>
      </c>
      <c r="BH133" s="1"/>
      <c r="BI133" s="72" t="s">
        <v>1293</v>
      </c>
      <c r="BJ133" s="58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72">
        <f t="shared" si="474"/>
        <v>65</v>
      </c>
      <c r="BV133" s="73">
        <f t="shared" si="475"/>
        <v>97</v>
      </c>
      <c r="BW133" s="74">
        <f t="shared" si="476"/>
        <v>101</v>
      </c>
      <c r="BX133" s="73">
        <f t="shared" si="477"/>
        <v>132</v>
      </c>
      <c r="BY133" s="74">
        <f t="shared" si="478"/>
        <v>136</v>
      </c>
      <c r="BZ133" s="73">
        <f t="shared" si="479"/>
        <v>172</v>
      </c>
      <c r="CA133" s="74">
        <f t="shared" si="480"/>
        <v>180</v>
      </c>
      <c r="CB133" s="73">
        <f t="shared" si="481"/>
        <v>217</v>
      </c>
      <c r="CC133" s="74">
        <f t="shared" si="482"/>
        <v>225</v>
      </c>
      <c r="CD133" s="73">
        <f t="shared" si="483"/>
        <v>274</v>
      </c>
      <c r="CE133" s="74">
        <f t="shared" si="484"/>
        <v>311</v>
      </c>
      <c r="CF133" s="73">
        <f t="shared" si="485"/>
        <v>340</v>
      </c>
      <c r="CG133" s="72">
        <f t="shared" si="486"/>
        <v>96</v>
      </c>
      <c r="CH133" s="73">
        <f t="shared" si="487"/>
        <v>100</v>
      </c>
      <c r="CI133" s="74">
        <f t="shared" si="488"/>
        <v>130</v>
      </c>
      <c r="CJ133" s="74">
        <f t="shared" si="489"/>
        <v>135</v>
      </c>
      <c r="CK133" s="74">
        <f t="shared" si="490"/>
        <v>171</v>
      </c>
      <c r="CL133" s="74">
        <f t="shared" si="491"/>
        <v>179</v>
      </c>
      <c r="CM133" s="74">
        <f t="shared" si="492"/>
        <v>206</v>
      </c>
      <c r="CN133" s="74">
        <f t="shared" si="493"/>
        <v>219</v>
      </c>
      <c r="CO133" s="74">
        <f t="shared" si="494"/>
        <v>257</v>
      </c>
      <c r="CP133" s="74">
        <f t="shared" si="495"/>
        <v>306</v>
      </c>
      <c r="CQ133" s="74">
        <f t="shared" si="496"/>
        <v>339</v>
      </c>
      <c r="CR133" s="74">
        <f t="shared" si="497"/>
        <v>352</v>
      </c>
      <c r="CS133" s="23">
        <f t="shared" si="498"/>
        <v>1</v>
      </c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</row>
    <row r="134" spans="1:1029" x14ac:dyDescent="0.2">
      <c r="A134" s="3" t="str">
        <f t="shared" si="555"/>
        <v>oprm_mouse_5C1M</v>
      </c>
      <c r="B134" s="3" t="s">
        <v>918</v>
      </c>
      <c r="C134" s="3" t="s">
        <v>84</v>
      </c>
      <c r="D134" s="3" t="str">
        <f>IFERROR(MID(VLOOKUP($B134,Seqs!$A:$B,2,0),E134,1),"")</f>
        <v>M</v>
      </c>
      <c r="E134" s="3">
        <v>65</v>
      </c>
      <c r="F134" s="3" t="str">
        <f>IFERROR(MID(VLOOKUP($B134,Seqs!$A:$B,2,0),G134,1),"")</f>
        <v>Y</v>
      </c>
      <c r="G134" s="3">
        <v>96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T</v>
      </c>
      <c r="M134" s="3">
        <v>101</v>
      </c>
      <c r="N134" s="3" t="str">
        <f>IFERROR(MID(VLOOKUP($B134,Seqs!$A:$B,2,0),O134,1),"")</f>
        <v>M</v>
      </c>
      <c r="O134" s="3">
        <v>130</v>
      </c>
      <c r="P134" s="3" t="str">
        <f>IFERROR(MID(VLOOKUP($B134,Seqs!$A:$B,2,0),Q134,1),"")</f>
        <v>T</v>
      </c>
      <c r="Q134" s="3">
        <v>132</v>
      </c>
      <c r="R134" s="3" t="str">
        <f>IFERROR(MID(VLOOKUP($B134,Seqs!$A:$B,2,0),S134,1),"")</f>
        <v>F</v>
      </c>
      <c r="S134" s="3">
        <v>135</v>
      </c>
      <c r="T134" s="3" t="str">
        <f>IFERROR(MID(VLOOKUP($B134,Seqs!$A:$B,2,0),U134,1),"")</f>
        <v>G</v>
      </c>
      <c r="U134" s="3">
        <v>136</v>
      </c>
      <c r="V134" s="3" t="str">
        <f>IFERROR(MID(VLOOKUP($B134,Seqs!$A:$B,2,0),W134,1),"")</f>
        <v>H</v>
      </c>
      <c r="W134" s="3">
        <v>171</v>
      </c>
      <c r="X134" s="3" t="str">
        <f>IFERROR(MID(VLOOKUP($B134,Seqs!$A:$B,2,0),Y134,1),"")</f>
        <v>P</v>
      </c>
      <c r="Y134" s="3">
        <v>172</v>
      </c>
      <c r="Z134" s="3" t="str">
        <f>IFERROR(MID(VLOOKUP($B134,Seqs!$A:$B,2,0),AA134,1),"")</f>
        <v>R</v>
      </c>
      <c r="AA134" s="3">
        <v>179</v>
      </c>
      <c r="AB134" s="3" t="str">
        <f>IFERROR(MID(VLOOKUP($B134,Seqs!$A:$B,2,0),AC134,1),"")</f>
        <v>T</v>
      </c>
      <c r="AC134" s="9">
        <v>180</v>
      </c>
      <c r="AD134" s="3" t="str">
        <f>IFERROR(MID(VLOOKUP($B134,Seqs!$A:$B,2,0),AE134,1),"")</f>
        <v>A</v>
      </c>
      <c r="AE134" s="3">
        <v>206</v>
      </c>
      <c r="AF134" s="3" t="str">
        <f>IFERROR(MID(VLOOKUP($B134,Seqs!$A:$B,2,0),AG134,1),"")</f>
        <v>C</v>
      </c>
      <c r="AG134" s="3">
        <v>217</v>
      </c>
      <c r="AH134" s="3" t="str">
        <f>IFERROR(MID(VLOOKUP($B134,Seqs!$A:$B,2,0),AI134,1),"")</f>
        <v>L</v>
      </c>
      <c r="AI134" s="3">
        <v>219</v>
      </c>
      <c r="AJ134" s="3" t="str">
        <f>IFERROR(MID(VLOOKUP($B134,Seqs!$A:$B,2,0),AK134,1),"")</f>
        <v>T</v>
      </c>
      <c r="AK134" s="3">
        <v>225</v>
      </c>
      <c r="AL134" s="3" t="str">
        <f>IFERROR(MID(VLOOKUP($B134,Seqs!$A:$B,2,0),AM134,1),"")</f>
        <v>V</v>
      </c>
      <c r="AM134" s="3">
        <v>262</v>
      </c>
      <c r="AN134" s="3" t="str">
        <f>IFERROR(MID(VLOOKUP($B134,Seqs!$A:$B,2,0),AO134,1),"")</f>
        <v>S</v>
      </c>
      <c r="AO134" s="3">
        <v>268</v>
      </c>
      <c r="AP134" s="3" t="str">
        <f>IFERROR(MID(VLOOKUP($B134,Seqs!$A:$B,2,0),AQ134,1),"")</f>
        <v>I</v>
      </c>
      <c r="AQ134" s="3">
        <v>306</v>
      </c>
      <c r="AR134" s="3" t="str">
        <f>IFERROR(MID(VLOOKUP($B134,Seqs!$A:$B,2,0),AS134,1),"")</f>
        <v>T</v>
      </c>
      <c r="AS134" s="3">
        <v>311</v>
      </c>
      <c r="AT134" s="3" t="str">
        <f>IFERROR(MID(VLOOKUP($B134,Seqs!$A:$B,2,0),AU134,1),"")</f>
        <v>P</v>
      </c>
      <c r="AU134" s="3">
        <v>333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556"/>
        <v>1</v>
      </c>
      <c r="BC134" s="23">
        <f t="shared" si="473"/>
        <v>242</v>
      </c>
      <c r="BD134" s="5" t="s">
        <v>1382</v>
      </c>
      <c r="BE134" s="3" t="s">
        <v>1297</v>
      </c>
      <c r="BF134" s="50" t="s">
        <v>1384</v>
      </c>
      <c r="BG134" s="50" t="s">
        <v>1384</v>
      </c>
      <c r="BH134" s="1"/>
      <c r="BI134" s="72" t="s">
        <v>1293</v>
      </c>
      <c r="BJ134" s="58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72">
        <f t="shared" si="474"/>
        <v>65</v>
      </c>
      <c r="BV134" s="73" t="str">
        <f t="shared" si="475"/>
        <v>-</v>
      </c>
      <c r="BW134" s="74">
        <f t="shared" si="476"/>
        <v>101</v>
      </c>
      <c r="BX134" s="73">
        <f t="shared" si="477"/>
        <v>132</v>
      </c>
      <c r="BY134" s="74">
        <f t="shared" si="478"/>
        <v>136</v>
      </c>
      <c r="BZ134" s="73">
        <f t="shared" si="479"/>
        <v>172</v>
      </c>
      <c r="CA134" s="74">
        <f t="shared" si="480"/>
        <v>180</v>
      </c>
      <c r="CB134" s="73">
        <f t="shared" si="481"/>
        <v>217</v>
      </c>
      <c r="CC134" s="74">
        <f t="shared" si="482"/>
        <v>225</v>
      </c>
      <c r="CD134" s="73">
        <f t="shared" si="483"/>
        <v>268</v>
      </c>
      <c r="CE134" s="74">
        <f t="shared" si="484"/>
        <v>311</v>
      </c>
      <c r="CF134" s="73" t="str">
        <f t="shared" si="485"/>
        <v>-</v>
      </c>
      <c r="CG134" s="72">
        <f t="shared" si="486"/>
        <v>96</v>
      </c>
      <c r="CH134" s="73" t="str">
        <f t="shared" si="487"/>
        <v>-</v>
      </c>
      <c r="CI134" s="74">
        <f t="shared" si="488"/>
        <v>130</v>
      </c>
      <c r="CJ134" s="74">
        <f t="shared" si="489"/>
        <v>135</v>
      </c>
      <c r="CK134" s="74">
        <f t="shared" si="490"/>
        <v>171</v>
      </c>
      <c r="CL134" s="74">
        <f t="shared" si="491"/>
        <v>179</v>
      </c>
      <c r="CM134" s="74">
        <f t="shared" si="492"/>
        <v>206</v>
      </c>
      <c r="CN134" s="74">
        <f t="shared" si="493"/>
        <v>219</v>
      </c>
      <c r="CO134" s="74">
        <f t="shared" si="494"/>
        <v>262</v>
      </c>
      <c r="CP134" s="74">
        <f t="shared" si="495"/>
        <v>306</v>
      </c>
      <c r="CQ134" s="74">
        <f t="shared" si="496"/>
        <v>333</v>
      </c>
      <c r="CR134" s="74" t="str">
        <f t="shared" si="497"/>
        <v>-</v>
      </c>
      <c r="CS134" s="23" t="e">
        <f t="shared" si="498"/>
        <v>#VALUE!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555"/>
        <v>oprx_human__wt</v>
      </c>
      <c r="B135" s="3" t="s">
        <v>1174</v>
      </c>
      <c r="C135" s="3" t="s">
        <v>100</v>
      </c>
      <c r="D135" s="3" t="str">
        <f>IFERROR(MID(VLOOKUP($B135,Seqs!$A:$B,2,0),E135,1),"")</f>
        <v>L</v>
      </c>
      <c r="E135" s="3">
        <v>48</v>
      </c>
      <c r="F135" s="3" t="str">
        <f>IFERROR(MID(VLOOKUP($B135,Seqs!$A:$B,2,0),G135,1),"")</f>
        <v>H</v>
      </c>
      <c r="G135" s="3">
        <v>79</v>
      </c>
      <c r="H135" s="3" t="str">
        <f>IFERROR(MID(VLOOKUP($B135,Seqs!$A:$B,2,0),I135,1),"")</f>
        <v>T</v>
      </c>
      <c r="I135" s="23">
        <v>80</v>
      </c>
      <c r="J135" s="3" t="str">
        <f>IFERROR(MID(VLOOKUP($B135,Seqs!$A:$B,2,0),K135,1),"")</f>
        <v>K</v>
      </c>
      <c r="K135" s="23">
        <v>83</v>
      </c>
      <c r="L135" s="3" t="str">
        <f>IFERROR(MID(VLOOKUP($B135,Seqs!$A:$B,2,0),M135,1),"")</f>
        <v>T</v>
      </c>
      <c r="M135" s="3">
        <v>84</v>
      </c>
      <c r="N135" s="3" t="str">
        <f>IFERROR(MID(VLOOKUP($B135,Seqs!$A:$B,2,0),O135,1),"")</f>
        <v>L</v>
      </c>
      <c r="O135" s="3">
        <v>113</v>
      </c>
      <c r="P135" s="3" t="str">
        <f>IFERROR(MID(VLOOKUP($B135,Seqs!$A:$B,2,0),Q135,1),"")</f>
        <v>F</v>
      </c>
      <c r="Q135" s="3">
        <v>115</v>
      </c>
      <c r="R135" s="3" t="str">
        <f>IFERROR(MID(VLOOKUP($B135,Seqs!$A:$B,2,0),S135,1),"")</f>
        <v>F</v>
      </c>
      <c r="S135" s="3">
        <v>118</v>
      </c>
      <c r="T135" s="3" t="str">
        <f>IFERROR(MID(VLOOKUP($B135,Seqs!$A:$B,2,0),U135,1),"")</f>
        <v>G</v>
      </c>
      <c r="U135" s="3">
        <v>119</v>
      </c>
      <c r="V135" s="3" t="str">
        <f>IFERROR(MID(VLOOKUP($B135,Seqs!$A:$B,2,0),W135,1),"")</f>
        <v>H</v>
      </c>
      <c r="W135" s="3">
        <v>154</v>
      </c>
      <c r="X135" s="3" t="str">
        <f>IFERROR(MID(VLOOKUP($B135,Seqs!$A:$B,2,0),Y135,1),"")</f>
        <v>P</v>
      </c>
      <c r="Y135" s="3">
        <v>155</v>
      </c>
      <c r="Z135" s="3" t="str">
        <f>IFERROR(MID(VLOOKUP($B135,Seqs!$A:$B,2,0),AA135,1),"")</f>
        <v>R</v>
      </c>
      <c r="AA135" s="3">
        <v>162</v>
      </c>
      <c r="AB135" s="3" t="str">
        <f>IFERROR(MID(VLOOKUP($B135,Seqs!$A:$B,2,0),AC135,1),"")</f>
        <v>T</v>
      </c>
      <c r="AC135" s="9">
        <v>163</v>
      </c>
      <c r="AD135" s="3" t="str">
        <f>IFERROR(MID(VLOOKUP($B135,Seqs!$A:$B,2,0),AE135,1),"")</f>
        <v>G</v>
      </c>
      <c r="AE135" s="3">
        <v>189</v>
      </c>
      <c r="AF135" s="3" t="str">
        <f>IFERROR(MID(VLOOKUP($B135,Seqs!$A:$B,2,0),AG135,1),"")</f>
        <v>C</v>
      </c>
      <c r="AG135" s="3">
        <v>200</v>
      </c>
      <c r="AH135" s="3" t="str">
        <f>IFERROR(MID(VLOOKUP($B135,Seqs!$A:$B,2,0),AI135,1),"")</f>
        <v>V</v>
      </c>
      <c r="AI135" s="3">
        <v>202</v>
      </c>
      <c r="AJ135" s="3" t="str">
        <f>IFERROR(MID(VLOOKUP($B135,Seqs!$A:$B,2,0),AK135,1),"")</f>
        <v>Q</v>
      </c>
      <c r="AK135" s="3">
        <v>208</v>
      </c>
      <c r="AL135" s="3" t="str">
        <f>IFERROR(MID(VLOOKUP($B135,Seqs!$A:$B,2,0),AM135,1),"")</f>
        <v>V</v>
      </c>
      <c r="AM135" s="3">
        <v>245</v>
      </c>
      <c r="AN135" s="3" t="str">
        <f>IFERROR(MID(VLOOKUP($B135,Seqs!$A:$B,2,0),AO135,1),"")</f>
        <v>S</v>
      </c>
      <c r="AO135" s="3">
        <v>251</v>
      </c>
      <c r="AP135" s="3" t="str">
        <f>IFERROR(MID(VLOOKUP($B135,Seqs!$A:$B,2,0),AQ135,1),"")</f>
        <v>G</v>
      </c>
      <c r="AQ135" s="3">
        <v>289</v>
      </c>
      <c r="AR135" s="3" t="str">
        <f>IFERROR(MID(VLOOKUP($B135,Seqs!$A:$B,2,0),AS135,1),"")</f>
        <v>S</v>
      </c>
      <c r="AS135" s="3">
        <v>294</v>
      </c>
      <c r="AT135" s="3" t="str">
        <f>IFERROR(MID(VLOOKUP($B135,Seqs!$A:$B,2,0),AU135,1),"")</f>
        <v>L</v>
      </c>
      <c r="AU135" s="3">
        <v>322</v>
      </c>
      <c r="AV135" s="3" t="str">
        <f>IFERROR(MID(VLOOKUP($B135,Seqs!$A:$B,2,0),AW135,1),"")</f>
        <v>D</v>
      </c>
      <c r="AW135" s="3">
        <v>323</v>
      </c>
      <c r="AX135" s="3" t="str">
        <f>IFERROR(MID(VLOOKUP($B135,Seqs!$A:$B,2,0),AY135,1),"")</f>
        <v>C</v>
      </c>
      <c r="AY135" s="3">
        <v>335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556"/>
        <v>1</v>
      </c>
      <c r="BC135" s="23">
        <f t="shared" si="473"/>
        <v>263</v>
      </c>
      <c r="BD135" s="57" t="s">
        <v>1379</v>
      </c>
      <c r="BE135" s="3" t="s">
        <v>1381</v>
      </c>
      <c r="BF135" s="50" t="s">
        <v>1379</v>
      </c>
      <c r="BG135" s="50" t="s">
        <v>1384</v>
      </c>
      <c r="BH135" s="1"/>
      <c r="BI135" s="72" t="s">
        <v>1293</v>
      </c>
      <c r="BJ135" s="58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72">
        <f t="shared" si="474"/>
        <v>48</v>
      </c>
      <c r="BV135" s="73">
        <f t="shared" si="475"/>
        <v>80</v>
      </c>
      <c r="BW135" s="74">
        <f t="shared" si="476"/>
        <v>84</v>
      </c>
      <c r="BX135" s="73">
        <f t="shared" si="477"/>
        <v>115</v>
      </c>
      <c r="BY135" s="74">
        <f t="shared" si="478"/>
        <v>119</v>
      </c>
      <c r="BZ135" s="73">
        <f t="shared" si="479"/>
        <v>155</v>
      </c>
      <c r="CA135" s="74">
        <f t="shared" si="480"/>
        <v>163</v>
      </c>
      <c r="CB135" s="73">
        <f t="shared" si="481"/>
        <v>200</v>
      </c>
      <c r="CC135" s="74">
        <f t="shared" si="482"/>
        <v>208</v>
      </c>
      <c r="CD135" s="73">
        <f t="shared" si="483"/>
        <v>251</v>
      </c>
      <c r="CE135" s="74">
        <f t="shared" si="484"/>
        <v>294</v>
      </c>
      <c r="CF135" s="73">
        <f t="shared" si="485"/>
        <v>323</v>
      </c>
      <c r="CG135" s="72">
        <f t="shared" si="486"/>
        <v>79</v>
      </c>
      <c r="CH135" s="73">
        <f t="shared" si="487"/>
        <v>83</v>
      </c>
      <c r="CI135" s="74">
        <f t="shared" si="488"/>
        <v>113</v>
      </c>
      <c r="CJ135" s="74">
        <f t="shared" si="489"/>
        <v>118</v>
      </c>
      <c r="CK135" s="74">
        <f t="shared" si="490"/>
        <v>154</v>
      </c>
      <c r="CL135" s="74">
        <f t="shared" si="491"/>
        <v>162</v>
      </c>
      <c r="CM135" s="74">
        <f t="shared" si="492"/>
        <v>189</v>
      </c>
      <c r="CN135" s="74">
        <f t="shared" si="493"/>
        <v>202</v>
      </c>
      <c r="CO135" s="74">
        <f t="shared" si="494"/>
        <v>245</v>
      </c>
      <c r="CP135" s="74">
        <f t="shared" si="495"/>
        <v>289</v>
      </c>
      <c r="CQ135" s="74">
        <f t="shared" si="496"/>
        <v>322</v>
      </c>
      <c r="CR135" s="74">
        <f t="shared" si="497"/>
        <v>335</v>
      </c>
      <c r="CS135" s="23">
        <f t="shared" si="498"/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555"/>
        <v>oprx_human_4EA3</v>
      </c>
      <c r="B136" s="3" t="s">
        <v>1174</v>
      </c>
      <c r="C136" s="3" t="s">
        <v>67</v>
      </c>
      <c r="D136" s="3" t="str">
        <f>IFERROR(MID(VLOOKUP($B136,Seqs!$A:$B,2,0),E136,1),"")</f>
        <v>L</v>
      </c>
      <c r="E136" s="3">
        <v>48</v>
      </c>
      <c r="F136" s="3" t="str">
        <f>IFERROR(MID(VLOOKUP($B136,Seqs!$A:$B,2,0),G136,1),"")</f>
        <v>H</v>
      </c>
      <c r="G136" s="3">
        <v>79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84</v>
      </c>
      <c r="N136" s="3" t="str">
        <f>IFERROR(MID(VLOOKUP($B136,Seqs!$A:$B,2,0),O136,1),"")</f>
        <v>L</v>
      </c>
      <c r="O136" s="3">
        <v>113</v>
      </c>
      <c r="P136" s="3" t="str">
        <f>IFERROR(MID(VLOOKUP($B136,Seqs!$A:$B,2,0),Q136,1),"")</f>
        <v>F</v>
      </c>
      <c r="Q136" s="3">
        <v>115</v>
      </c>
      <c r="R136" s="3" t="str">
        <f>IFERROR(MID(VLOOKUP($B136,Seqs!$A:$B,2,0),S136,1),"")</f>
        <v>F</v>
      </c>
      <c r="S136" s="3">
        <v>118</v>
      </c>
      <c r="T136" s="3" t="str">
        <f>IFERROR(MID(VLOOKUP($B136,Seqs!$A:$B,2,0),U136,1),"")</f>
        <v>G</v>
      </c>
      <c r="U136" s="3">
        <v>119</v>
      </c>
      <c r="V136" s="3" t="str">
        <f>IFERROR(MID(VLOOKUP($B136,Seqs!$A:$B,2,0),W136,1),"")</f>
        <v>H</v>
      </c>
      <c r="W136" s="3">
        <v>154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163</v>
      </c>
      <c r="AD136" s="3" t="str">
        <f>IFERROR(MID(VLOOKUP($B136,Seqs!$A:$B,2,0),AE136,1),"")</f>
        <v>G</v>
      </c>
      <c r="AE136" s="3">
        <v>189</v>
      </c>
      <c r="AF136" s="3" t="str">
        <f>IFERROR(MID(VLOOKUP($B136,Seqs!$A:$B,2,0),AG136,1),"")</f>
        <v>C</v>
      </c>
      <c r="AG136" s="3">
        <v>200</v>
      </c>
      <c r="AH136" s="3" t="str">
        <f>IFERROR(MID(VLOOKUP($B136,Seqs!$A:$B,2,0),AI136,1),"")</f>
        <v>V</v>
      </c>
      <c r="AI136" s="3">
        <v>202</v>
      </c>
      <c r="AJ136" s="3" t="str">
        <f>IFERROR(MID(VLOOKUP($B136,Seqs!$A:$B,2,0),AK136,1),"")</f>
        <v>Q</v>
      </c>
      <c r="AK136" s="3">
        <v>208</v>
      </c>
      <c r="AL136" s="3" t="str">
        <f>IFERROR(MID(VLOOKUP($B136,Seqs!$A:$B,2,0),AM136,1),"")</f>
        <v>L</v>
      </c>
      <c r="AM136" s="3">
        <v>242</v>
      </c>
      <c r="AN136" s="3" t="str">
        <f>IFERROR(MID(VLOOKUP($B136,Seqs!$A:$B,2,0),AO136,1),"")</f>
        <v>S</v>
      </c>
      <c r="AO136" s="3">
        <v>251</v>
      </c>
      <c r="AP136" s="3" t="str">
        <f>IFERROR(MID(VLOOKUP($B136,Seqs!$A:$B,2,0),AQ136,1),"")</f>
        <v>G</v>
      </c>
      <c r="AQ136" s="3">
        <v>289</v>
      </c>
      <c r="AR136" s="3" t="str">
        <f>IFERROR(MID(VLOOKUP($B136,Seqs!$A:$B,2,0),AS136,1),"")</f>
        <v>S</v>
      </c>
      <c r="AS136" s="3">
        <v>294</v>
      </c>
      <c r="AT136" s="3" t="str">
        <f>IFERROR(MID(VLOOKUP($B136,Seqs!$A:$B,2,0),AU136,1),"")</f>
        <v>L</v>
      </c>
      <c r="AU136" s="3">
        <v>322</v>
      </c>
      <c r="AV136" s="3" t="str">
        <f>IFERROR(MID(VLOOKUP($B136,Seqs!$A:$B,2,0),AW136,1),"")</f>
        <v>D</v>
      </c>
      <c r="AW136" s="3">
        <v>323</v>
      </c>
      <c r="AX136" s="3" t="str">
        <f>IFERROR(MID(VLOOKUP($B136,Seqs!$A:$B,2,0),AY136,1),"")</f>
        <v>R</v>
      </c>
      <c r="AY136" s="3">
        <v>331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556"/>
        <v>1</v>
      </c>
      <c r="BC136" s="23">
        <f t="shared" si="473"/>
        <v>246</v>
      </c>
      <c r="BD136" s="5" t="s">
        <v>23</v>
      </c>
      <c r="BE136" s="3" t="s">
        <v>1381</v>
      </c>
      <c r="BF136" s="50" t="s">
        <v>1384</v>
      </c>
      <c r="BG136" s="50" t="s">
        <v>1384</v>
      </c>
      <c r="BH136" s="1"/>
      <c r="BI136" s="72" t="s">
        <v>1293</v>
      </c>
      <c r="BJ136" s="58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72">
        <f t="shared" si="474"/>
        <v>48</v>
      </c>
      <c r="BV136" s="73" t="str">
        <f t="shared" si="475"/>
        <v>-</v>
      </c>
      <c r="BW136" s="74">
        <f t="shared" si="476"/>
        <v>84</v>
      </c>
      <c r="BX136" s="73">
        <f t="shared" si="477"/>
        <v>115</v>
      </c>
      <c r="BY136" s="74">
        <f t="shared" si="478"/>
        <v>119</v>
      </c>
      <c r="BZ136" s="73" t="str">
        <f t="shared" si="479"/>
        <v>-</v>
      </c>
      <c r="CA136" s="74">
        <f t="shared" si="480"/>
        <v>163</v>
      </c>
      <c r="CB136" s="73">
        <f t="shared" si="481"/>
        <v>200</v>
      </c>
      <c r="CC136" s="74">
        <f t="shared" si="482"/>
        <v>208</v>
      </c>
      <c r="CD136" s="73">
        <f t="shared" si="483"/>
        <v>251</v>
      </c>
      <c r="CE136" s="74">
        <f t="shared" si="484"/>
        <v>294</v>
      </c>
      <c r="CF136" s="73">
        <f t="shared" si="485"/>
        <v>323</v>
      </c>
      <c r="CG136" s="72">
        <f t="shared" si="486"/>
        <v>79</v>
      </c>
      <c r="CH136" s="73" t="str">
        <f t="shared" si="487"/>
        <v>-</v>
      </c>
      <c r="CI136" s="74">
        <f t="shared" si="488"/>
        <v>113</v>
      </c>
      <c r="CJ136" s="74">
        <f t="shared" si="489"/>
        <v>118</v>
      </c>
      <c r="CK136" s="74">
        <f t="shared" si="490"/>
        <v>154</v>
      </c>
      <c r="CL136" s="74" t="str">
        <f t="shared" si="491"/>
        <v>-</v>
      </c>
      <c r="CM136" s="74">
        <f t="shared" si="492"/>
        <v>189</v>
      </c>
      <c r="CN136" s="74">
        <f t="shared" si="493"/>
        <v>202</v>
      </c>
      <c r="CO136" s="74">
        <f t="shared" si="494"/>
        <v>242</v>
      </c>
      <c r="CP136" s="74">
        <f t="shared" si="495"/>
        <v>289</v>
      </c>
      <c r="CQ136" s="74">
        <f t="shared" si="496"/>
        <v>322</v>
      </c>
      <c r="CR136" s="74">
        <f t="shared" si="497"/>
        <v>331</v>
      </c>
      <c r="CS136" s="23" t="e">
        <f t="shared" si="498"/>
        <v>#VALUE!</v>
      </c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</row>
    <row r="137" spans="1:1029" x14ac:dyDescent="0.2">
      <c r="A137" s="3" t="str">
        <f t="shared" si="555"/>
        <v>oprx_human_5DHG</v>
      </c>
      <c r="B137" s="3" t="s">
        <v>1174</v>
      </c>
      <c r="C137" s="3" t="s">
        <v>1361</v>
      </c>
      <c r="D137" s="3" t="str">
        <f>IFERROR(MID(VLOOKUP($B137,Seqs!$A:$B,2,0),E137,1),"")</f>
        <v>L</v>
      </c>
      <c r="E137" s="3">
        <v>48</v>
      </c>
      <c r="F137" s="3" t="str">
        <f>IFERROR(MID(VLOOKUP($B137,Seqs!$A:$B,2,0),G137,1),"")</f>
        <v>H</v>
      </c>
      <c r="G137" s="3">
        <v>79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84</v>
      </c>
      <c r="N137" s="3" t="str">
        <f>IFERROR(MID(VLOOKUP($B137,Seqs!$A:$B,2,0),O137,1),"")</f>
        <v>L</v>
      </c>
      <c r="O137" s="3">
        <v>113</v>
      </c>
      <c r="P137" s="3" t="str">
        <f>IFERROR(MID(VLOOKUP($B137,Seqs!$A:$B,2,0),Q137,1),"")</f>
        <v>F</v>
      </c>
      <c r="Q137" s="3">
        <v>115</v>
      </c>
      <c r="R137" s="3" t="str">
        <f>IFERROR(MID(VLOOKUP($B137,Seqs!$A:$B,2,0),S137,1),"")</f>
        <v>F</v>
      </c>
      <c r="S137" s="3">
        <v>118</v>
      </c>
      <c r="T137" s="3" t="str">
        <f>IFERROR(MID(VLOOKUP($B137,Seqs!$A:$B,2,0),U137,1),"")</f>
        <v>G</v>
      </c>
      <c r="U137" s="3">
        <v>119</v>
      </c>
      <c r="V137" s="3" t="str">
        <f>IFERROR(MID(VLOOKUP($B137,Seqs!$A:$B,2,0),W137,1),"")</f>
        <v>H</v>
      </c>
      <c r="W137" s="3">
        <v>154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163</v>
      </c>
      <c r="AD137" s="3" t="str">
        <f>IFERROR(MID(VLOOKUP($B137,Seqs!$A:$B,2,0),AE137,1),"")</f>
        <v>G</v>
      </c>
      <c r="AE137" s="3">
        <v>189</v>
      </c>
      <c r="AF137" s="3" t="str">
        <f>IFERROR(MID(VLOOKUP($B137,Seqs!$A:$B,2,0),AG137,1),"")</f>
        <v>C</v>
      </c>
      <c r="AG137" s="3">
        <v>200</v>
      </c>
      <c r="AH137" s="3" t="str">
        <f>IFERROR(MID(VLOOKUP($B137,Seqs!$A:$B,2,0),AI137,1),"")</f>
        <v>V</v>
      </c>
      <c r="AI137" s="3">
        <v>202</v>
      </c>
      <c r="AJ137" s="3" t="str">
        <f>IFERROR(MID(VLOOKUP($B137,Seqs!$A:$B,2,0),AK137,1),"")</f>
        <v>Q</v>
      </c>
      <c r="AK137" s="3">
        <v>208</v>
      </c>
      <c r="AL137" s="3" t="str">
        <f>IFERROR(MID(VLOOKUP($B137,Seqs!$A:$B,2,0),AM137,1),"")</f>
        <v>L</v>
      </c>
      <c r="AM137" s="3">
        <v>242</v>
      </c>
      <c r="AN137" s="3" t="str">
        <f>IFERROR(MID(VLOOKUP($B137,Seqs!$A:$B,2,0),AO137,1),"")</f>
        <v>S</v>
      </c>
      <c r="AO137" s="3">
        <v>251</v>
      </c>
      <c r="AP137" s="3" t="str">
        <f>IFERROR(MID(VLOOKUP($B137,Seqs!$A:$B,2,0),AQ137,1),"")</f>
        <v>G</v>
      </c>
      <c r="AQ137" s="3">
        <v>289</v>
      </c>
      <c r="AR137" s="3" t="str">
        <f>IFERROR(MID(VLOOKUP($B137,Seqs!$A:$B,2,0),AS137,1),"")</f>
        <v>S</v>
      </c>
      <c r="AS137" s="3">
        <v>294</v>
      </c>
      <c r="AT137" s="3" t="str">
        <f>IFERROR(MID(VLOOKUP($B137,Seqs!$A:$B,2,0),AU137,1),"")</f>
        <v>L</v>
      </c>
      <c r="AU137" s="3">
        <v>322</v>
      </c>
      <c r="AV137" s="3" t="str">
        <f>IFERROR(MID(VLOOKUP($B137,Seqs!$A:$B,2,0),AW137,1),"")</f>
        <v>D</v>
      </c>
      <c r="AW137" s="3">
        <v>323</v>
      </c>
      <c r="AX137" s="3" t="str">
        <f>IFERROR(MID(VLOOKUP($B137,Seqs!$A:$B,2,0),AY137,1),"")</f>
        <v>F</v>
      </c>
      <c r="AY137" s="3">
        <v>333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556"/>
        <v>1</v>
      </c>
      <c r="BC137" s="23">
        <f t="shared" si="473"/>
        <v>248</v>
      </c>
      <c r="BD137" s="16" t="s">
        <v>1383</v>
      </c>
      <c r="BE137" s="3" t="s">
        <v>1381</v>
      </c>
      <c r="BF137" s="50" t="s">
        <v>1287</v>
      </c>
      <c r="BG137" s="50" t="s">
        <v>1384</v>
      </c>
      <c r="BH137" s="1"/>
      <c r="BI137" s="72" t="s">
        <v>1293</v>
      </c>
      <c r="BJ137" s="58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72">
        <f t="shared" si="474"/>
        <v>48</v>
      </c>
      <c r="BV137" s="73" t="str">
        <f t="shared" si="475"/>
        <v>-</v>
      </c>
      <c r="BW137" s="74">
        <f t="shared" si="476"/>
        <v>84</v>
      </c>
      <c r="BX137" s="73">
        <f t="shared" si="477"/>
        <v>115</v>
      </c>
      <c r="BY137" s="74">
        <f t="shared" si="478"/>
        <v>119</v>
      </c>
      <c r="BZ137" s="73" t="str">
        <f t="shared" si="479"/>
        <v>-</v>
      </c>
      <c r="CA137" s="74">
        <f t="shared" si="480"/>
        <v>163</v>
      </c>
      <c r="CB137" s="73">
        <f t="shared" si="481"/>
        <v>200</v>
      </c>
      <c r="CC137" s="74">
        <f t="shared" si="482"/>
        <v>208</v>
      </c>
      <c r="CD137" s="73">
        <f t="shared" si="483"/>
        <v>251</v>
      </c>
      <c r="CE137" s="74">
        <f t="shared" si="484"/>
        <v>294</v>
      </c>
      <c r="CF137" s="73">
        <f t="shared" si="485"/>
        <v>323</v>
      </c>
      <c r="CG137" s="72">
        <f t="shared" si="486"/>
        <v>79</v>
      </c>
      <c r="CH137" s="73" t="str">
        <f t="shared" si="487"/>
        <v>-</v>
      </c>
      <c r="CI137" s="74">
        <f t="shared" si="488"/>
        <v>113</v>
      </c>
      <c r="CJ137" s="74">
        <f t="shared" si="489"/>
        <v>118</v>
      </c>
      <c r="CK137" s="74">
        <f t="shared" si="490"/>
        <v>154</v>
      </c>
      <c r="CL137" s="74" t="str">
        <f t="shared" si="491"/>
        <v>-</v>
      </c>
      <c r="CM137" s="74">
        <f t="shared" si="492"/>
        <v>189</v>
      </c>
      <c r="CN137" s="74">
        <f t="shared" si="493"/>
        <v>202</v>
      </c>
      <c r="CO137" s="74">
        <f t="shared" si="494"/>
        <v>242</v>
      </c>
      <c r="CP137" s="74">
        <f t="shared" si="495"/>
        <v>289</v>
      </c>
      <c r="CQ137" s="74">
        <f t="shared" si="496"/>
        <v>322</v>
      </c>
      <c r="CR137" s="74">
        <f t="shared" si="497"/>
        <v>333</v>
      </c>
      <c r="CS137" s="23" t="e">
        <f t="shared" si="498"/>
        <v>#VALUE!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555"/>
        <v>oprx_human_5DHH</v>
      </c>
      <c r="B138" s="3" t="s">
        <v>1174</v>
      </c>
      <c r="C138" s="3" t="s">
        <v>1362</v>
      </c>
      <c r="D138" s="3" t="str">
        <f>IFERROR(MID(VLOOKUP($B138,Seqs!$A:$B,2,0),E138,1),"")</f>
        <v>L</v>
      </c>
      <c r="E138" s="3">
        <v>48</v>
      </c>
      <c r="F138" s="3" t="str">
        <f>IFERROR(MID(VLOOKUP($B138,Seqs!$A:$B,2,0),G138,1),"")</f>
        <v>H</v>
      </c>
      <c r="G138" s="3">
        <v>79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84</v>
      </c>
      <c r="N138" s="3" t="str">
        <f>IFERROR(MID(VLOOKUP($B138,Seqs!$A:$B,2,0),O138,1),"")</f>
        <v>L</v>
      </c>
      <c r="O138" s="3">
        <v>113</v>
      </c>
      <c r="P138" s="3" t="str">
        <f>IFERROR(MID(VLOOKUP($B138,Seqs!$A:$B,2,0),Q138,1),"")</f>
        <v>F</v>
      </c>
      <c r="Q138" s="3">
        <v>115</v>
      </c>
      <c r="R138" s="3" t="str">
        <f>IFERROR(MID(VLOOKUP($B138,Seqs!$A:$B,2,0),S138,1),"")</f>
        <v>F</v>
      </c>
      <c r="S138" s="3">
        <v>118</v>
      </c>
      <c r="T138" s="3" t="str">
        <f>IFERROR(MID(VLOOKUP($B138,Seqs!$A:$B,2,0),U138,1),"")</f>
        <v>G</v>
      </c>
      <c r="U138" s="3">
        <v>119</v>
      </c>
      <c r="V138" s="3" t="str">
        <f>IFERROR(MID(VLOOKUP($B138,Seqs!$A:$B,2,0),W138,1),"")</f>
        <v>H</v>
      </c>
      <c r="W138" s="3">
        <v>154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163</v>
      </c>
      <c r="AD138" s="3" t="str">
        <f>IFERROR(MID(VLOOKUP($B138,Seqs!$A:$B,2,0),AE138,1),"")</f>
        <v>G</v>
      </c>
      <c r="AE138" s="3">
        <v>189</v>
      </c>
      <c r="AF138" s="3" t="str">
        <f>IFERROR(MID(VLOOKUP($B138,Seqs!$A:$B,2,0),AG138,1),"")</f>
        <v>C</v>
      </c>
      <c r="AG138" s="3">
        <v>200</v>
      </c>
      <c r="AH138" s="3" t="str">
        <f>IFERROR(MID(VLOOKUP($B138,Seqs!$A:$B,2,0),AI138,1),"")</f>
        <v>V</v>
      </c>
      <c r="AI138" s="3">
        <v>202</v>
      </c>
      <c r="AJ138" s="3" t="str">
        <f>IFERROR(MID(VLOOKUP($B138,Seqs!$A:$B,2,0),AK138,1),"")</f>
        <v>Q</v>
      </c>
      <c r="AK138" s="3">
        <v>208</v>
      </c>
      <c r="AL138" s="3" t="str">
        <f>IFERROR(MID(VLOOKUP($B138,Seqs!$A:$B,2,0),AM138,1),"")</f>
        <v>L</v>
      </c>
      <c r="AM138" s="3">
        <v>242</v>
      </c>
      <c r="AN138" s="3" t="str">
        <f>IFERROR(MID(VLOOKUP($B138,Seqs!$A:$B,2,0),AO138,1),"")</f>
        <v>S</v>
      </c>
      <c r="AO138" s="3">
        <v>251</v>
      </c>
      <c r="AP138" s="3" t="str">
        <f>IFERROR(MID(VLOOKUP($B138,Seqs!$A:$B,2,0),AQ138,1),"")</f>
        <v>G</v>
      </c>
      <c r="AQ138" s="3">
        <v>289</v>
      </c>
      <c r="AR138" s="3" t="str">
        <f>IFERROR(MID(VLOOKUP($B138,Seqs!$A:$B,2,0),AS138,1),"")</f>
        <v>S</v>
      </c>
      <c r="AS138" s="3">
        <v>294</v>
      </c>
      <c r="AT138" s="3" t="str">
        <f>IFERROR(MID(VLOOKUP($B138,Seqs!$A:$B,2,0),AU138,1),"")</f>
        <v>L</v>
      </c>
      <c r="AU138" s="3">
        <v>322</v>
      </c>
      <c r="AV138" s="3" t="str">
        <f>IFERROR(MID(VLOOKUP($B138,Seqs!$A:$B,2,0),AW138,1),"")</f>
        <v>D</v>
      </c>
      <c r="AW138" s="3">
        <v>323</v>
      </c>
      <c r="AX138" s="3" t="str">
        <f>IFERROR(MID(VLOOKUP($B138,Seqs!$A:$B,2,0),AY138,1),"")</f>
        <v>R</v>
      </c>
      <c r="AY138" s="3">
        <v>331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556"/>
        <v>1</v>
      </c>
      <c r="BC138" s="23">
        <f t="shared" si="473"/>
        <v>246</v>
      </c>
      <c r="BD138" s="5" t="s">
        <v>23</v>
      </c>
      <c r="BE138" s="3" t="s">
        <v>1381</v>
      </c>
      <c r="BF138" s="50" t="s">
        <v>1</v>
      </c>
      <c r="BG138" s="50" t="s">
        <v>1384</v>
      </c>
      <c r="BH138" s="1" t="s">
        <v>1366</v>
      </c>
      <c r="BI138" s="72" t="s">
        <v>1293</v>
      </c>
      <c r="BJ138" s="58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72">
        <f t="shared" si="474"/>
        <v>48</v>
      </c>
      <c r="BV138" s="73" t="str">
        <f t="shared" si="475"/>
        <v>-</v>
      </c>
      <c r="BW138" s="74">
        <f t="shared" si="476"/>
        <v>84</v>
      </c>
      <c r="BX138" s="73">
        <f t="shared" si="477"/>
        <v>115</v>
      </c>
      <c r="BY138" s="74">
        <f t="shared" si="478"/>
        <v>119</v>
      </c>
      <c r="BZ138" s="73" t="str">
        <f t="shared" si="479"/>
        <v>-</v>
      </c>
      <c r="CA138" s="74">
        <f t="shared" si="480"/>
        <v>163</v>
      </c>
      <c r="CB138" s="73">
        <f t="shared" si="481"/>
        <v>200</v>
      </c>
      <c r="CC138" s="74">
        <f t="shared" si="482"/>
        <v>208</v>
      </c>
      <c r="CD138" s="73">
        <f t="shared" si="483"/>
        <v>251</v>
      </c>
      <c r="CE138" s="74">
        <f t="shared" si="484"/>
        <v>294</v>
      </c>
      <c r="CF138" s="73">
        <f t="shared" si="485"/>
        <v>323</v>
      </c>
      <c r="CG138" s="72">
        <f t="shared" si="486"/>
        <v>79</v>
      </c>
      <c r="CH138" s="73" t="str">
        <f t="shared" si="487"/>
        <v>-</v>
      </c>
      <c r="CI138" s="74">
        <f t="shared" si="488"/>
        <v>113</v>
      </c>
      <c r="CJ138" s="74">
        <f t="shared" si="489"/>
        <v>118</v>
      </c>
      <c r="CK138" s="74">
        <f t="shared" si="490"/>
        <v>154</v>
      </c>
      <c r="CL138" s="74" t="str">
        <f t="shared" si="491"/>
        <v>-</v>
      </c>
      <c r="CM138" s="74">
        <f t="shared" si="492"/>
        <v>189</v>
      </c>
      <c r="CN138" s="74">
        <f t="shared" si="493"/>
        <v>202</v>
      </c>
      <c r="CO138" s="74">
        <f t="shared" si="494"/>
        <v>242</v>
      </c>
      <c r="CP138" s="74">
        <f t="shared" si="495"/>
        <v>289</v>
      </c>
      <c r="CQ138" s="74">
        <f t="shared" si="496"/>
        <v>322</v>
      </c>
      <c r="CR138" s="74">
        <f t="shared" si="497"/>
        <v>331</v>
      </c>
      <c r="CS138" s="23" t="e">
        <f t="shared" si="498"/>
        <v>#VALUE!</v>
      </c>
    </row>
    <row r="139" spans="1:1029" x14ac:dyDescent="0.2">
      <c r="A139" s="3" t="str">
        <f t="shared" si="555"/>
        <v>opsd_bovin__wt</v>
      </c>
      <c r="B139" s="3" t="s">
        <v>920</v>
      </c>
      <c r="C139" s="3" t="s">
        <v>100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>P</v>
      </c>
      <c r="Y139" s="3">
        <v>142</v>
      </c>
      <c r="Z139" s="3" t="str">
        <f>IFERROR(MID(VLOOKUP($B139,Seqs!$A:$B,2,0),AA139,1),"")</f>
        <v>F</v>
      </c>
      <c r="AA139" s="108">
        <v>148</v>
      </c>
      <c r="AB139" s="3" t="str">
        <f>IFERROR(MID(VLOOKUP($B139,Seqs!$A:$B,2,0),AC139,1),"")</f>
        <v>G</v>
      </c>
      <c r="AC139" s="108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7" t="str">
        <f>VLOOKUP(B139,Classification!A:D,4,0)</f>
        <v>Opsins</v>
      </c>
      <c r="BB139" s="27" t="b">
        <f t="shared" si="556"/>
        <v>1</v>
      </c>
      <c r="BC139" s="23">
        <f t="shared" si="473"/>
        <v>258</v>
      </c>
      <c r="BD139" s="35" t="s">
        <v>1379</v>
      </c>
      <c r="BE139" s="3" t="s">
        <v>1381</v>
      </c>
      <c r="BF139" s="50" t="s">
        <v>1379</v>
      </c>
      <c r="BG139" s="50" t="s">
        <v>1384</v>
      </c>
      <c r="BH139" s="1"/>
      <c r="BI139" s="72" t="s">
        <v>1293</v>
      </c>
      <c r="BJ139" s="58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72">
        <f t="shared" si="474"/>
        <v>34</v>
      </c>
      <c r="BV139" s="73">
        <f t="shared" si="475"/>
        <v>66</v>
      </c>
      <c r="BW139" s="74">
        <f t="shared" si="476"/>
        <v>70</v>
      </c>
      <c r="BX139" s="73">
        <f t="shared" si="477"/>
        <v>102</v>
      </c>
      <c r="BY139" s="74">
        <f t="shared" si="478"/>
        <v>106</v>
      </c>
      <c r="BZ139" s="73">
        <f t="shared" si="479"/>
        <v>142</v>
      </c>
      <c r="CA139" s="74">
        <f t="shared" si="480"/>
        <v>149</v>
      </c>
      <c r="CB139" s="73">
        <f t="shared" si="481"/>
        <v>187</v>
      </c>
      <c r="CC139" s="74">
        <f t="shared" si="482"/>
        <v>199</v>
      </c>
      <c r="CD139" s="73">
        <f t="shared" si="483"/>
        <v>241</v>
      </c>
      <c r="CE139" s="74">
        <f t="shared" si="484"/>
        <v>284</v>
      </c>
      <c r="CF139" s="73">
        <f t="shared" si="485"/>
        <v>310</v>
      </c>
      <c r="CG139" s="72">
        <f t="shared" si="486"/>
        <v>65</v>
      </c>
      <c r="CH139" s="73">
        <f t="shared" si="487"/>
        <v>69</v>
      </c>
      <c r="CI139" s="74">
        <f t="shared" si="488"/>
        <v>100</v>
      </c>
      <c r="CJ139" s="74">
        <f t="shared" si="489"/>
        <v>105</v>
      </c>
      <c r="CK139" s="74">
        <f t="shared" si="490"/>
        <v>141</v>
      </c>
      <c r="CL139" s="74">
        <f t="shared" si="491"/>
        <v>148</v>
      </c>
      <c r="CM139" s="74">
        <f t="shared" si="492"/>
        <v>173</v>
      </c>
      <c r="CN139" s="74">
        <f t="shared" si="493"/>
        <v>189</v>
      </c>
      <c r="CO139" s="74">
        <f t="shared" si="494"/>
        <v>237</v>
      </c>
      <c r="CP139" s="74">
        <f t="shared" si="495"/>
        <v>278</v>
      </c>
      <c r="CQ139" s="74">
        <f t="shared" si="496"/>
        <v>309</v>
      </c>
      <c r="CR139" s="74">
        <f t="shared" si="497"/>
        <v>322</v>
      </c>
      <c r="CS139" s="23">
        <f t="shared" si="498"/>
        <v>1</v>
      </c>
    </row>
    <row r="140" spans="1:1029" x14ac:dyDescent="0.2">
      <c r="A140" s="3" t="str">
        <f t="shared" si="555"/>
        <v>opsd_bovin_1GZM</v>
      </c>
      <c r="B140" s="3" t="s">
        <v>920</v>
      </c>
      <c r="C140" s="3" t="s">
        <v>1343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G</v>
      </c>
      <c r="AC140" s="9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A</v>
      </c>
      <c r="AM140" s="3">
        <v>233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si="556"/>
        <v>1</v>
      </c>
      <c r="BC140" s="23">
        <f t="shared" si="473"/>
        <v>248</v>
      </c>
      <c r="BD140" s="57" t="s">
        <v>1383</v>
      </c>
      <c r="BE140" s="3" t="s">
        <v>1381</v>
      </c>
      <c r="BF140" s="50" t="s">
        <v>1384</v>
      </c>
      <c r="BG140" s="50" t="s">
        <v>1384</v>
      </c>
      <c r="BH140" s="1"/>
      <c r="BI140" s="72" t="s">
        <v>1293</v>
      </c>
      <c r="BJ140" s="58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72">
        <f t="shared" si="474"/>
        <v>34</v>
      </c>
      <c r="BV140" s="73">
        <f t="shared" si="475"/>
        <v>66</v>
      </c>
      <c r="BW140" s="74">
        <f t="shared" si="476"/>
        <v>70</v>
      </c>
      <c r="BX140" s="73">
        <f t="shared" si="477"/>
        <v>102</v>
      </c>
      <c r="BY140" s="74">
        <f t="shared" si="478"/>
        <v>106</v>
      </c>
      <c r="BZ140" s="73" t="str">
        <f t="shared" si="479"/>
        <v>-</v>
      </c>
      <c r="CA140" s="74">
        <f t="shared" si="480"/>
        <v>149</v>
      </c>
      <c r="CB140" s="73">
        <f t="shared" si="481"/>
        <v>187</v>
      </c>
      <c r="CC140" s="74">
        <f t="shared" si="482"/>
        <v>199</v>
      </c>
      <c r="CD140" s="73">
        <f t="shared" si="483"/>
        <v>241</v>
      </c>
      <c r="CE140" s="74">
        <f t="shared" si="484"/>
        <v>284</v>
      </c>
      <c r="CF140" s="73">
        <f t="shared" si="485"/>
        <v>310</v>
      </c>
      <c r="CG140" s="72">
        <f t="shared" si="486"/>
        <v>65</v>
      </c>
      <c r="CH140" s="73">
        <f t="shared" si="487"/>
        <v>69</v>
      </c>
      <c r="CI140" s="74">
        <f t="shared" si="488"/>
        <v>100</v>
      </c>
      <c r="CJ140" s="74">
        <f t="shared" si="489"/>
        <v>105</v>
      </c>
      <c r="CK140" s="74">
        <f t="shared" si="490"/>
        <v>141</v>
      </c>
      <c r="CL140" s="74" t="str">
        <f t="shared" si="491"/>
        <v>-</v>
      </c>
      <c r="CM140" s="74">
        <f t="shared" si="492"/>
        <v>173</v>
      </c>
      <c r="CN140" s="74">
        <f t="shared" si="493"/>
        <v>189</v>
      </c>
      <c r="CO140" s="74">
        <f t="shared" si="494"/>
        <v>233</v>
      </c>
      <c r="CP140" s="74">
        <f t="shared" si="495"/>
        <v>278</v>
      </c>
      <c r="CQ140" s="74">
        <f t="shared" si="496"/>
        <v>309</v>
      </c>
      <c r="CR140" s="74">
        <f t="shared" si="497"/>
        <v>322</v>
      </c>
      <c r="CS140" s="23">
        <f t="shared" si="498"/>
        <v>1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</row>
    <row r="141" spans="1:1029" x14ac:dyDescent="0.2">
      <c r="A141" s="3" t="str">
        <f t="shared" si="555"/>
        <v>opsd_bovin_1U19</v>
      </c>
      <c r="B141" s="3" t="s">
        <v>920</v>
      </c>
      <c r="C141" s="3" t="s">
        <v>53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Q</v>
      </c>
      <c r="AM141" s="3">
        <v>225</v>
      </c>
      <c r="AN141" s="3" t="str">
        <f>IFERROR(MID(VLOOKUP($B141,Seqs!$A:$B,2,0),AO141,1),"")</f>
        <v>T</v>
      </c>
      <c r="AO141" s="3">
        <v>243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556"/>
        <v>1</v>
      </c>
      <c r="BC141" s="23">
        <f t="shared" si="473"/>
        <v>238</v>
      </c>
      <c r="BD141" s="76" t="s">
        <v>23</v>
      </c>
      <c r="BE141" s="3" t="s">
        <v>1381</v>
      </c>
      <c r="BF141" s="50" t="s">
        <v>1</v>
      </c>
      <c r="BG141" s="50" t="s">
        <v>1384</v>
      </c>
      <c r="BH141" s="1"/>
      <c r="BI141" s="72" t="s">
        <v>1293</v>
      </c>
      <c r="BJ141" s="58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72">
        <f t="shared" si="474"/>
        <v>34</v>
      </c>
      <c r="BV141" s="73">
        <f t="shared" si="475"/>
        <v>66</v>
      </c>
      <c r="BW141" s="74">
        <f t="shared" si="476"/>
        <v>70</v>
      </c>
      <c r="BX141" s="73">
        <f t="shared" si="477"/>
        <v>102</v>
      </c>
      <c r="BY141" s="74">
        <f t="shared" si="478"/>
        <v>106</v>
      </c>
      <c r="BZ141" s="73" t="str">
        <f t="shared" si="479"/>
        <v>-</v>
      </c>
      <c r="CA141" s="74">
        <f t="shared" si="480"/>
        <v>149</v>
      </c>
      <c r="CB141" s="73">
        <f t="shared" si="481"/>
        <v>187</v>
      </c>
      <c r="CC141" s="74">
        <f t="shared" si="482"/>
        <v>199</v>
      </c>
      <c r="CD141" s="73">
        <f t="shared" si="483"/>
        <v>243</v>
      </c>
      <c r="CE141" s="74">
        <f t="shared" si="484"/>
        <v>284</v>
      </c>
      <c r="CF141" s="73">
        <f t="shared" si="485"/>
        <v>310</v>
      </c>
      <c r="CG141" s="72">
        <f t="shared" si="486"/>
        <v>65</v>
      </c>
      <c r="CH141" s="73">
        <f t="shared" si="487"/>
        <v>69</v>
      </c>
      <c r="CI141" s="74">
        <f t="shared" si="488"/>
        <v>100</v>
      </c>
      <c r="CJ141" s="74">
        <f t="shared" si="489"/>
        <v>105</v>
      </c>
      <c r="CK141" s="74">
        <f t="shared" si="490"/>
        <v>141</v>
      </c>
      <c r="CL141" s="74" t="str">
        <f t="shared" si="491"/>
        <v>-</v>
      </c>
      <c r="CM141" s="74">
        <f t="shared" si="492"/>
        <v>173</v>
      </c>
      <c r="CN141" s="74">
        <f t="shared" si="493"/>
        <v>189</v>
      </c>
      <c r="CO141" s="74">
        <f t="shared" si="494"/>
        <v>225</v>
      </c>
      <c r="CP141" s="74">
        <f t="shared" si="495"/>
        <v>278</v>
      </c>
      <c r="CQ141" s="74">
        <f t="shared" si="496"/>
        <v>309</v>
      </c>
      <c r="CR141" s="74">
        <f t="shared" si="497"/>
        <v>322</v>
      </c>
      <c r="CS141" s="23">
        <f t="shared" si="498"/>
        <v>1</v>
      </c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</row>
    <row r="142" spans="1:1029" x14ac:dyDescent="0.2">
      <c r="A142" s="3" t="str">
        <f t="shared" si="555"/>
        <v>opsd_bovin_2X72</v>
      </c>
      <c r="B142" s="2" t="s">
        <v>920</v>
      </c>
      <c r="C142" s="3" t="s">
        <v>1376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ref="BB142" si="585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586">_xlfn.AGGREGATE(9,6,CG142:CR142)-_xlfn.AGGREGATE(9,6,BU142:CF142)+12</f>
        <v>252</v>
      </c>
      <c r="BD142" s="57" t="s">
        <v>23</v>
      </c>
      <c r="BE142" s="3" t="s">
        <v>1297</v>
      </c>
      <c r="BF142" s="50" t="s">
        <v>1384</v>
      </c>
      <c r="BG142" s="50" t="s">
        <v>1384</v>
      </c>
      <c r="BH142" s="1"/>
      <c r="BI142" s="72" t="s">
        <v>1293</v>
      </c>
      <c r="BJ142" s="58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72">
        <f t="shared" ref="BU142" si="587">E142</f>
        <v>34</v>
      </c>
      <c r="BV142" s="73">
        <f t="shared" ref="BV142" si="588">I142</f>
        <v>66</v>
      </c>
      <c r="BW142" s="74">
        <f t="shared" ref="BW142" si="589">M142</f>
        <v>70</v>
      </c>
      <c r="BX142" s="73">
        <f t="shared" ref="BX142" si="590">Q142</f>
        <v>102</v>
      </c>
      <c r="BY142" s="74">
        <f t="shared" ref="BY142" si="591">U142</f>
        <v>106</v>
      </c>
      <c r="BZ142" s="73" t="str">
        <f t="shared" ref="BZ142" si="592">Y142</f>
        <v>-</v>
      </c>
      <c r="CA142" s="74">
        <f t="shared" ref="CA142" si="593">AC142</f>
        <v>149</v>
      </c>
      <c r="CB142" s="73">
        <f t="shared" ref="CB142" si="594">AG142</f>
        <v>187</v>
      </c>
      <c r="CC142" s="74">
        <f t="shared" ref="CC142" si="595">AK142</f>
        <v>199</v>
      </c>
      <c r="CD142" s="73">
        <f t="shared" ref="CD142" si="596">AO142</f>
        <v>241</v>
      </c>
      <c r="CE142" s="74">
        <f t="shared" ref="CE142" si="597">AS142</f>
        <v>284</v>
      </c>
      <c r="CF142" s="73">
        <f t="shared" ref="CF142" si="598">AW142</f>
        <v>310</v>
      </c>
      <c r="CG142" s="72">
        <f t="shared" ref="CG142" si="599">G142</f>
        <v>65</v>
      </c>
      <c r="CH142" s="73">
        <f t="shared" ref="CH142" si="600">K142</f>
        <v>69</v>
      </c>
      <c r="CI142" s="74">
        <f t="shared" ref="CI142" si="601">O142</f>
        <v>100</v>
      </c>
      <c r="CJ142" s="74">
        <f t="shared" ref="CJ142" si="602">S142</f>
        <v>105</v>
      </c>
      <c r="CK142" s="74">
        <f t="shared" ref="CK142" si="603">W142</f>
        <v>141</v>
      </c>
      <c r="CL142" s="74" t="str">
        <f t="shared" ref="CL142" si="604">AA142</f>
        <v>-</v>
      </c>
      <c r="CM142" s="74">
        <f t="shared" ref="CM142" si="605">AE142</f>
        <v>173</v>
      </c>
      <c r="CN142" s="74">
        <f t="shared" ref="CN142" si="606">AI142</f>
        <v>189</v>
      </c>
      <c r="CO142" s="74">
        <f t="shared" ref="CO142" si="607">AM142</f>
        <v>237</v>
      </c>
      <c r="CP142" s="74">
        <f t="shared" ref="CP142" si="608">AQ142</f>
        <v>278</v>
      </c>
      <c r="CQ142" s="74">
        <f t="shared" ref="CQ142" si="609">AU142</f>
        <v>309</v>
      </c>
      <c r="CR142" s="74">
        <f t="shared" ref="CR142" si="610">AY142</f>
        <v>322</v>
      </c>
      <c r="CS142" s="23">
        <f t="shared" ref="CS142" si="611">M142-K142</f>
        <v>1</v>
      </c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</row>
    <row r="143" spans="1:1029" x14ac:dyDescent="0.2">
      <c r="A143" s="3" t="str">
        <f t="shared" si="555"/>
        <v>opsd_bovin_3DQB</v>
      </c>
      <c r="B143" s="3" t="s">
        <v>920</v>
      </c>
      <c r="C143" s="3" t="s">
        <v>54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si="556"/>
        <v>1</v>
      </c>
      <c r="BC143" s="23">
        <f>_xlfn.AGGREGATE(9,6,CG143:CR143)-_xlfn.AGGREGATE(9,6,BU143:CF143)+12</f>
        <v>252</v>
      </c>
      <c r="BD143" s="76" t="s">
        <v>23</v>
      </c>
      <c r="BE143" s="3" t="s">
        <v>1297</v>
      </c>
      <c r="BF143" s="50" t="s">
        <v>1384</v>
      </c>
      <c r="BG143" s="50" t="s">
        <v>1384</v>
      </c>
      <c r="BH143" s="1"/>
      <c r="BI143" s="72" t="s">
        <v>1293</v>
      </c>
      <c r="BJ143" s="58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72">
        <f>E143</f>
        <v>34</v>
      </c>
      <c r="BV143" s="73">
        <f>I143</f>
        <v>66</v>
      </c>
      <c r="BW143" s="74">
        <f>M143</f>
        <v>70</v>
      </c>
      <c r="BX143" s="73">
        <f>Q143</f>
        <v>102</v>
      </c>
      <c r="BY143" s="74">
        <f>U143</f>
        <v>106</v>
      </c>
      <c r="BZ143" s="73" t="str">
        <f>Y143</f>
        <v>-</v>
      </c>
      <c r="CA143" s="74">
        <f>AC143</f>
        <v>149</v>
      </c>
      <c r="CB143" s="73">
        <f>AG143</f>
        <v>187</v>
      </c>
      <c r="CC143" s="74">
        <f>AK143</f>
        <v>199</v>
      </c>
      <c r="CD143" s="73">
        <f>AO143</f>
        <v>241</v>
      </c>
      <c r="CE143" s="74">
        <f>AS143</f>
        <v>284</v>
      </c>
      <c r="CF143" s="73">
        <f>AW143</f>
        <v>310</v>
      </c>
      <c r="CG143" s="72">
        <f>G143</f>
        <v>65</v>
      </c>
      <c r="CH143" s="73">
        <f>K143</f>
        <v>69</v>
      </c>
      <c r="CI143" s="74">
        <f>O143</f>
        <v>100</v>
      </c>
      <c r="CJ143" s="74">
        <f>S143</f>
        <v>105</v>
      </c>
      <c r="CK143" s="74">
        <f>W143</f>
        <v>141</v>
      </c>
      <c r="CL143" s="74" t="str">
        <f>AA143</f>
        <v>-</v>
      </c>
      <c r="CM143" s="74">
        <f>AE143</f>
        <v>173</v>
      </c>
      <c r="CN143" s="74">
        <f>AI143</f>
        <v>189</v>
      </c>
      <c r="CO143" s="74">
        <f>AM143</f>
        <v>237</v>
      </c>
      <c r="CP143" s="74">
        <f>AQ143</f>
        <v>278</v>
      </c>
      <c r="CQ143" s="74">
        <f>AU143</f>
        <v>309</v>
      </c>
      <c r="CR143" s="74">
        <f>AY143</f>
        <v>322</v>
      </c>
      <c r="CS143" s="23">
        <f>M143-K143</f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555"/>
        <v>opsd_bovin_3PQR</v>
      </c>
      <c r="B144" s="3" t="s">
        <v>920</v>
      </c>
      <c r="C144" s="3" t="s">
        <v>1033</v>
      </c>
      <c r="D144" s="3" t="str">
        <f>IFERROR(MID(VLOOKUP($B144,Seqs!$A:$B,2,0),E144,1),"")</f>
        <v>P</v>
      </c>
      <c r="E144" s="3">
        <v>34</v>
      </c>
      <c r="F144" s="3" t="str">
        <f>IFERROR(MID(VLOOKUP($B144,Seqs!$A:$B,2,0),G144,1),"")</f>
        <v>H</v>
      </c>
      <c r="G144" s="3">
        <v>65</v>
      </c>
      <c r="H144" s="3" t="str">
        <f>IFERROR(MID(VLOOKUP($B144,Seqs!$A:$B,2,0),I144,1),"")</f>
        <v>K</v>
      </c>
      <c r="I144" s="23">
        <v>66</v>
      </c>
      <c r="J144" s="3" t="str">
        <f>IFERROR(MID(VLOOKUP($B144,Seqs!$A:$B,2,0),K144,1),"")</f>
        <v>R</v>
      </c>
      <c r="K144" s="23">
        <v>69</v>
      </c>
      <c r="L144" s="3" t="str">
        <f>IFERROR(MID(VLOOKUP($B144,Seqs!$A:$B,2,0),M144,1),"")</f>
        <v>T</v>
      </c>
      <c r="M144" s="3">
        <v>70</v>
      </c>
      <c r="N144" s="3" t="str">
        <f>IFERROR(MID(VLOOKUP($B144,Seqs!$A:$B,2,0),O144,1),"")</f>
        <v>H</v>
      </c>
      <c r="O144" s="3">
        <v>100</v>
      </c>
      <c r="P144" s="3" t="str">
        <f>IFERROR(MID(VLOOKUP($B144,Seqs!$A:$B,2,0),Q144,1),"")</f>
        <v>Y</v>
      </c>
      <c r="Q144" s="3">
        <v>102</v>
      </c>
      <c r="R144" s="3" t="str">
        <f>IFERROR(MID(VLOOKUP($B144,Seqs!$A:$B,2,0),S144,1),"")</f>
        <v>F</v>
      </c>
      <c r="S144" s="3">
        <v>105</v>
      </c>
      <c r="T144" s="3" t="str">
        <f>IFERROR(MID(VLOOKUP($B144,Seqs!$A:$B,2,0),U144,1),"")</f>
        <v>G</v>
      </c>
      <c r="U144" s="3">
        <v>106</v>
      </c>
      <c r="V144" s="3" t="str">
        <f>IFERROR(MID(VLOOKUP($B144,Seqs!$A:$B,2,0),W144,1),"")</f>
        <v>K</v>
      </c>
      <c r="W144" s="3">
        <v>141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G</v>
      </c>
      <c r="AC144" s="9">
        <v>149</v>
      </c>
      <c r="AD144" s="3" t="str">
        <f>IFERROR(MID(VLOOKUP($B144,Seqs!$A:$B,2,0),AE144,1),"")</f>
        <v>V</v>
      </c>
      <c r="AE144" s="3">
        <v>173</v>
      </c>
      <c r="AF144" s="3" t="str">
        <f>IFERROR(MID(VLOOKUP($B144,Seqs!$A:$B,2,0),AG144,1),"")</f>
        <v>C</v>
      </c>
      <c r="AG144" s="3">
        <v>187</v>
      </c>
      <c r="AH144" s="3" t="str">
        <f>IFERROR(MID(VLOOKUP($B144,Seqs!$A:$B,2,0),AI144,1),"")</f>
        <v>I</v>
      </c>
      <c r="AI144" s="3">
        <v>189</v>
      </c>
      <c r="AJ144" s="3" t="str">
        <f>IFERROR(MID(VLOOKUP($B144,Seqs!$A:$B,2,0),AK144,1),"")</f>
        <v>N</v>
      </c>
      <c r="AK144" s="3">
        <v>199</v>
      </c>
      <c r="AL144" s="3" t="str">
        <f>IFERROR(MID(VLOOKUP($B144,Seqs!$A:$B,2,0),AM144,1),"")</f>
        <v>Q</v>
      </c>
      <c r="AM144" s="3">
        <v>237</v>
      </c>
      <c r="AN144" s="3" t="str">
        <f>IFERROR(MID(VLOOKUP($B144,Seqs!$A:$B,2,0),AO144,1),"")</f>
        <v>A</v>
      </c>
      <c r="AO144" s="3">
        <v>241</v>
      </c>
      <c r="AP144" s="3" t="str">
        <f>IFERROR(MID(VLOOKUP($B144,Seqs!$A:$B,2,0),AQ144,1),"")</f>
        <v>H</v>
      </c>
      <c r="AQ144" s="3">
        <v>278</v>
      </c>
      <c r="AR144" s="3" t="str">
        <f>IFERROR(MID(VLOOKUP($B144,Seqs!$A:$B,2,0),AS144,1),"")</f>
        <v>G</v>
      </c>
      <c r="AS144" s="3">
        <v>284</v>
      </c>
      <c r="AT144" s="3" t="str">
        <f>IFERROR(MID(VLOOKUP($B144,Seqs!$A:$B,2,0),AU144,1),"")</f>
        <v>M</v>
      </c>
      <c r="AU144" s="3">
        <v>309</v>
      </c>
      <c r="AV144" s="3" t="str">
        <f>IFERROR(MID(VLOOKUP($B144,Seqs!$A:$B,2,0),AW144,1),"")</f>
        <v>N</v>
      </c>
      <c r="AW144" s="3">
        <v>310</v>
      </c>
      <c r="AX144" s="3" t="str">
        <f>IFERROR(MID(VLOOKUP($B144,Seqs!$A:$B,2,0),AY144,1),"")</f>
        <v>C</v>
      </c>
      <c r="AY144" s="3">
        <v>322</v>
      </c>
      <c r="AZ144" s="79" t="str">
        <f>VLOOKUP(B144,Classification!A:D,2,0)</f>
        <v>A</v>
      </c>
      <c r="BA144" s="97" t="str">
        <f>VLOOKUP(B144,Classification!A:D,4,0)</f>
        <v>Opsins</v>
      </c>
      <c r="BB144" s="27" t="b">
        <f t="shared" si="556"/>
        <v>1</v>
      </c>
      <c r="BC144" s="23">
        <f>_xlfn.AGGREGATE(9,6,CG144:CR144)-_xlfn.AGGREGATE(9,6,BU144:CF144)+12</f>
        <v>252</v>
      </c>
      <c r="BD144" s="4" t="s">
        <v>23</v>
      </c>
      <c r="BE144" s="3" t="s">
        <v>1297</v>
      </c>
      <c r="BF144" s="50" t="s">
        <v>1384</v>
      </c>
      <c r="BG144" s="50" t="s">
        <v>1384</v>
      </c>
      <c r="BH144" s="1"/>
      <c r="BI144" s="72" t="s">
        <v>1293</v>
      </c>
      <c r="BJ144" s="58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72">
        <f>E144</f>
        <v>34</v>
      </c>
      <c r="BV144" s="73">
        <f>I144</f>
        <v>66</v>
      </c>
      <c r="BW144" s="74">
        <f>M144</f>
        <v>70</v>
      </c>
      <c r="BX144" s="73">
        <f>Q144</f>
        <v>102</v>
      </c>
      <c r="BY144" s="74">
        <f>U144</f>
        <v>106</v>
      </c>
      <c r="BZ144" s="73" t="str">
        <f>Y144</f>
        <v>-</v>
      </c>
      <c r="CA144" s="74">
        <f>AC144</f>
        <v>149</v>
      </c>
      <c r="CB144" s="73">
        <f>AG144</f>
        <v>187</v>
      </c>
      <c r="CC144" s="74">
        <f>AK144</f>
        <v>199</v>
      </c>
      <c r="CD144" s="73">
        <f>AO144</f>
        <v>241</v>
      </c>
      <c r="CE144" s="74">
        <f>AS144</f>
        <v>284</v>
      </c>
      <c r="CF144" s="73">
        <f>AW144</f>
        <v>310</v>
      </c>
      <c r="CG144" s="72">
        <f>G144</f>
        <v>65</v>
      </c>
      <c r="CH144" s="73">
        <f>K144</f>
        <v>69</v>
      </c>
      <c r="CI144" s="74">
        <f>O144</f>
        <v>100</v>
      </c>
      <c r="CJ144" s="74">
        <f>S144</f>
        <v>105</v>
      </c>
      <c r="CK144" s="74">
        <f>W144</f>
        <v>141</v>
      </c>
      <c r="CL144" s="74" t="str">
        <f>AA144</f>
        <v>-</v>
      </c>
      <c r="CM144" s="74">
        <f>AE144</f>
        <v>173</v>
      </c>
      <c r="CN144" s="74">
        <f>AI144</f>
        <v>189</v>
      </c>
      <c r="CO144" s="74">
        <f>AM144</f>
        <v>237</v>
      </c>
      <c r="CP144" s="74">
        <f>AQ144</f>
        <v>278</v>
      </c>
      <c r="CQ144" s="74">
        <f>AU144</f>
        <v>309</v>
      </c>
      <c r="CR144" s="74">
        <f>AY144</f>
        <v>322</v>
      </c>
      <c r="CS144" s="23">
        <f>M144-K144</f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555"/>
        <v>opsd_bovin_4A4M</v>
      </c>
      <c r="B145" s="2" t="s">
        <v>920</v>
      </c>
      <c r="C145" s="3" t="s">
        <v>1377</v>
      </c>
      <c r="D145" s="3" t="str">
        <f>IFERROR(MID(VLOOKUP($B145,Seqs!$A:$B,2,0),E145,1),"")</f>
        <v>P</v>
      </c>
      <c r="E145" s="3">
        <v>34</v>
      </c>
      <c r="F145" s="3" t="str">
        <f>IFERROR(MID(VLOOKUP($B145,Seqs!$A:$B,2,0),G145,1),"")</f>
        <v>H</v>
      </c>
      <c r="G145" s="3">
        <v>65</v>
      </c>
      <c r="H145" s="3" t="str">
        <f>IFERROR(MID(VLOOKUP($B145,Seqs!$A:$B,2,0),I145,1),"")</f>
        <v>K</v>
      </c>
      <c r="I145" s="23">
        <v>66</v>
      </c>
      <c r="J145" s="3" t="str">
        <f>IFERROR(MID(VLOOKUP($B145,Seqs!$A:$B,2,0),K145,1),"")</f>
        <v>R</v>
      </c>
      <c r="K145" s="23">
        <v>69</v>
      </c>
      <c r="L145" s="3" t="str">
        <f>IFERROR(MID(VLOOKUP($B145,Seqs!$A:$B,2,0),M145,1),"")</f>
        <v>T</v>
      </c>
      <c r="M145" s="3">
        <v>70</v>
      </c>
      <c r="N145" s="3" t="str">
        <f>IFERROR(MID(VLOOKUP($B145,Seqs!$A:$B,2,0),O145,1),"")</f>
        <v>H</v>
      </c>
      <c r="O145" s="3">
        <v>100</v>
      </c>
      <c r="P145" s="3" t="str">
        <f>IFERROR(MID(VLOOKUP($B145,Seqs!$A:$B,2,0),Q145,1),"")</f>
        <v>Y</v>
      </c>
      <c r="Q145" s="3">
        <v>102</v>
      </c>
      <c r="R145" s="3" t="str">
        <f>IFERROR(MID(VLOOKUP($B145,Seqs!$A:$B,2,0),S145,1),"")</f>
        <v>F</v>
      </c>
      <c r="S145" s="3">
        <v>105</v>
      </c>
      <c r="T145" s="3" t="str">
        <f>IFERROR(MID(VLOOKUP($B145,Seqs!$A:$B,2,0),U145,1),"")</f>
        <v>G</v>
      </c>
      <c r="U145" s="3">
        <v>106</v>
      </c>
      <c r="V145" s="3" t="str">
        <f>IFERROR(MID(VLOOKUP($B145,Seqs!$A:$B,2,0),W145,1),"")</f>
        <v>K</v>
      </c>
      <c r="W145" s="3">
        <v>141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G</v>
      </c>
      <c r="AC145" s="9">
        <v>149</v>
      </c>
      <c r="AD145" s="3" t="str">
        <f>IFERROR(MID(VLOOKUP($B145,Seqs!$A:$B,2,0),AE145,1),"")</f>
        <v>V</v>
      </c>
      <c r="AE145" s="3">
        <v>173</v>
      </c>
      <c r="AF145" s="3" t="str">
        <f>IFERROR(MID(VLOOKUP($B145,Seqs!$A:$B,2,0),AG145,1),"")</f>
        <v>C</v>
      </c>
      <c r="AG145" s="3">
        <v>187</v>
      </c>
      <c r="AH145" s="3" t="str">
        <f>IFERROR(MID(VLOOKUP($B145,Seqs!$A:$B,2,0),AI145,1),"")</f>
        <v>I</v>
      </c>
      <c r="AI145" s="3">
        <v>189</v>
      </c>
      <c r="AJ145" s="3" t="str">
        <f>IFERROR(MID(VLOOKUP($B145,Seqs!$A:$B,2,0),AK145,1),"")</f>
        <v>N</v>
      </c>
      <c r="AK145" s="3">
        <v>199</v>
      </c>
      <c r="AL145" s="3" t="str">
        <f>IFERROR(MID(VLOOKUP($B145,Seqs!$A:$B,2,0),AM145,1),"")</f>
        <v>Q</v>
      </c>
      <c r="AM145" s="3">
        <v>237</v>
      </c>
      <c r="AN145" s="3" t="str">
        <f>IFERROR(MID(VLOOKUP($B145,Seqs!$A:$B,2,0),AO145,1),"")</f>
        <v>A</v>
      </c>
      <c r="AO145" s="3">
        <v>241</v>
      </c>
      <c r="AP145" s="3" t="str">
        <f>IFERROR(MID(VLOOKUP($B145,Seqs!$A:$B,2,0),AQ145,1),"")</f>
        <v>H</v>
      </c>
      <c r="AQ145" s="3">
        <v>278</v>
      </c>
      <c r="AR145" s="3" t="str">
        <f>IFERROR(MID(VLOOKUP($B145,Seqs!$A:$B,2,0),AS145,1),"")</f>
        <v>G</v>
      </c>
      <c r="AS145" s="3">
        <v>284</v>
      </c>
      <c r="AT145" s="3" t="str">
        <f>IFERROR(MID(VLOOKUP($B145,Seqs!$A:$B,2,0),AU145,1),"")</f>
        <v>M</v>
      </c>
      <c r="AU145" s="3">
        <v>309</v>
      </c>
      <c r="AV145" s="3" t="str">
        <f>IFERROR(MID(VLOOKUP($B145,Seqs!$A:$B,2,0),AW145,1),"")</f>
        <v>N</v>
      </c>
      <c r="AW145" s="3">
        <v>310</v>
      </c>
      <c r="AX145" s="3" t="str">
        <f>IFERROR(MID(VLOOKUP($B145,Seqs!$A:$B,2,0),AY145,1),"")</f>
        <v>C</v>
      </c>
      <c r="AY145" s="3">
        <v>322</v>
      </c>
      <c r="AZ145" s="79" t="str">
        <f>VLOOKUP(B145,Classification!A:D,2,0)</f>
        <v>A</v>
      </c>
      <c r="BA145" s="97" t="str">
        <f>VLOOKUP(B145,Classification!A:D,4,0)</f>
        <v>Opsins</v>
      </c>
      <c r="BB145" s="27" t="b">
        <f t="shared" ref="BB145" si="612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>_xlfn.AGGREGATE(9,6,CG145:CR145)-_xlfn.AGGREGATE(9,6,BU145:CF145)+12</f>
        <v>252</v>
      </c>
      <c r="BD145" s="4" t="s">
        <v>23</v>
      </c>
      <c r="BE145" s="3" t="s">
        <v>1297</v>
      </c>
      <c r="BF145" s="50" t="s">
        <v>1384</v>
      </c>
      <c r="BG145" s="50" t="s">
        <v>1384</v>
      </c>
      <c r="BH145" s="1"/>
      <c r="BI145" s="72" t="s">
        <v>1293</v>
      </c>
      <c r="BJ145" s="58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72">
        <f>E145</f>
        <v>34</v>
      </c>
      <c r="BV145" s="73">
        <f>I145</f>
        <v>66</v>
      </c>
      <c r="BW145" s="74">
        <f>M145</f>
        <v>70</v>
      </c>
      <c r="BX145" s="73">
        <f>Q145</f>
        <v>102</v>
      </c>
      <c r="BY145" s="74">
        <f>U145</f>
        <v>106</v>
      </c>
      <c r="BZ145" s="73" t="str">
        <f>Y145</f>
        <v>-</v>
      </c>
      <c r="CA145" s="74">
        <f>AC145</f>
        <v>149</v>
      </c>
      <c r="CB145" s="73">
        <f>AG145</f>
        <v>187</v>
      </c>
      <c r="CC145" s="74">
        <f>AK145</f>
        <v>199</v>
      </c>
      <c r="CD145" s="73">
        <f>AO145</f>
        <v>241</v>
      </c>
      <c r="CE145" s="74">
        <f>AS145</f>
        <v>284</v>
      </c>
      <c r="CF145" s="73">
        <f>AW145</f>
        <v>310</v>
      </c>
      <c r="CG145" s="72">
        <f>G145</f>
        <v>65</v>
      </c>
      <c r="CH145" s="73">
        <f>K145</f>
        <v>69</v>
      </c>
      <c r="CI145" s="74">
        <f>O145</f>
        <v>100</v>
      </c>
      <c r="CJ145" s="74">
        <f>S145</f>
        <v>105</v>
      </c>
      <c r="CK145" s="74">
        <f>W145</f>
        <v>141</v>
      </c>
      <c r="CL145" s="74" t="str">
        <f>AA145</f>
        <v>-</v>
      </c>
      <c r="CM145" s="74">
        <f>AE145</f>
        <v>173</v>
      </c>
      <c r="CN145" s="74">
        <f>AI145</f>
        <v>189</v>
      </c>
      <c r="CO145" s="74">
        <f>AM145</f>
        <v>237</v>
      </c>
      <c r="CP145" s="74">
        <f>AQ145</f>
        <v>278</v>
      </c>
      <c r="CQ145" s="74">
        <f>AU145</f>
        <v>309</v>
      </c>
      <c r="CR145" s="74">
        <f>AY145</f>
        <v>322</v>
      </c>
      <c r="CS145" s="23">
        <f>M145-K145</f>
        <v>1</v>
      </c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</row>
    <row r="146" spans="1:1029" x14ac:dyDescent="0.2">
      <c r="A146" s="3" t="str">
        <f t="shared" si="555"/>
        <v>opsd_bovin_4J4Q</v>
      </c>
      <c r="B146" s="3" t="s">
        <v>920</v>
      </c>
      <c r="C146" s="3" t="s">
        <v>1044</v>
      </c>
      <c r="D146" s="3" t="str">
        <f>IFERROR(MID(VLOOKUP($B146,Seqs!$A:$B,2,0),E146,1),"")</f>
        <v>P</v>
      </c>
      <c r="E146" s="3">
        <v>34</v>
      </c>
      <c r="F146" s="3" t="str">
        <f>IFERROR(MID(VLOOKUP($B146,Seqs!$A:$B,2,0),G146,1),"")</f>
        <v>H</v>
      </c>
      <c r="G146" s="3">
        <v>65</v>
      </c>
      <c r="H146" s="3" t="str">
        <f>IFERROR(MID(VLOOKUP($B146,Seqs!$A:$B,2,0),I146,1),"")</f>
        <v>K</v>
      </c>
      <c r="I146" s="23">
        <v>66</v>
      </c>
      <c r="J146" s="3" t="str">
        <f>IFERROR(MID(VLOOKUP($B146,Seqs!$A:$B,2,0),K146,1),"")</f>
        <v>R</v>
      </c>
      <c r="K146" s="23">
        <v>69</v>
      </c>
      <c r="L146" s="3" t="str">
        <f>IFERROR(MID(VLOOKUP($B146,Seqs!$A:$B,2,0),M146,1),"")</f>
        <v>T</v>
      </c>
      <c r="M146" s="3">
        <v>70</v>
      </c>
      <c r="N146" s="3" t="str">
        <f>IFERROR(MID(VLOOKUP($B146,Seqs!$A:$B,2,0),O146,1),"")</f>
        <v>H</v>
      </c>
      <c r="O146" s="3">
        <v>100</v>
      </c>
      <c r="P146" s="3" t="str">
        <f>IFERROR(MID(VLOOKUP($B146,Seqs!$A:$B,2,0),Q146,1),"")</f>
        <v>Y</v>
      </c>
      <c r="Q146" s="3">
        <v>102</v>
      </c>
      <c r="R146" s="3" t="str">
        <f>IFERROR(MID(VLOOKUP($B146,Seqs!$A:$B,2,0),S146,1),"")</f>
        <v>F</v>
      </c>
      <c r="S146" s="3">
        <v>105</v>
      </c>
      <c r="T146" s="3" t="str">
        <f>IFERROR(MID(VLOOKUP($B146,Seqs!$A:$B,2,0),U146,1),"")</f>
        <v>G</v>
      </c>
      <c r="U146" s="3">
        <v>106</v>
      </c>
      <c r="V146" s="3" t="str">
        <f>IFERROR(MID(VLOOKUP($B146,Seqs!$A:$B,2,0),W146,1),"")</f>
        <v>K</v>
      </c>
      <c r="W146" s="3">
        <v>141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G</v>
      </c>
      <c r="AC146" s="9">
        <v>149</v>
      </c>
      <c r="AD146" s="3" t="str">
        <f>IFERROR(MID(VLOOKUP($B146,Seqs!$A:$B,2,0),AE146,1),"")</f>
        <v>V</v>
      </c>
      <c r="AE146" s="3">
        <v>173</v>
      </c>
      <c r="AF146" s="3" t="str">
        <f>IFERROR(MID(VLOOKUP($B146,Seqs!$A:$B,2,0),AG146,1),"")</f>
        <v>C</v>
      </c>
      <c r="AG146" s="3">
        <v>187</v>
      </c>
      <c r="AH146" s="3" t="str">
        <f>IFERROR(MID(VLOOKUP($B146,Seqs!$A:$B,2,0),AI146,1),"")</f>
        <v>I</v>
      </c>
      <c r="AI146" s="3">
        <v>189</v>
      </c>
      <c r="AJ146" s="3" t="str">
        <f>IFERROR(MID(VLOOKUP($B146,Seqs!$A:$B,2,0),AK146,1),"")</f>
        <v>N</v>
      </c>
      <c r="AK146" s="3">
        <v>199</v>
      </c>
      <c r="AL146" s="3" t="str">
        <f>IFERROR(MID(VLOOKUP($B146,Seqs!$A:$B,2,0),AM146,1),"")</f>
        <v>Q</v>
      </c>
      <c r="AM146" s="3">
        <v>237</v>
      </c>
      <c r="AN146" s="3" t="str">
        <f>IFERROR(MID(VLOOKUP($B146,Seqs!$A:$B,2,0),AO146,1),"")</f>
        <v>A</v>
      </c>
      <c r="AO146" s="3">
        <v>241</v>
      </c>
      <c r="AP146" s="3" t="str">
        <f>IFERROR(MID(VLOOKUP($B146,Seqs!$A:$B,2,0),AQ146,1),"")</f>
        <v>H</v>
      </c>
      <c r="AQ146" s="3">
        <v>278</v>
      </c>
      <c r="AR146" s="3" t="str">
        <f>IFERROR(MID(VLOOKUP($B146,Seqs!$A:$B,2,0),AS146,1),"")</f>
        <v>G</v>
      </c>
      <c r="AS146" s="3">
        <v>284</v>
      </c>
      <c r="AT146" s="3" t="str">
        <f>IFERROR(MID(VLOOKUP($B146,Seqs!$A:$B,2,0),AU146,1),"")</f>
        <v>M</v>
      </c>
      <c r="AU146" s="3">
        <v>309</v>
      </c>
      <c r="AV146" s="3" t="str">
        <f>IFERROR(MID(VLOOKUP($B146,Seqs!$A:$B,2,0),AW146,1),"")</f>
        <v>N</v>
      </c>
      <c r="AW146" s="3">
        <v>310</v>
      </c>
      <c r="AX146" s="3" t="str">
        <f>IFERROR(MID(VLOOKUP($B146,Seqs!$A:$B,2,0),AY146,1),"")</f>
        <v>C</v>
      </c>
      <c r="AY146" s="3">
        <v>322</v>
      </c>
      <c r="AZ146" s="79" t="str">
        <f>VLOOKUP(B146,Classification!A:D,2,0)</f>
        <v>A</v>
      </c>
      <c r="BA146" s="97" t="str">
        <f>VLOOKUP(B146,Classification!A:D,4,0)</f>
        <v>Opsins</v>
      </c>
      <c r="BB146" s="27" t="b">
        <f t="shared" si="556"/>
        <v>1</v>
      </c>
      <c r="BC146" s="23">
        <f t="shared" ref="BC146:BC176" si="613">_xlfn.AGGREGATE(9,6,CG146:CR146)-_xlfn.AGGREGATE(9,6,BU146:CF146)+12</f>
        <v>252</v>
      </c>
      <c r="BD146" s="4" t="s">
        <v>23</v>
      </c>
      <c r="BE146" s="3" t="s">
        <v>1297</v>
      </c>
      <c r="BF146" s="50" t="s">
        <v>1384</v>
      </c>
      <c r="BG146" s="50" t="s">
        <v>1384</v>
      </c>
      <c r="BH146" s="1"/>
      <c r="BI146" s="72" t="s">
        <v>1293</v>
      </c>
      <c r="BJ146" s="58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72">
        <f t="shared" ref="BU146:BU176" si="614">E146</f>
        <v>34</v>
      </c>
      <c r="BV146" s="73">
        <f t="shared" ref="BV146:BV176" si="615">I146</f>
        <v>66</v>
      </c>
      <c r="BW146" s="74">
        <f t="shared" ref="BW146:BW176" si="616">M146</f>
        <v>70</v>
      </c>
      <c r="BX146" s="73">
        <f t="shared" ref="BX146:BX176" si="617">Q146</f>
        <v>102</v>
      </c>
      <c r="BY146" s="74">
        <f t="shared" ref="BY146:BY176" si="618">U146</f>
        <v>106</v>
      </c>
      <c r="BZ146" s="73" t="str">
        <f t="shared" ref="BZ146:BZ176" si="619">Y146</f>
        <v>-</v>
      </c>
      <c r="CA146" s="74">
        <f t="shared" ref="CA146:CA176" si="620">AC146</f>
        <v>149</v>
      </c>
      <c r="CB146" s="73">
        <f t="shared" ref="CB146:CB176" si="621">AG146</f>
        <v>187</v>
      </c>
      <c r="CC146" s="74">
        <f t="shared" ref="CC146:CC176" si="622">AK146</f>
        <v>199</v>
      </c>
      <c r="CD146" s="73">
        <f t="shared" ref="CD146:CD176" si="623">AO146</f>
        <v>241</v>
      </c>
      <c r="CE146" s="74">
        <f t="shared" ref="CE146:CE176" si="624">AS146</f>
        <v>284</v>
      </c>
      <c r="CF146" s="73">
        <f t="shared" ref="CF146:CF176" si="625">AW146</f>
        <v>310</v>
      </c>
      <c r="CG146" s="72">
        <f t="shared" ref="CG146:CG176" si="626">G146</f>
        <v>65</v>
      </c>
      <c r="CH146" s="73">
        <f t="shared" ref="CH146:CH176" si="627">K146</f>
        <v>69</v>
      </c>
      <c r="CI146" s="74">
        <f t="shared" ref="CI146:CI176" si="628">O146</f>
        <v>100</v>
      </c>
      <c r="CJ146" s="74">
        <f t="shared" ref="CJ146:CJ176" si="629">S146</f>
        <v>105</v>
      </c>
      <c r="CK146" s="74">
        <f t="shared" ref="CK146:CK176" si="630">W146</f>
        <v>141</v>
      </c>
      <c r="CL146" s="74" t="str">
        <f t="shared" ref="CL146:CL176" si="631">AA146</f>
        <v>-</v>
      </c>
      <c r="CM146" s="74">
        <f t="shared" ref="CM146:CM176" si="632">AE146</f>
        <v>173</v>
      </c>
      <c r="CN146" s="74">
        <f t="shared" ref="CN146:CN176" si="633">AI146</f>
        <v>189</v>
      </c>
      <c r="CO146" s="74">
        <f t="shared" ref="CO146:CO176" si="634">AM146</f>
        <v>237</v>
      </c>
      <c r="CP146" s="74">
        <f t="shared" ref="CP146:CP176" si="635">AQ146</f>
        <v>278</v>
      </c>
      <c r="CQ146" s="74">
        <f t="shared" ref="CQ146:CQ176" si="636">AU146</f>
        <v>309</v>
      </c>
      <c r="CR146" s="74">
        <f t="shared" ref="CR146:CR176" si="637">AY146</f>
        <v>322</v>
      </c>
      <c r="CS146" s="23">
        <f t="shared" ref="CS146:CS176" si="638">M146-K146</f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555"/>
        <v>opsd_bovin_5DYS</v>
      </c>
      <c r="B147" s="3" t="s">
        <v>920</v>
      </c>
      <c r="C147" s="3" t="s">
        <v>1363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G</v>
      </c>
      <c r="AC147" s="9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556"/>
        <v>1</v>
      </c>
      <c r="BC147" s="23">
        <f t="shared" si="613"/>
        <v>252</v>
      </c>
      <c r="BD147" s="5" t="s">
        <v>1382</v>
      </c>
      <c r="BE147" s="3" t="s">
        <v>1297</v>
      </c>
      <c r="BF147" s="50" t="s">
        <v>1384</v>
      </c>
      <c r="BG147" s="50" t="s">
        <v>1384</v>
      </c>
      <c r="BH147" s="1"/>
      <c r="BI147" s="72" t="s">
        <v>1293</v>
      </c>
      <c r="BJ147" s="58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72">
        <f t="shared" si="614"/>
        <v>34</v>
      </c>
      <c r="BV147" s="73">
        <f t="shared" si="615"/>
        <v>66</v>
      </c>
      <c r="BW147" s="74">
        <f t="shared" si="616"/>
        <v>70</v>
      </c>
      <c r="BX147" s="73">
        <f t="shared" si="617"/>
        <v>102</v>
      </c>
      <c r="BY147" s="74">
        <f t="shared" si="618"/>
        <v>106</v>
      </c>
      <c r="BZ147" s="73" t="str">
        <f t="shared" si="619"/>
        <v>-</v>
      </c>
      <c r="CA147" s="74">
        <f t="shared" si="620"/>
        <v>149</v>
      </c>
      <c r="CB147" s="73">
        <f t="shared" si="621"/>
        <v>187</v>
      </c>
      <c r="CC147" s="74">
        <f t="shared" si="622"/>
        <v>199</v>
      </c>
      <c r="CD147" s="73">
        <f t="shared" si="623"/>
        <v>241</v>
      </c>
      <c r="CE147" s="74">
        <f t="shared" si="624"/>
        <v>284</v>
      </c>
      <c r="CF147" s="73">
        <f t="shared" si="625"/>
        <v>310</v>
      </c>
      <c r="CG147" s="72">
        <f t="shared" si="626"/>
        <v>65</v>
      </c>
      <c r="CH147" s="73">
        <f t="shared" si="627"/>
        <v>69</v>
      </c>
      <c r="CI147" s="74">
        <f t="shared" si="628"/>
        <v>100</v>
      </c>
      <c r="CJ147" s="74">
        <f t="shared" si="629"/>
        <v>105</v>
      </c>
      <c r="CK147" s="74">
        <f t="shared" si="630"/>
        <v>141</v>
      </c>
      <c r="CL147" s="74" t="str">
        <f t="shared" si="631"/>
        <v>-</v>
      </c>
      <c r="CM147" s="74">
        <f t="shared" si="632"/>
        <v>173</v>
      </c>
      <c r="CN147" s="74">
        <f t="shared" si="633"/>
        <v>189</v>
      </c>
      <c r="CO147" s="74">
        <f t="shared" si="634"/>
        <v>237</v>
      </c>
      <c r="CP147" s="74">
        <f t="shared" si="635"/>
        <v>278</v>
      </c>
      <c r="CQ147" s="74">
        <f t="shared" si="636"/>
        <v>309</v>
      </c>
      <c r="CR147" s="74">
        <f t="shared" si="637"/>
        <v>322</v>
      </c>
      <c r="CS147" s="23">
        <f t="shared" si="638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</row>
    <row r="148" spans="1:1029" x14ac:dyDescent="0.2">
      <c r="A148" s="3" t="str">
        <f t="shared" ref="A148:A187" si="639">CONCATENATE(B148,"_",C148)</f>
        <v>opsd_bovin_5EN0</v>
      </c>
      <c r="B148" s="3" t="s">
        <v>920</v>
      </c>
      <c r="C148" s="3" t="s">
        <v>1364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Q</v>
      </c>
      <c r="AM148" s="3">
        <v>237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ref="BB148:BB187" si="640"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 t="shared" si="613"/>
        <v>252</v>
      </c>
      <c r="BD148" s="4" t="s">
        <v>23</v>
      </c>
      <c r="BE148" s="3" t="s">
        <v>1297</v>
      </c>
      <c r="BF148" s="50" t="s">
        <v>1384</v>
      </c>
      <c r="BG148" s="50" t="s">
        <v>1384</v>
      </c>
      <c r="BH148" s="1"/>
      <c r="BI148" s="72" t="s">
        <v>1293</v>
      </c>
      <c r="BJ148" s="58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72">
        <f t="shared" si="614"/>
        <v>34</v>
      </c>
      <c r="BV148" s="73">
        <f t="shared" si="615"/>
        <v>66</v>
      </c>
      <c r="BW148" s="74">
        <f t="shared" si="616"/>
        <v>70</v>
      </c>
      <c r="BX148" s="73">
        <f t="shared" si="617"/>
        <v>102</v>
      </c>
      <c r="BY148" s="74">
        <f t="shared" si="618"/>
        <v>106</v>
      </c>
      <c r="BZ148" s="73" t="str">
        <f t="shared" si="619"/>
        <v>-</v>
      </c>
      <c r="CA148" s="74">
        <f t="shared" si="620"/>
        <v>149</v>
      </c>
      <c r="CB148" s="73">
        <f t="shared" si="621"/>
        <v>187</v>
      </c>
      <c r="CC148" s="74">
        <f t="shared" si="622"/>
        <v>199</v>
      </c>
      <c r="CD148" s="73">
        <f t="shared" si="623"/>
        <v>241</v>
      </c>
      <c r="CE148" s="74">
        <f t="shared" si="624"/>
        <v>284</v>
      </c>
      <c r="CF148" s="73">
        <f t="shared" si="625"/>
        <v>310</v>
      </c>
      <c r="CG148" s="72">
        <f t="shared" si="626"/>
        <v>65</v>
      </c>
      <c r="CH148" s="73">
        <f t="shared" si="627"/>
        <v>69</v>
      </c>
      <c r="CI148" s="74">
        <f t="shared" si="628"/>
        <v>100</v>
      </c>
      <c r="CJ148" s="74">
        <f t="shared" si="629"/>
        <v>105</v>
      </c>
      <c r="CK148" s="74">
        <f t="shared" si="630"/>
        <v>141</v>
      </c>
      <c r="CL148" s="74" t="str">
        <f t="shared" si="631"/>
        <v>-</v>
      </c>
      <c r="CM148" s="74">
        <f t="shared" si="632"/>
        <v>173</v>
      </c>
      <c r="CN148" s="74">
        <f t="shared" si="633"/>
        <v>189</v>
      </c>
      <c r="CO148" s="74">
        <f t="shared" si="634"/>
        <v>237</v>
      </c>
      <c r="CP148" s="74">
        <f t="shared" si="635"/>
        <v>278</v>
      </c>
      <c r="CQ148" s="74">
        <f t="shared" si="636"/>
        <v>309</v>
      </c>
      <c r="CR148" s="74">
        <f t="shared" si="637"/>
        <v>322</v>
      </c>
      <c r="CS148" s="23">
        <f t="shared" si="638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</row>
    <row r="149" spans="1:1029" s="12" customFormat="1" x14ac:dyDescent="0.2">
      <c r="A149" s="9" t="str">
        <f t="shared" ref="A149" si="641">CONCATENATE(B149,"_",C149)</f>
        <v>opsd_bovin_5TE3</v>
      </c>
      <c r="B149" s="9" t="s">
        <v>920</v>
      </c>
      <c r="C149" s="9" t="s">
        <v>1407</v>
      </c>
      <c r="D149" s="9" t="str">
        <f>IFERROR(MID(VLOOKUP($B149,Seqs!$A:$B,2,0),E149,1),"")</f>
        <v>P</v>
      </c>
      <c r="E149" s="9">
        <v>34</v>
      </c>
      <c r="F149" s="9" t="str">
        <f>IFERROR(MID(VLOOKUP($B149,Seqs!$A:$B,2,0),G149,1),"")</f>
        <v>H</v>
      </c>
      <c r="G149" s="9">
        <v>65</v>
      </c>
      <c r="H149" s="9" t="str">
        <f>IFERROR(MID(VLOOKUP($B149,Seqs!$A:$B,2,0),I149,1),"")</f>
        <v>K</v>
      </c>
      <c r="I149" s="112">
        <v>66</v>
      </c>
      <c r="J149" s="9" t="str">
        <f>IFERROR(MID(VLOOKUP($B149,Seqs!$A:$B,2,0),K149,1),"")</f>
        <v>R</v>
      </c>
      <c r="K149" s="112">
        <v>69</v>
      </c>
      <c r="L149" s="9" t="str">
        <f>IFERROR(MID(VLOOKUP($B149,Seqs!$A:$B,2,0),M149,1),"")</f>
        <v>T</v>
      </c>
      <c r="M149" s="9">
        <v>70</v>
      </c>
      <c r="N149" s="9" t="str">
        <f>IFERROR(MID(VLOOKUP($B149,Seqs!$A:$B,2,0),O149,1),"")</f>
        <v>H</v>
      </c>
      <c r="O149" s="9">
        <v>100</v>
      </c>
      <c r="P149" s="9" t="str">
        <f>IFERROR(MID(VLOOKUP($B149,Seqs!$A:$B,2,0),Q149,1),"")</f>
        <v>Y</v>
      </c>
      <c r="Q149" s="9">
        <v>102</v>
      </c>
      <c r="R149" s="9" t="str">
        <f>IFERROR(MID(VLOOKUP($B149,Seqs!$A:$B,2,0),S149,1),"")</f>
        <v>F</v>
      </c>
      <c r="S149" s="9">
        <v>105</v>
      </c>
      <c r="T149" s="9" t="str">
        <f>IFERROR(MID(VLOOKUP($B149,Seqs!$A:$B,2,0),U149,1),"")</f>
        <v>G</v>
      </c>
      <c r="U149" s="9">
        <v>106</v>
      </c>
      <c r="V149" s="9" t="str">
        <f>IFERROR(MID(VLOOKUP($B149,Seqs!$A:$B,2,0),W149,1),"")</f>
        <v>K</v>
      </c>
      <c r="W149" s="9">
        <v>141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G</v>
      </c>
      <c r="AC149" s="9">
        <v>149</v>
      </c>
      <c r="AD149" s="9" t="str">
        <f>IFERROR(MID(VLOOKUP($B149,Seqs!$A:$B,2,0),AE149,1),"")</f>
        <v>V</v>
      </c>
      <c r="AE149" s="9">
        <v>173</v>
      </c>
      <c r="AF149" s="9" t="str">
        <f>IFERROR(MID(VLOOKUP($B149,Seqs!$A:$B,2,0),AG149,1),"")</f>
        <v>C</v>
      </c>
      <c r="AG149" s="9">
        <v>187</v>
      </c>
      <c r="AH149" s="9" t="str">
        <f>IFERROR(MID(VLOOKUP($B149,Seqs!$A:$B,2,0),AI149,1),"")</f>
        <v>I</v>
      </c>
      <c r="AI149" s="9">
        <v>189</v>
      </c>
      <c r="AJ149" s="9" t="str">
        <f>IFERROR(MID(VLOOKUP($B149,Seqs!$A:$B,2,0),AK149,1),"")</f>
        <v>N</v>
      </c>
      <c r="AK149" s="9">
        <v>199</v>
      </c>
      <c r="AL149" s="9" t="str">
        <f>IFERROR(MID(VLOOKUP($B149,Seqs!$A:$B,2,0),AM149,1),"")</f>
        <v>Q</v>
      </c>
      <c r="AM149" s="9">
        <v>237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H</v>
      </c>
      <c r="AQ149" s="9">
        <v>278</v>
      </c>
      <c r="AR149" s="9" t="str">
        <f>IFERROR(MID(VLOOKUP($B149,Seqs!$A:$B,2,0),AS149,1),"")</f>
        <v>G</v>
      </c>
      <c r="AS149" s="9">
        <v>284</v>
      </c>
      <c r="AT149" s="9" t="str">
        <f>IFERROR(MID(VLOOKUP($B149,Seqs!$A:$B,2,0),AU149,1),"")</f>
        <v>M</v>
      </c>
      <c r="AU149" s="9">
        <v>309</v>
      </c>
      <c r="AV149" s="9" t="str">
        <f>IFERROR(MID(VLOOKUP($B149,Seqs!$A:$B,2,0),AW149,1),"")</f>
        <v>N</v>
      </c>
      <c r="AW149" s="9">
        <v>310</v>
      </c>
      <c r="AX149" s="9" t="str">
        <f>IFERROR(MID(VLOOKUP($B149,Seqs!$A:$B,2,0),AY149,1),"")</f>
        <v>C</v>
      </c>
      <c r="AY149" s="9">
        <v>322</v>
      </c>
      <c r="AZ149" s="113" t="str">
        <f>VLOOKUP(B149,Classification!A:D,2,0)</f>
        <v>A</v>
      </c>
      <c r="BA149" s="101" t="str">
        <f>VLOOKUP(B149,Classification!A:D,4,0)</f>
        <v>Opsins</v>
      </c>
      <c r="BB149" s="37" t="b">
        <f t="shared" ref="BB149" si="642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12">
        <f t="shared" ref="BC149" si="643">_xlfn.AGGREGATE(9,6,CG149:CR149)-_xlfn.AGGREGATE(9,6,BU149:CF149)+12</f>
        <v>252</v>
      </c>
      <c r="BD149" s="41" t="s">
        <v>23</v>
      </c>
      <c r="BE149" s="9" t="s">
        <v>1297</v>
      </c>
      <c r="BF149" s="52" t="s">
        <v>1</v>
      </c>
      <c r="BG149" s="52" t="s">
        <v>1384</v>
      </c>
      <c r="BI149" s="114" t="s">
        <v>1293</v>
      </c>
      <c r="BJ149" s="115" t="s">
        <v>1293</v>
      </c>
      <c r="BK149" s="115" t="s">
        <v>1293</v>
      </c>
      <c r="BL149" s="115" t="s">
        <v>1293</v>
      </c>
      <c r="BM149" s="115" t="s">
        <v>1293</v>
      </c>
      <c r="BN149" s="115" t="s">
        <v>1293</v>
      </c>
      <c r="BO149" s="115" t="s">
        <v>1293</v>
      </c>
      <c r="BP149" s="115" t="s">
        <v>1293</v>
      </c>
      <c r="BQ149" s="115" t="s">
        <v>1293</v>
      </c>
      <c r="BR149" s="115" t="s">
        <v>1293</v>
      </c>
      <c r="BS149" s="115" t="s">
        <v>1293</v>
      </c>
      <c r="BT149" s="115" t="s">
        <v>1293</v>
      </c>
      <c r="BU149" s="114">
        <f t="shared" ref="BU149" si="644">E149</f>
        <v>34</v>
      </c>
      <c r="BV149" s="116">
        <f t="shared" ref="BV149" si="645">I149</f>
        <v>66</v>
      </c>
      <c r="BW149" s="117">
        <f t="shared" ref="BW149" si="646">M149</f>
        <v>70</v>
      </c>
      <c r="BX149" s="116">
        <f t="shared" ref="BX149" si="647">Q149</f>
        <v>102</v>
      </c>
      <c r="BY149" s="117">
        <f t="shared" ref="BY149" si="648">U149</f>
        <v>106</v>
      </c>
      <c r="BZ149" s="116" t="str">
        <f t="shared" ref="BZ149" si="649">Y149</f>
        <v>-</v>
      </c>
      <c r="CA149" s="117">
        <f t="shared" ref="CA149" si="650">AC149</f>
        <v>149</v>
      </c>
      <c r="CB149" s="116">
        <f t="shared" ref="CB149" si="651">AG149</f>
        <v>187</v>
      </c>
      <c r="CC149" s="117">
        <f t="shared" ref="CC149" si="652">AK149</f>
        <v>199</v>
      </c>
      <c r="CD149" s="116">
        <f t="shared" ref="CD149" si="653">AO149</f>
        <v>241</v>
      </c>
      <c r="CE149" s="117">
        <f t="shared" ref="CE149" si="654">AS149</f>
        <v>284</v>
      </c>
      <c r="CF149" s="116">
        <f t="shared" ref="CF149" si="655">AW149</f>
        <v>310</v>
      </c>
      <c r="CG149" s="114">
        <f t="shared" ref="CG149" si="656">G149</f>
        <v>65</v>
      </c>
      <c r="CH149" s="116">
        <f t="shared" ref="CH149" si="657">K149</f>
        <v>69</v>
      </c>
      <c r="CI149" s="117">
        <f t="shared" ref="CI149" si="658">O149</f>
        <v>100</v>
      </c>
      <c r="CJ149" s="117">
        <f t="shared" ref="CJ149" si="659">S149</f>
        <v>105</v>
      </c>
      <c r="CK149" s="117">
        <f t="shared" ref="CK149" si="660">W149</f>
        <v>141</v>
      </c>
      <c r="CL149" s="117" t="str">
        <f t="shared" ref="CL149" si="661">AA149</f>
        <v>-</v>
      </c>
      <c r="CM149" s="117">
        <f t="shared" ref="CM149" si="662">AE149</f>
        <v>173</v>
      </c>
      <c r="CN149" s="117">
        <f t="shared" ref="CN149" si="663">AI149</f>
        <v>189</v>
      </c>
      <c r="CO149" s="117">
        <f t="shared" ref="CO149" si="664">AM149</f>
        <v>237</v>
      </c>
      <c r="CP149" s="117">
        <f t="shared" ref="CP149" si="665">AQ149</f>
        <v>278</v>
      </c>
      <c r="CQ149" s="117">
        <f t="shared" ref="CQ149" si="666">AU149</f>
        <v>309</v>
      </c>
      <c r="CR149" s="117">
        <f t="shared" ref="CR149" si="667">AY149</f>
        <v>322</v>
      </c>
      <c r="CS149" s="112">
        <f t="shared" ref="CS149" si="668">M149-K149</f>
        <v>1</v>
      </c>
    </row>
    <row r="150" spans="1:1029" s="12" customFormat="1" x14ac:dyDescent="0.2">
      <c r="A150" s="9" t="str">
        <f t="shared" ref="A150" si="669">CONCATENATE(B150,"_",C150)</f>
        <v>opsd_bovin_5TE5</v>
      </c>
      <c r="B150" s="9" t="s">
        <v>920</v>
      </c>
      <c r="C150" s="9" t="s">
        <v>1408</v>
      </c>
      <c r="D150" s="9" t="str">
        <f>IFERROR(MID(VLOOKUP($B150,Seqs!$A:$B,2,0),E150,1),"")</f>
        <v>Q</v>
      </c>
      <c r="E150" s="9">
        <v>36</v>
      </c>
      <c r="F150" s="9" t="str">
        <f>IFERROR(MID(VLOOKUP($B150,Seqs!$A:$B,2,0),G150,1),"")</f>
        <v>H</v>
      </c>
      <c r="G150" s="9">
        <v>65</v>
      </c>
      <c r="H150" s="9" t="str">
        <f>IFERROR(MID(VLOOKUP($B150,Seqs!$A:$B,2,0),I150,1),"")</f>
        <v>K</v>
      </c>
      <c r="I150" s="112">
        <v>66</v>
      </c>
      <c r="J150" s="9" t="str">
        <f>IFERROR(MID(VLOOKUP($B150,Seqs!$A:$B,2,0),K150,1),"")</f>
        <v>R</v>
      </c>
      <c r="K150" s="112">
        <v>69</v>
      </c>
      <c r="L150" s="9" t="str">
        <f>IFERROR(MID(VLOOKUP($B150,Seqs!$A:$B,2,0),M150,1),"")</f>
        <v>T</v>
      </c>
      <c r="M150" s="9">
        <v>70</v>
      </c>
      <c r="N150" s="9" t="str">
        <f>IFERROR(MID(VLOOKUP($B150,Seqs!$A:$B,2,0),O150,1),"")</f>
        <v>H</v>
      </c>
      <c r="O150" s="9">
        <v>100</v>
      </c>
      <c r="P150" s="9" t="str">
        <f>IFERROR(MID(VLOOKUP($B150,Seqs!$A:$B,2,0),Q150,1),"")</f>
        <v>Y</v>
      </c>
      <c r="Q150" s="9">
        <v>102</v>
      </c>
      <c r="R150" s="9" t="str">
        <f>IFERROR(MID(VLOOKUP($B150,Seqs!$A:$B,2,0),S150,1),"")</f>
        <v>F</v>
      </c>
      <c r="S150" s="9">
        <v>105</v>
      </c>
      <c r="T150" s="9" t="str">
        <f>IFERROR(MID(VLOOKUP($B150,Seqs!$A:$B,2,0),U150,1),"")</f>
        <v>G</v>
      </c>
      <c r="U150" s="9">
        <v>106</v>
      </c>
      <c r="V150" s="9" t="str">
        <f>IFERROR(MID(VLOOKUP($B150,Seqs!$A:$B,2,0),W150,1),"")</f>
        <v>K</v>
      </c>
      <c r="W150" s="9">
        <v>141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G</v>
      </c>
      <c r="AC150" s="9">
        <v>149</v>
      </c>
      <c r="AD150" s="9" t="str">
        <f>IFERROR(MID(VLOOKUP($B150,Seqs!$A:$B,2,0),AE150,1),"")</f>
        <v>V</v>
      </c>
      <c r="AE150" s="9">
        <v>173</v>
      </c>
      <c r="AF150" s="9" t="str">
        <f>IFERROR(MID(VLOOKUP($B150,Seqs!$A:$B,2,0),AG150,1),"")</f>
        <v>C</v>
      </c>
      <c r="AG150" s="9">
        <v>187</v>
      </c>
      <c r="AH150" s="9" t="str">
        <f>IFERROR(MID(VLOOKUP($B150,Seqs!$A:$B,2,0),AI150,1),"")</f>
        <v>I</v>
      </c>
      <c r="AI150" s="9">
        <v>189</v>
      </c>
      <c r="AJ150" s="9" t="str">
        <f>IFERROR(MID(VLOOKUP($B150,Seqs!$A:$B,2,0),AK150,1),"")</f>
        <v>S</v>
      </c>
      <c r="AK150" s="9">
        <v>202</v>
      </c>
      <c r="AL150" s="9" t="str">
        <f>IFERROR(MID(VLOOKUP($B150,Seqs!$A:$B,2,0),AM150,1),"")</f>
        <v>L</v>
      </c>
      <c r="AM150" s="9">
        <v>226</v>
      </c>
      <c r="AN150" s="9" t="str">
        <f>IFERROR(MID(VLOOKUP($B150,Seqs!$A:$B,2,0),AO150,1),"")</f>
        <v>T</v>
      </c>
      <c r="AO150" s="9">
        <v>243</v>
      </c>
      <c r="AP150" s="9" t="str">
        <f>IFERROR(MID(VLOOKUP($B150,Seqs!$A:$B,2,0),AQ150,1),"")</f>
        <v>H</v>
      </c>
      <c r="AQ150" s="9">
        <v>278</v>
      </c>
      <c r="AR150" s="9" t="str">
        <f>IFERROR(MID(VLOOKUP($B150,Seqs!$A:$B,2,0),AS150,1),"")</f>
        <v>P</v>
      </c>
      <c r="AS150" s="9">
        <v>285</v>
      </c>
      <c r="AT150" s="9" t="str">
        <f>IFERROR(MID(VLOOKUP($B150,Seqs!$A:$B,2,0),AU150,1),"")</f>
        <v>M</v>
      </c>
      <c r="AU150" s="9">
        <v>309</v>
      </c>
      <c r="AV150" s="9" t="str">
        <f>IFERROR(MID(VLOOKUP($B150,Seqs!$A:$B,2,0),AW150,1),"")</f>
        <v>N</v>
      </c>
      <c r="AW150" s="9">
        <v>310</v>
      </c>
      <c r="AX150" s="9" t="str">
        <f>IFERROR(MID(VLOOKUP($B150,Seqs!$A:$B,2,0),AY150,1),"")</f>
        <v>C</v>
      </c>
      <c r="AY150" s="9">
        <v>323</v>
      </c>
      <c r="AZ150" s="113" t="str">
        <f>VLOOKUP(B150,Classification!A:D,2,0)</f>
        <v>A</v>
      </c>
      <c r="BA150" s="101" t="str">
        <f>VLOOKUP(B150,Classification!A:D,4,0)</f>
        <v>Opsins</v>
      </c>
      <c r="BB150" s="37" t="b">
        <f t="shared" ref="BB150" si="670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12">
        <f t="shared" ref="BC150" si="671">_xlfn.AGGREGATE(9,6,CG150:CR150)-_xlfn.AGGREGATE(9,6,BU150:CF150)+12</f>
        <v>234</v>
      </c>
      <c r="BD150" s="41" t="s">
        <v>23</v>
      </c>
      <c r="BE150" s="9" t="s">
        <v>1381</v>
      </c>
      <c r="BF150" s="52" t="s">
        <v>1384</v>
      </c>
      <c r="BG150" s="52" t="s">
        <v>1384</v>
      </c>
      <c r="BI150" s="114" t="s">
        <v>1293</v>
      </c>
      <c r="BJ150" s="115" t="s">
        <v>1293</v>
      </c>
      <c r="BK150" s="115" t="s">
        <v>1293</v>
      </c>
      <c r="BL150" s="115" t="s">
        <v>1293</v>
      </c>
      <c r="BM150" s="115" t="s">
        <v>1293</v>
      </c>
      <c r="BN150" s="115" t="s">
        <v>1293</v>
      </c>
      <c r="BO150" s="115" t="s">
        <v>1293</v>
      </c>
      <c r="BP150" s="115" t="s">
        <v>1293</v>
      </c>
      <c r="BQ150" s="115" t="s">
        <v>1293</v>
      </c>
      <c r="BR150" s="115" t="s">
        <v>1293</v>
      </c>
      <c r="BS150" s="115" t="s">
        <v>1293</v>
      </c>
      <c r="BT150" s="115" t="s">
        <v>1293</v>
      </c>
      <c r="BU150" s="114">
        <f t="shared" ref="BU150" si="672">E150</f>
        <v>36</v>
      </c>
      <c r="BV150" s="116">
        <f t="shared" ref="BV150" si="673">I150</f>
        <v>66</v>
      </c>
      <c r="BW150" s="117">
        <f t="shared" ref="BW150" si="674">M150</f>
        <v>70</v>
      </c>
      <c r="BX150" s="116">
        <f t="shared" ref="BX150" si="675">Q150</f>
        <v>102</v>
      </c>
      <c r="BY150" s="117">
        <f t="shared" ref="BY150" si="676">U150</f>
        <v>106</v>
      </c>
      <c r="BZ150" s="116" t="str">
        <f t="shared" ref="BZ150" si="677">Y150</f>
        <v>-</v>
      </c>
      <c r="CA150" s="117">
        <f t="shared" ref="CA150" si="678">AC150</f>
        <v>149</v>
      </c>
      <c r="CB150" s="116">
        <f t="shared" ref="CB150" si="679">AG150</f>
        <v>187</v>
      </c>
      <c r="CC150" s="117">
        <f t="shared" ref="CC150" si="680">AK150</f>
        <v>202</v>
      </c>
      <c r="CD150" s="116">
        <f t="shared" ref="CD150" si="681">AO150</f>
        <v>243</v>
      </c>
      <c r="CE150" s="117">
        <f t="shared" ref="CE150" si="682">AS150</f>
        <v>285</v>
      </c>
      <c r="CF150" s="116">
        <f t="shared" ref="CF150" si="683">AW150</f>
        <v>310</v>
      </c>
      <c r="CG150" s="114">
        <f t="shared" ref="CG150" si="684">G150</f>
        <v>65</v>
      </c>
      <c r="CH150" s="116">
        <f t="shared" ref="CH150" si="685">K150</f>
        <v>69</v>
      </c>
      <c r="CI150" s="117">
        <f t="shared" ref="CI150" si="686">O150</f>
        <v>100</v>
      </c>
      <c r="CJ150" s="117">
        <f t="shared" ref="CJ150" si="687">S150</f>
        <v>105</v>
      </c>
      <c r="CK150" s="117">
        <f t="shared" ref="CK150" si="688">W150</f>
        <v>141</v>
      </c>
      <c r="CL150" s="117" t="str">
        <f t="shared" ref="CL150" si="689">AA150</f>
        <v>-</v>
      </c>
      <c r="CM150" s="117">
        <f t="shared" ref="CM150" si="690">AE150</f>
        <v>173</v>
      </c>
      <c r="CN150" s="117">
        <f t="shared" ref="CN150" si="691">AI150</f>
        <v>189</v>
      </c>
      <c r="CO150" s="117">
        <f t="shared" ref="CO150" si="692">AM150</f>
        <v>226</v>
      </c>
      <c r="CP150" s="117">
        <f t="shared" ref="CP150" si="693">AQ150</f>
        <v>278</v>
      </c>
      <c r="CQ150" s="117">
        <f t="shared" ref="CQ150" si="694">AU150</f>
        <v>309</v>
      </c>
      <c r="CR150" s="117">
        <f t="shared" ref="CR150" si="695">AY150</f>
        <v>323</v>
      </c>
      <c r="CS150" s="112">
        <f t="shared" ref="CS150" si="696">M150-K150</f>
        <v>1</v>
      </c>
    </row>
    <row r="151" spans="1:1029" x14ac:dyDescent="0.2">
      <c r="A151" s="3" t="str">
        <f t="shared" si="639"/>
        <v>opsd_human__wt</v>
      </c>
      <c r="B151" s="3" t="s">
        <v>339</v>
      </c>
      <c r="C151" s="3" t="s">
        <v>100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>P</v>
      </c>
      <c r="Y151" s="3">
        <v>142</v>
      </c>
      <c r="Z151" s="3" t="str">
        <f>IFERROR(MID(VLOOKUP($B151,Seqs!$A:$B,2,0),AA151,1),"")</f>
        <v>F</v>
      </c>
      <c r="AA151" s="3">
        <v>148</v>
      </c>
      <c r="AB151" s="3" t="str">
        <f>IFERROR(MID(VLOOKUP($B151,Seqs!$A:$B,2,0),AC151,1),"")</f>
        <v>G</v>
      </c>
      <c r="AC151" s="9">
        <v>149</v>
      </c>
      <c r="AD151" s="3" t="str">
        <f>IFERROR(MID(VLOOKUP($B151,Seqs!$A:$B,2,0),AE151,1),"")</f>
        <v>A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640"/>
        <v>1</v>
      </c>
      <c r="BC151" s="23">
        <f t="shared" si="613"/>
        <v>258</v>
      </c>
      <c r="BD151" s="57" t="s">
        <v>1379</v>
      </c>
      <c r="BE151" s="3" t="s">
        <v>1381</v>
      </c>
      <c r="BF151" s="50" t="s">
        <v>1379</v>
      </c>
      <c r="BG151" s="50" t="s">
        <v>1384</v>
      </c>
      <c r="BH151" s="1"/>
      <c r="BI151" s="72" t="s">
        <v>1293</v>
      </c>
      <c r="BJ151" s="58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72">
        <f t="shared" si="614"/>
        <v>34</v>
      </c>
      <c r="BV151" s="73">
        <f t="shared" si="615"/>
        <v>66</v>
      </c>
      <c r="BW151" s="74">
        <f t="shared" si="616"/>
        <v>70</v>
      </c>
      <c r="BX151" s="73">
        <f t="shared" si="617"/>
        <v>102</v>
      </c>
      <c r="BY151" s="74">
        <f t="shared" si="618"/>
        <v>106</v>
      </c>
      <c r="BZ151" s="73">
        <f t="shared" si="619"/>
        <v>142</v>
      </c>
      <c r="CA151" s="74">
        <f t="shared" si="620"/>
        <v>149</v>
      </c>
      <c r="CB151" s="73">
        <f t="shared" si="621"/>
        <v>187</v>
      </c>
      <c r="CC151" s="74">
        <f t="shared" si="622"/>
        <v>199</v>
      </c>
      <c r="CD151" s="73">
        <f t="shared" si="623"/>
        <v>241</v>
      </c>
      <c r="CE151" s="74">
        <f t="shared" si="624"/>
        <v>284</v>
      </c>
      <c r="CF151" s="73">
        <f t="shared" si="625"/>
        <v>310</v>
      </c>
      <c r="CG151" s="72">
        <f t="shared" si="626"/>
        <v>65</v>
      </c>
      <c r="CH151" s="73">
        <f t="shared" si="627"/>
        <v>69</v>
      </c>
      <c r="CI151" s="74">
        <f t="shared" si="628"/>
        <v>100</v>
      </c>
      <c r="CJ151" s="74">
        <f t="shared" si="629"/>
        <v>105</v>
      </c>
      <c r="CK151" s="74">
        <f t="shared" si="630"/>
        <v>141</v>
      </c>
      <c r="CL151" s="74">
        <f t="shared" si="631"/>
        <v>148</v>
      </c>
      <c r="CM151" s="74">
        <f t="shared" si="632"/>
        <v>173</v>
      </c>
      <c r="CN151" s="74">
        <f t="shared" si="633"/>
        <v>189</v>
      </c>
      <c r="CO151" s="74">
        <f t="shared" si="634"/>
        <v>237</v>
      </c>
      <c r="CP151" s="74">
        <f t="shared" si="635"/>
        <v>278</v>
      </c>
      <c r="CQ151" s="74">
        <f t="shared" si="636"/>
        <v>309</v>
      </c>
      <c r="CR151" s="74">
        <f t="shared" si="637"/>
        <v>322</v>
      </c>
      <c r="CS151" s="23">
        <f t="shared" si="638"/>
        <v>1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639"/>
        <v>opsd_human_4ZWJ</v>
      </c>
      <c r="B152" s="3" t="s">
        <v>339</v>
      </c>
      <c r="C152" s="3" t="s">
        <v>55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3">
        <v>148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A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640"/>
        <v>1</v>
      </c>
      <c r="BC152" s="23">
        <f t="shared" si="613"/>
        <v>258</v>
      </c>
      <c r="BD152" s="2" t="s">
        <v>1383</v>
      </c>
      <c r="BE152" s="3" t="s">
        <v>1381</v>
      </c>
      <c r="BF152" s="50" t="s">
        <v>1384</v>
      </c>
      <c r="BG152" s="50" t="s">
        <v>1384</v>
      </c>
      <c r="BH152" s="1"/>
      <c r="BI152" s="72" t="s">
        <v>1293</v>
      </c>
      <c r="BJ152" s="58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72">
        <f t="shared" si="614"/>
        <v>34</v>
      </c>
      <c r="BV152" s="73">
        <f t="shared" si="615"/>
        <v>66</v>
      </c>
      <c r="BW152" s="74">
        <f t="shared" si="616"/>
        <v>70</v>
      </c>
      <c r="BX152" s="73">
        <f t="shared" si="617"/>
        <v>102</v>
      </c>
      <c r="BY152" s="74">
        <f t="shared" si="618"/>
        <v>106</v>
      </c>
      <c r="BZ152" s="73">
        <f t="shared" si="619"/>
        <v>142</v>
      </c>
      <c r="CA152" s="74">
        <f t="shared" si="620"/>
        <v>149</v>
      </c>
      <c r="CB152" s="73">
        <f t="shared" si="621"/>
        <v>187</v>
      </c>
      <c r="CC152" s="74">
        <f t="shared" si="622"/>
        <v>199</v>
      </c>
      <c r="CD152" s="73">
        <f t="shared" si="623"/>
        <v>241</v>
      </c>
      <c r="CE152" s="74">
        <f t="shared" si="624"/>
        <v>284</v>
      </c>
      <c r="CF152" s="73">
        <f t="shared" si="625"/>
        <v>310</v>
      </c>
      <c r="CG152" s="72">
        <f t="shared" si="626"/>
        <v>65</v>
      </c>
      <c r="CH152" s="73">
        <f t="shared" si="627"/>
        <v>69</v>
      </c>
      <c r="CI152" s="74">
        <f t="shared" si="628"/>
        <v>100</v>
      </c>
      <c r="CJ152" s="74">
        <f t="shared" si="629"/>
        <v>105</v>
      </c>
      <c r="CK152" s="74">
        <f t="shared" si="630"/>
        <v>141</v>
      </c>
      <c r="CL152" s="74">
        <f t="shared" si="631"/>
        <v>148</v>
      </c>
      <c r="CM152" s="74">
        <f t="shared" si="632"/>
        <v>173</v>
      </c>
      <c r="CN152" s="74">
        <f t="shared" si="633"/>
        <v>189</v>
      </c>
      <c r="CO152" s="74">
        <f t="shared" si="634"/>
        <v>237</v>
      </c>
      <c r="CP152" s="74">
        <f t="shared" si="635"/>
        <v>278</v>
      </c>
      <c r="CQ152" s="74">
        <f t="shared" si="636"/>
        <v>309</v>
      </c>
      <c r="CR152" s="74">
        <f t="shared" si="637"/>
        <v>322</v>
      </c>
      <c r="CS152" s="23">
        <f t="shared" si="638"/>
        <v>1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639"/>
        <v>opsd_todpa__wt</v>
      </c>
      <c r="B153" s="3" t="s">
        <v>922</v>
      </c>
      <c r="C153" s="3" t="s">
        <v>100</v>
      </c>
      <c r="D153" s="3" t="str">
        <f>IFERROR(MID(VLOOKUP($B153,Seqs!$A:$B,2,0),E153,1),"")</f>
        <v>D</v>
      </c>
      <c r="E153" s="3">
        <v>31</v>
      </c>
      <c r="F153" s="3" t="str">
        <f>IFERROR(MID(VLOOKUP($B153,Seqs!$A:$B,2,0),G153,1),"")</f>
        <v>T</v>
      </c>
      <c r="G153" s="3">
        <v>62</v>
      </c>
      <c r="H153" s="3" t="str">
        <f>IFERROR(MID(VLOOKUP($B153,Seqs!$A:$B,2,0),I153,1),"")</f>
        <v>K</v>
      </c>
      <c r="I153" s="23">
        <v>63</v>
      </c>
      <c r="J153" s="3" t="str">
        <f>IFERROR(MID(VLOOKUP($B153,Seqs!$A:$B,2,0),K153,1),"")</f>
        <v>Q</v>
      </c>
      <c r="K153" s="23">
        <v>66</v>
      </c>
      <c r="L153" s="3" t="str">
        <f>IFERROR(MID(VLOOKUP($B153,Seqs!$A:$B,2,0),M153,1),"")</f>
        <v>T</v>
      </c>
      <c r="M153" s="3">
        <v>67</v>
      </c>
      <c r="N153" s="3" t="str">
        <f>IFERROR(MID(VLOOKUP($B153,Seqs!$A:$B,2,0),O153,1),"")</f>
        <v>K</v>
      </c>
      <c r="O153" s="3">
        <v>99</v>
      </c>
      <c r="P153" s="3" t="str">
        <f>IFERROR(MID(VLOOKUP($B153,Seqs!$A:$B,2,0),Q153,1),"")</f>
        <v>K</v>
      </c>
      <c r="Q153" s="3">
        <v>100</v>
      </c>
      <c r="R153" s="3" t="str">
        <f>IFERROR(MID(VLOOKUP($B153,Seqs!$A:$B,2,0),S153,1),"")</f>
        <v>F</v>
      </c>
      <c r="S153" s="3">
        <v>103</v>
      </c>
      <c r="T153" s="3" t="str">
        <f>IFERROR(MID(VLOOKUP($B153,Seqs!$A:$B,2,0),U153,1),"")</f>
        <v>G</v>
      </c>
      <c r="U153" s="3">
        <v>104</v>
      </c>
      <c r="V153" s="3" t="str">
        <f>IFERROR(MID(VLOOKUP($B153,Seqs!$A:$B,2,0),W153,1),"")</f>
        <v>R</v>
      </c>
      <c r="W153" s="3">
        <v>139</v>
      </c>
      <c r="X153" s="3" t="str">
        <f>IFERROR(MID(VLOOKUP($B153,Seqs!$A:$B,2,0),Y153,1),"")</f>
        <v>P</v>
      </c>
      <c r="Y153" s="3">
        <v>140</v>
      </c>
      <c r="Z153" s="3" t="str">
        <f>IFERROR(MID(VLOOKUP($B153,Seqs!$A:$B,2,0),AA153,1),"")</f>
        <v>M</v>
      </c>
      <c r="AA153" s="3">
        <v>147</v>
      </c>
      <c r="AB153" s="3" t="str">
        <f>IFERROR(MID(VLOOKUP($B153,Seqs!$A:$B,2,0),AC153,1),"")</f>
        <v>S</v>
      </c>
      <c r="AC153" s="9">
        <v>148</v>
      </c>
      <c r="AD153" s="3" t="str">
        <f>IFERROR(MID(VLOOKUP($B153,Seqs!$A:$B,2,0),AE153,1),"")</f>
        <v>F</v>
      </c>
      <c r="AE153" s="3">
        <v>172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F</v>
      </c>
      <c r="AI153" s="3">
        <v>188</v>
      </c>
      <c r="AJ153" s="3" t="str">
        <f>IFERROR(MID(VLOOKUP($B153,Seqs!$A:$B,2,0),AK153,1),"")</f>
        <v>D</v>
      </c>
      <c r="AK153" s="3">
        <v>194</v>
      </c>
      <c r="AL153" s="3" t="str">
        <f>IFERROR(MID(VLOOKUP($B153,Seqs!$A:$B,2,0),AM153,1),"")</f>
        <v>K</v>
      </c>
      <c r="AM153" s="3">
        <v>239</v>
      </c>
      <c r="AN153" s="3" t="str">
        <f>IFERROR(MID(VLOOKUP($B153,Seqs!$A:$B,2,0),AO153,1),"")</f>
        <v>K</v>
      </c>
      <c r="AO153" s="3">
        <v>244</v>
      </c>
      <c r="AP153" s="3" t="str">
        <f>IFERROR(MID(VLOOKUP($B153,Seqs!$A:$B,2,0),AQ153,1),"")</f>
        <v>G</v>
      </c>
      <c r="AQ153" s="3">
        <v>287</v>
      </c>
      <c r="AR153" s="3" t="str">
        <f>IFERROR(MID(VLOOKUP($B153,Seqs!$A:$B,2,0),AS153,1),"")</f>
        <v>T</v>
      </c>
      <c r="AS153" s="3">
        <v>293</v>
      </c>
      <c r="AT153" s="3" t="str">
        <f>IFERROR(MID(VLOOKUP($B153,Seqs!$A:$B,2,0),AU153,1),"")</f>
        <v>S</v>
      </c>
      <c r="AU153" s="3">
        <v>318</v>
      </c>
      <c r="AV153" s="3" t="str">
        <f>IFERROR(MID(VLOOKUP($B153,Seqs!$A:$B,2,0),AW153,1),"")</f>
        <v>H</v>
      </c>
      <c r="AW153" s="3">
        <v>319</v>
      </c>
      <c r="AX153" s="3" t="str">
        <f>IFERROR(MID(VLOOKUP($B153,Seqs!$A:$B,2,0),AY153,1),"")</f>
        <v>F</v>
      </c>
      <c r="AY153" s="3">
        <v>330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si="640"/>
        <v>1</v>
      </c>
      <c r="BC153" s="23">
        <f t="shared" si="613"/>
        <v>273</v>
      </c>
      <c r="BD153" s="57" t="s">
        <v>1379</v>
      </c>
      <c r="BE153" s="3" t="s">
        <v>1381</v>
      </c>
      <c r="BF153" s="50" t="s">
        <v>1379</v>
      </c>
      <c r="BG153" s="50" t="s">
        <v>1384</v>
      </c>
      <c r="BH153" s="1"/>
      <c r="BI153" s="72" t="s">
        <v>1293</v>
      </c>
      <c r="BJ153" s="58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72">
        <f t="shared" si="614"/>
        <v>31</v>
      </c>
      <c r="BV153" s="73">
        <f t="shared" si="615"/>
        <v>63</v>
      </c>
      <c r="BW153" s="74">
        <f t="shared" si="616"/>
        <v>67</v>
      </c>
      <c r="BX153" s="73">
        <f t="shared" si="617"/>
        <v>100</v>
      </c>
      <c r="BY153" s="74">
        <f t="shared" si="618"/>
        <v>104</v>
      </c>
      <c r="BZ153" s="73">
        <f t="shared" si="619"/>
        <v>140</v>
      </c>
      <c r="CA153" s="74">
        <f t="shared" si="620"/>
        <v>148</v>
      </c>
      <c r="CB153" s="73">
        <f t="shared" si="621"/>
        <v>186</v>
      </c>
      <c r="CC153" s="74">
        <f t="shared" si="622"/>
        <v>194</v>
      </c>
      <c r="CD153" s="73">
        <f t="shared" si="623"/>
        <v>244</v>
      </c>
      <c r="CE153" s="74">
        <f t="shared" si="624"/>
        <v>293</v>
      </c>
      <c r="CF153" s="73">
        <f t="shared" si="625"/>
        <v>319</v>
      </c>
      <c r="CG153" s="72">
        <f t="shared" si="626"/>
        <v>62</v>
      </c>
      <c r="CH153" s="73">
        <f t="shared" si="627"/>
        <v>66</v>
      </c>
      <c r="CI153" s="74">
        <f t="shared" si="628"/>
        <v>99</v>
      </c>
      <c r="CJ153" s="74">
        <f t="shared" si="629"/>
        <v>103</v>
      </c>
      <c r="CK153" s="74">
        <f t="shared" si="630"/>
        <v>139</v>
      </c>
      <c r="CL153" s="74">
        <f t="shared" si="631"/>
        <v>147</v>
      </c>
      <c r="CM153" s="74">
        <f t="shared" si="632"/>
        <v>172</v>
      </c>
      <c r="CN153" s="74">
        <f t="shared" si="633"/>
        <v>188</v>
      </c>
      <c r="CO153" s="74">
        <f t="shared" si="634"/>
        <v>239</v>
      </c>
      <c r="CP153" s="74">
        <f t="shared" si="635"/>
        <v>287</v>
      </c>
      <c r="CQ153" s="74">
        <f t="shared" si="636"/>
        <v>318</v>
      </c>
      <c r="CR153" s="74">
        <f t="shared" si="637"/>
        <v>330</v>
      </c>
      <c r="CS153" s="23">
        <f t="shared" si="638"/>
        <v>1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639"/>
        <v>opsd_todpa_2Z73</v>
      </c>
      <c r="B154" s="3" t="s">
        <v>922</v>
      </c>
      <c r="C154" s="3" t="s">
        <v>97</v>
      </c>
      <c r="D154" s="3" t="str">
        <f>IFERROR(MID(VLOOKUP($B154,Seqs!$A:$B,2,0),E154,1),"")</f>
        <v>D</v>
      </c>
      <c r="E154" s="3">
        <v>31</v>
      </c>
      <c r="F154" s="3" t="str">
        <f>IFERROR(MID(VLOOKUP($B154,Seqs!$A:$B,2,0),G154,1),"")</f>
        <v>T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K</v>
      </c>
      <c r="O154" s="3">
        <v>99</v>
      </c>
      <c r="P154" s="3" t="str">
        <f>IFERROR(MID(VLOOKUP($B154,Seqs!$A:$B,2,0),Q154,1),"")</f>
        <v>K</v>
      </c>
      <c r="Q154" s="3">
        <v>100</v>
      </c>
      <c r="R154" s="3" t="str">
        <f>IFERROR(MID(VLOOKUP($B154,Seqs!$A:$B,2,0),S154,1),"")</f>
        <v>F</v>
      </c>
      <c r="S154" s="3">
        <v>103</v>
      </c>
      <c r="T154" s="3" t="str">
        <f>IFERROR(MID(VLOOKUP($B154,Seqs!$A:$B,2,0),U154,1),"")</f>
        <v>G</v>
      </c>
      <c r="U154" s="3">
        <v>104</v>
      </c>
      <c r="V154" s="3" t="str">
        <f>IFERROR(MID(VLOOKUP($B154,Seqs!$A:$B,2,0),W154,1),"")</f>
        <v>R</v>
      </c>
      <c r="W154" s="3">
        <v>139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F</v>
      </c>
      <c r="AI154" s="3">
        <v>188</v>
      </c>
      <c r="AJ154" s="3" t="str">
        <f>IFERROR(MID(VLOOKUP($B154,Seqs!$A:$B,2,0),AK154,1),"")</f>
        <v>D</v>
      </c>
      <c r="AK154" s="3">
        <v>194</v>
      </c>
      <c r="AL154" s="3" t="str">
        <f>IFERROR(MID(VLOOKUP($B154,Seqs!$A:$B,2,0),AM154,1),"")</f>
        <v>K</v>
      </c>
      <c r="AM154" s="3">
        <v>239</v>
      </c>
      <c r="AN154" s="3" t="str">
        <f>IFERROR(MID(VLOOKUP($B154,Seqs!$A:$B,2,0),AO154,1),"")</f>
        <v>K</v>
      </c>
      <c r="AO154" s="3">
        <v>244</v>
      </c>
      <c r="AP154" s="3" t="str">
        <f>IFERROR(MID(VLOOKUP($B154,Seqs!$A:$B,2,0),AQ154,1),"")</f>
        <v>G</v>
      </c>
      <c r="AQ154" s="3">
        <v>287</v>
      </c>
      <c r="AR154" s="3" t="str">
        <f>IFERROR(MID(VLOOKUP($B154,Seqs!$A:$B,2,0),AS154,1),"")</f>
        <v>T</v>
      </c>
      <c r="AS154" s="3">
        <v>293</v>
      </c>
      <c r="AT154" s="3" t="str">
        <f>IFERROR(MID(VLOOKUP($B154,Seqs!$A:$B,2,0),AU154,1),"")</f>
        <v>S</v>
      </c>
      <c r="AU154" s="3">
        <v>318</v>
      </c>
      <c r="AV154" s="3" t="str">
        <f>IFERROR(MID(VLOOKUP($B154,Seqs!$A:$B,2,0),AW154,1),"")</f>
        <v>H</v>
      </c>
      <c r="AW154" s="3">
        <v>319</v>
      </c>
      <c r="AX154" s="3" t="str">
        <f>IFERROR(MID(VLOOKUP($B154,Seqs!$A:$B,2,0),AY154,1),"")</f>
        <v>F</v>
      </c>
      <c r="AY154" s="3">
        <v>330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640"/>
        <v>1</v>
      </c>
      <c r="BC154" s="23">
        <f t="shared" si="613"/>
        <v>266</v>
      </c>
      <c r="BD154" s="2" t="s">
        <v>1383</v>
      </c>
      <c r="BE154" s="3" t="s">
        <v>1381</v>
      </c>
      <c r="BF154" s="50" t="s">
        <v>1384</v>
      </c>
      <c r="BG154" s="50" t="s">
        <v>1384</v>
      </c>
      <c r="BH154" s="1"/>
      <c r="BI154" s="72" t="s">
        <v>1293</v>
      </c>
      <c r="BJ154" s="58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72">
        <f t="shared" si="614"/>
        <v>31</v>
      </c>
      <c r="BV154" s="73">
        <f t="shared" si="615"/>
        <v>63</v>
      </c>
      <c r="BW154" s="74">
        <f t="shared" si="616"/>
        <v>67</v>
      </c>
      <c r="BX154" s="73">
        <f t="shared" si="617"/>
        <v>100</v>
      </c>
      <c r="BY154" s="74">
        <f t="shared" si="618"/>
        <v>104</v>
      </c>
      <c r="BZ154" s="73" t="str">
        <f t="shared" si="619"/>
        <v>-</v>
      </c>
      <c r="CA154" s="74">
        <f t="shared" si="620"/>
        <v>148</v>
      </c>
      <c r="CB154" s="73">
        <f t="shared" si="621"/>
        <v>186</v>
      </c>
      <c r="CC154" s="74">
        <f t="shared" si="622"/>
        <v>194</v>
      </c>
      <c r="CD154" s="73">
        <f t="shared" si="623"/>
        <v>244</v>
      </c>
      <c r="CE154" s="74">
        <f t="shared" si="624"/>
        <v>293</v>
      </c>
      <c r="CF154" s="73">
        <f t="shared" si="625"/>
        <v>319</v>
      </c>
      <c r="CG154" s="72">
        <f t="shared" si="626"/>
        <v>62</v>
      </c>
      <c r="CH154" s="73">
        <f t="shared" si="627"/>
        <v>66</v>
      </c>
      <c r="CI154" s="74">
        <f t="shared" si="628"/>
        <v>99</v>
      </c>
      <c r="CJ154" s="74">
        <f t="shared" si="629"/>
        <v>103</v>
      </c>
      <c r="CK154" s="74">
        <f t="shared" si="630"/>
        <v>139</v>
      </c>
      <c r="CL154" s="74" t="str">
        <f t="shared" si="631"/>
        <v>-</v>
      </c>
      <c r="CM154" s="74">
        <f t="shared" si="632"/>
        <v>172</v>
      </c>
      <c r="CN154" s="74">
        <f t="shared" si="633"/>
        <v>188</v>
      </c>
      <c r="CO154" s="74">
        <f t="shared" si="634"/>
        <v>239</v>
      </c>
      <c r="CP154" s="74">
        <f t="shared" si="635"/>
        <v>287</v>
      </c>
      <c r="CQ154" s="74">
        <f t="shared" si="636"/>
        <v>318</v>
      </c>
      <c r="CR154" s="74">
        <f t="shared" si="637"/>
        <v>330</v>
      </c>
      <c r="CS154" s="23">
        <f t="shared" si="638"/>
        <v>1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2"/>
    </row>
    <row r="155" spans="1:1029" x14ac:dyDescent="0.2">
      <c r="A155" s="3" t="str">
        <f t="shared" si="639"/>
        <v>ox1r_human__wt</v>
      </c>
      <c r="B155" s="3" t="s">
        <v>1175</v>
      </c>
      <c r="C155" s="3" t="s">
        <v>100</v>
      </c>
      <c r="D155" s="3" t="str">
        <f>IFERROR(MID(VLOOKUP($B155,Seqs!$A:$B,2,0),E155,1),"")</f>
        <v>E</v>
      </c>
      <c r="E155" s="3">
        <v>46</v>
      </c>
      <c r="F155" s="3" t="str">
        <f>IFERROR(MID(VLOOKUP($B155,Seqs!$A:$B,2,0),G155,1),"")</f>
        <v>N</v>
      </c>
      <c r="G155" s="3">
        <v>74</v>
      </c>
      <c r="H155" s="3" t="str">
        <f>IFERROR(MID(VLOOKUP($B155,Seqs!$A:$B,2,0),I155,1),"")</f>
        <v>H</v>
      </c>
      <c r="I155" s="23">
        <v>75</v>
      </c>
      <c r="J155" s="3" t="str">
        <f>IFERROR(MID(VLOOKUP($B155,Seqs!$A:$B,2,0),K155,1),"")</f>
        <v>R</v>
      </c>
      <c r="K155" s="23">
        <v>78</v>
      </c>
      <c r="L155" s="3" t="str">
        <f>IFERROR(MID(VLOOKUP($B155,Seqs!$A:$B,2,0),M155,1),"")</f>
        <v>T</v>
      </c>
      <c r="M155" s="3">
        <v>79</v>
      </c>
      <c r="N155" s="3" t="str">
        <f>IFERROR(MID(VLOOKUP($B155,Seqs!$A:$B,2,0),O155,1),"")</f>
        <v>T</v>
      </c>
      <c r="O155" s="3">
        <v>109</v>
      </c>
      <c r="P155" s="3" t="str">
        <f>IFERROR(MID(VLOOKUP($B155,Seqs!$A:$B,2,0),Q155,1),"")</f>
        <v>S</v>
      </c>
      <c r="Q155" s="3">
        <v>111</v>
      </c>
      <c r="R155" s="3" t="str">
        <f>IFERROR(MID(VLOOKUP($B155,Seqs!$A:$B,2,0),S155,1),"")</f>
        <v>F</v>
      </c>
      <c r="S155" s="3">
        <v>114</v>
      </c>
      <c r="T155" s="3" t="str">
        <f>IFERROR(MID(VLOOKUP($B155,Seqs!$A:$B,2,0),U155,1),"")</f>
        <v>G</v>
      </c>
      <c r="U155" s="3">
        <v>115</v>
      </c>
      <c r="V155" s="3" t="str">
        <f>IFERROR(MID(VLOOKUP($B155,Seqs!$A:$B,2,0),W155,1),"")</f>
        <v>H</v>
      </c>
      <c r="W155" s="3">
        <v>150</v>
      </c>
      <c r="X155" s="3" t="str">
        <f>IFERROR(MID(VLOOKUP($B155,Seqs!$A:$B,2,0),Y155,1),"")</f>
        <v>P</v>
      </c>
      <c r="Y155" s="3">
        <v>151</v>
      </c>
      <c r="Z155" s="3" t="str">
        <f>IFERROR(MID(VLOOKUP($B155,Seqs!$A:$B,2,0),AA155,1),"")</f>
        <v>F</v>
      </c>
      <c r="AA155" s="75">
        <v>154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M</v>
      </c>
      <c r="AE155" s="3">
        <v>183</v>
      </c>
      <c r="AF155" s="3" t="str">
        <f>IFERROR(MID(VLOOKUP($B155,Seqs!$A:$B,2,0),AG155,1),"")</f>
        <v>C</v>
      </c>
      <c r="AG155" s="3">
        <v>202</v>
      </c>
      <c r="AH155" s="3" t="str">
        <f>IFERROR(MID(VLOOKUP($B155,Seqs!$A:$B,2,0),AI155,1),"")</f>
        <v>E</v>
      </c>
      <c r="AI155" s="3">
        <v>204</v>
      </c>
      <c r="AJ155" s="3" t="str">
        <f>IFERROR(MID(VLOOKUP($B155,Seqs!$A:$B,2,0),AK155,1),"")</f>
        <v>D</v>
      </c>
      <c r="AK155" s="3">
        <v>209</v>
      </c>
      <c r="AL155" s="3" t="str">
        <f>IFERROR(MID(VLOOKUP($B155,Seqs!$A:$B,2,0),AM155,1),"")</f>
        <v>P</v>
      </c>
      <c r="AM155" s="3">
        <v>248</v>
      </c>
      <c r="AN155" s="3" t="str">
        <f>IFERROR(MID(VLOOKUP($B155,Seqs!$A:$B,2,0),AO155,1),"")</f>
        <v>F</v>
      </c>
      <c r="AO155" s="3">
        <v>283</v>
      </c>
      <c r="AP155" s="3" t="str">
        <f>IFERROR(MID(VLOOKUP($B155,Seqs!$A:$B,2,0),AQ155,1),"")</f>
        <v>F</v>
      </c>
      <c r="AQ155" s="3">
        <v>324</v>
      </c>
      <c r="AR155" s="3" t="str">
        <f>IFERROR(MID(VLOOKUP($B155,Seqs!$A:$B,2,0),AS155,1),"")</f>
        <v>R</v>
      </c>
      <c r="AS155" s="3">
        <v>333</v>
      </c>
      <c r="AT155" s="3" t="str">
        <f>IFERROR(MID(VLOOKUP($B155,Seqs!$A:$B,2,0),AU155,1),"")</f>
        <v>L</v>
      </c>
      <c r="AU155" s="3">
        <v>361</v>
      </c>
      <c r="AV155" s="3" t="str">
        <f>IFERROR(MID(VLOOKUP($B155,Seqs!$A:$B,2,0),AW155,1),"")</f>
        <v>S</v>
      </c>
      <c r="AW155" s="3">
        <v>362</v>
      </c>
      <c r="AX155" s="3" t="str">
        <f>IFERROR(MID(VLOOKUP($B155,Seqs!$A:$B,2,0),AY155,1),"")</f>
        <v>F</v>
      </c>
      <c r="AY155" s="3">
        <v>373</v>
      </c>
      <c r="AZ155" s="79" t="str">
        <f>VLOOKUP(B155,Classification!A:D,2,0)</f>
        <v>A</v>
      </c>
      <c r="BA155" s="97" t="str">
        <f>VLOOKUP(B155,Classification!A:D,4,0)</f>
        <v>Orexin</v>
      </c>
      <c r="BB155" s="27" t="b">
        <f t="shared" si="640"/>
        <v>1</v>
      </c>
      <c r="BC155" s="23">
        <f t="shared" si="613"/>
        <v>261</v>
      </c>
      <c r="BD155" s="57" t="s">
        <v>1379</v>
      </c>
      <c r="BE155" s="3" t="s">
        <v>1381</v>
      </c>
      <c r="BF155" s="50" t="s">
        <v>1379</v>
      </c>
      <c r="BG155" s="50" t="s">
        <v>1384</v>
      </c>
      <c r="BH155" s="1"/>
      <c r="BI155" s="72" t="s">
        <v>1293</v>
      </c>
      <c r="BJ155" s="58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72">
        <f t="shared" si="614"/>
        <v>46</v>
      </c>
      <c r="BV155" s="73">
        <f t="shared" si="615"/>
        <v>75</v>
      </c>
      <c r="BW155" s="74">
        <f t="shared" si="616"/>
        <v>79</v>
      </c>
      <c r="BX155" s="73">
        <f t="shared" si="617"/>
        <v>111</v>
      </c>
      <c r="BY155" s="74">
        <f t="shared" si="618"/>
        <v>115</v>
      </c>
      <c r="BZ155" s="73">
        <f t="shared" si="619"/>
        <v>151</v>
      </c>
      <c r="CA155" s="74">
        <f t="shared" si="620"/>
        <v>157</v>
      </c>
      <c r="CB155" s="73">
        <f t="shared" si="621"/>
        <v>202</v>
      </c>
      <c r="CC155" s="74">
        <f t="shared" si="622"/>
        <v>209</v>
      </c>
      <c r="CD155" s="73">
        <f t="shared" si="623"/>
        <v>283</v>
      </c>
      <c r="CE155" s="74">
        <f t="shared" si="624"/>
        <v>333</v>
      </c>
      <c r="CF155" s="73">
        <f t="shared" si="625"/>
        <v>362</v>
      </c>
      <c r="CG155" s="72">
        <f t="shared" si="626"/>
        <v>74</v>
      </c>
      <c r="CH155" s="73">
        <f t="shared" si="627"/>
        <v>78</v>
      </c>
      <c r="CI155" s="74">
        <f t="shared" si="628"/>
        <v>109</v>
      </c>
      <c r="CJ155" s="74">
        <f t="shared" si="629"/>
        <v>114</v>
      </c>
      <c r="CK155" s="74">
        <f t="shared" si="630"/>
        <v>150</v>
      </c>
      <c r="CL155" s="74">
        <f t="shared" si="631"/>
        <v>154</v>
      </c>
      <c r="CM155" s="74">
        <f t="shared" si="632"/>
        <v>183</v>
      </c>
      <c r="CN155" s="74">
        <f t="shared" si="633"/>
        <v>204</v>
      </c>
      <c r="CO155" s="74">
        <f t="shared" si="634"/>
        <v>248</v>
      </c>
      <c r="CP155" s="74">
        <f t="shared" si="635"/>
        <v>324</v>
      </c>
      <c r="CQ155" s="74">
        <f t="shared" si="636"/>
        <v>361</v>
      </c>
      <c r="CR155" s="74">
        <f t="shared" si="637"/>
        <v>373</v>
      </c>
      <c r="CS155" s="23">
        <f t="shared" si="638"/>
        <v>1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639"/>
        <v>ox1r_human_4ZJ8</v>
      </c>
      <c r="B156" s="3" t="s">
        <v>1175</v>
      </c>
      <c r="C156" s="3" t="s">
        <v>90</v>
      </c>
      <c r="D156" s="3" t="str">
        <f>IFERROR(MID(VLOOKUP($B156,Seqs!$A:$B,2,0),E156,1),"")</f>
        <v>E</v>
      </c>
      <c r="E156" s="3">
        <v>46</v>
      </c>
      <c r="F156" s="3" t="str">
        <f>IFERROR(MID(VLOOKUP($B156,Seqs!$A:$B,2,0),G156,1),"")</f>
        <v>N</v>
      </c>
      <c r="G156" s="3">
        <v>74</v>
      </c>
      <c r="H156" s="3" t="str">
        <f>IFERROR(MID(VLOOKUP($B156,Seqs!$A:$B,2,0),I156,1),"")</f>
        <v>H</v>
      </c>
      <c r="I156" s="23">
        <v>75</v>
      </c>
      <c r="J156" s="3" t="str">
        <f>IFERROR(MID(VLOOKUP($B156,Seqs!$A:$B,2,0),K156,1),"")</f>
        <v>R</v>
      </c>
      <c r="K156" s="23">
        <v>78</v>
      </c>
      <c r="L156" s="3" t="str">
        <f>IFERROR(MID(VLOOKUP($B156,Seqs!$A:$B,2,0),M156,1),"")</f>
        <v>T</v>
      </c>
      <c r="M156" s="3">
        <v>79</v>
      </c>
      <c r="N156" s="3" t="str">
        <f>IFERROR(MID(VLOOKUP($B156,Seqs!$A:$B,2,0),O156,1),"")</f>
        <v>T</v>
      </c>
      <c r="O156" s="3">
        <v>109</v>
      </c>
      <c r="P156" s="3" t="str">
        <f>IFERROR(MID(VLOOKUP($B156,Seqs!$A:$B,2,0),Q156,1),"")</f>
        <v>S</v>
      </c>
      <c r="Q156" s="3">
        <v>111</v>
      </c>
      <c r="R156" s="3" t="str">
        <f>IFERROR(MID(VLOOKUP($B156,Seqs!$A:$B,2,0),S156,1),"")</f>
        <v>F</v>
      </c>
      <c r="S156" s="3">
        <v>114</v>
      </c>
      <c r="T156" s="3" t="str">
        <f>IFERROR(MID(VLOOKUP($B156,Seqs!$A:$B,2,0),U156,1),"")</f>
        <v>G</v>
      </c>
      <c r="U156" s="3">
        <v>115</v>
      </c>
      <c r="V156" s="3" t="str">
        <f>IFERROR(MID(VLOOKUP($B156,Seqs!$A:$B,2,0),W156,1),"")</f>
        <v>H</v>
      </c>
      <c r="W156" s="3">
        <v>150</v>
      </c>
      <c r="X156" s="3" t="str">
        <f>IFERROR(MID(VLOOKUP($B156,Seqs!$A:$B,2,0),Y156,1),"")</f>
        <v>P</v>
      </c>
      <c r="Y156" s="3">
        <v>151</v>
      </c>
      <c r="Z156" s="3" t="str">
        <f>IFERROR(MID(VLOOKUP($B156,Seqs!$A:$B,2,0),AA156,1),"")</f>
        <v>F</v>
      </c>
      <c r="AA156" s="3">
        <v>154</v>
      </c>
      <c r="AB156" s="3" t="str">
        <f>IFERROR(MID(VLOOKUP($B156,Seqs!$A:$B,2,0),AC156,1),"")</f>
        <v>T</v>
      </c>
      <c r="AC156" s="9">
        <v>157</v>
      </c>
      <c r="AD156" s="3" t="str">
        <f>IFERROR(MID(VLOOKUP($B156,Seqs!$A:$B,2,0),AE156,1),"")</f>
        <v>M</v>
      </c>
      <c r="AE156" s="3">
        <v>183</v>
      </c>
      <c r="AF156" s="3" t="str">
        <f>IFERROR(MID(VLOOKUP($B156,Seqs!$A:$B,2,0),AG156,1),"")</f>
        <v>C</v>
      </c>
      <c r="AG156" s="3">
        <v>202</v>
      </c>
      <c r="AH156" s="3" t="str">
        <f>IFERROR(MID(VLOOKUP($B156,Seqs!$A:$B,2,0),AI156,1),"")</f>
        <v>E</v>
      </c>
      <c r="AI156" s="3">
        <v>204</v>
      </c>
      <c r="AJ156" s="3" t="str">
        <f>IFERROR(MID(VLOOKUP($B156,Seqs!$A:$B,2,0),AK156,1),"")</f>
        <v>D</v>
      </c>
      <c r="AK156" s="3">
        <v>209</v>
      </c>
      <c r="AL156" s="3" t="str">
        <f>IFERROR(MID(VLOOKUP($B156,Seqs!$A:$B,2,0),AM156,1),"")</f>
        <v>L</v>
      </c>
      <c r="AM156" s="3">
        <v>242</v>
      </c>
      <c r="AN156" s="3" t="str">
        <f>IFERROR(MID(VLOOKUP($B156,Seqs!$A:$B,2,0),AO156,1),"")</f>
        <v>K</v>
      </c>
      <c r="AO156" s="3">
        <v>288</v>
      </c>
      <c r="AP156" s="3" t="str">
        <f>IFERROR(MID(VLOOKUP($B156,Seqs!$A:$B,2,0),AQ156,1),"")</f>
        <v>F</v>
      </c>
      <c r="AQ156" s="3">
        <v>324</v>
      </c>
      <c r="AR156" s="3" t="str">
        <f>IFERROR(MID(VLOOKUP($B156,Seqs!$A:$B,2,0),AS156,1),"")</f>
        <v>R</v>
      </c>
      <c r="AS156" s="3">
        <v>333</v>
      </c>
      <c r="AT156" s="3" t="str">
        <f>IFERROR(MID(VLOOKUP($B156,Seqs!$A:$B,2,0),AU156,1),"")</f>
        <v>L</v>
      </c>
      <c r="AU156" s="3">
        <v>361</v>
      </c>
      <c r="AV156" s="3" t="str">
        <f>IFERROR(MID(VLOOKUP($B156,Seqs!$A:$B,2,0),AW156,1),"")</f>
        <v>S</v>
      </c>
      <c r="AW156" s="3">
        <v>362</v>
      </c>
      <c r="AX156" s="3" t="str">
        <f>IFERROR(MID(VLOOKUP($B156,Seqs!$A:$B,2,0),AY156,1),"")</f>
        <v>F</v>
      </c>
      <c r="AY156" s="3">
        <v>373</v>
      </c>
      <c r="AZ156" s="79" t="str">
        <f>VLOOKUP(B156,Classification!A:D,2,0)</f>
        <v>A</v>
      </c>
      <c r="BA156" s="97" t="str">
        <f>VLOOKUP(B156,Classification!A:D,4,0)</f>
        <v>Orexin</v>
      </c>
      <c r="BB156" s="27" t="b">
        <f t="shared" si="640"/>
        <v>1</v>
      </c>
      <c r="BC156" s="23">
        <f t="shared" si="613"/>
        <v>250</v>
      </c>
      <c r="BD156" s="4" t="s">
        <v>23</v>
      </c>
      <c r="BE156" s="3" t="s">
        <v>1381</v>
      </c>
      <c r="BF156" s="50" t="s">
        <v>1384</v>
      </c>
      <c r="BG156" s="50" t="s">
        <v>1384</v>
      </c>
      <c r="BH156" s="1"/>
      <c r="BI156" s="72" t="s">
        <v>1293</v>
      </c>
      <c r="BJ156" s="58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72">
        <f t="shared" si="614"/>
        <v>46</v>
      </c>
      <c r="BV156" s="73">
        <f t="shared" si="615"/>
        <v>75</v>
      </c>
      <c r="BW156" s="74">
        <f t="shared" si="616"/>
        <v>79</v>
      </c>
      <c r="BX156" s="73">
        <f t="shared" si="617"/>
        <v>111</v>
      </c>
      <c r="BY156" s="74">
        <f t="shared" si="618"/>
        <v>115</v>
      </c>
      <c r="BZ156" s="73">
        <f t="shared" si="619"/>
        <v>151</v>
      </c>
      <c r="CA156" s="74">
        <f t="shared" si="620"/>
        <v>157</v>
      </c>
      <c r="CB156" s="73">
        <f t="shared" si="621"/>
        <v>202</v>
      </c>
      <c r="CC156" s="74">
        <f t="shared" si="622"/>
        <v>209</v>
      </c>
      <c r="CD156" s="73">
        <f t="shared" si="623"/>
        <v>288</v>
      </c>
      <c r="CE156" s="74">
        <f t="shared" si="624"/>
        <v>333</v>
      </c>
      <c r="CF156" s="73">
        <f t="shared" si="625"/>
        <v>362</v>
      </c>
      <c r="CG156" s="72">
        <f t="shared" si="626"/>
        <v>74</v>
      </c>
      <c r="CH156" s="73">
        <f t="shared" si="627"/>
        <v>78</v>
      </c>
      <c r="CI156" s="74">
        <f t="shared" si="628"/>
        <v>109</v>
      </c>
      <c r="CJ156" s="74">
        <f t="shared" si="629"/>
        <v>114</v>
      </c>
      <c r="CK156" s="74">
        <f t="shared" si="630"/>
        <v>150</v>
      </c>
      <c r="CL156" s="74">
        <f t="shared" si="631"/>
        <v>154</v>
      </c>
      <c r="CM156" s="74">
        <f t="shared" si="632"/>
        <v>183</v>
      </c>
      <c r="CN156" s="74">
        <f t="shared" si="633"/>
        <v>204</v>
      </c>
      <c r="CO156" s="74">
        <f t="shared" si="634"/>
        <v>242</v>
      </c>
      <c r="CP156" s="74">
        <f t="shared" si="635"/>
        <v>324</v>
      </c>
      <c r="CQ156" s="74">
        <f t="shared" si="636"/>
        <v>361</v>
      </c>
      <c r="CR156" s="74">
        <f t="shared" si="637"/>
        <v>373</v>
      </c>
      <c r="CS156" s="23">
        <f t="shared" si="638"/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2"/>
    </row>
    <row r="157" spans="1:1029" x14ac:dyDescent="0.2">
      <c r="A157" s="3" t="str">
        <f t="shared" si="639"/>
        <v>ox1r_human_4ZJC</v>
      </c>
      <c r="B157" s="3" t="s">
        <v>1175</v>
      </c>
      <c r="C157" s="3" t="s">
        <v>91</v>
      </c>
      <c r="D157" s="3" t="str">
        <f>IFERROR(MID(VLOOKUP($B157,Seqs!$A:$B,2,0),E157,1),"")</f>
        <v>E</v>
      </c>
      <c r="E157" s="3">
        <v>46</v>
      </c>
      <c r="F157" s="3" t="str">
        <f>IFERROR(MID(VLOOKUP($B157,Seqs!$A:$B,2,0),G157,1),"")</f>
        <v>N</v>
      </c>
      <c r="G157" s="3">
        <v>74</v>
      </c>
      <c r="H157" s="3" t="str">
        <f>IFERROR(MID(VLOOKUP($B157,Seqs!$A:$B,2,0),I157,1),"")</f>
        <v>H</v>
      </c>
      <c r="I157" s="23">
        <v>75</v>
      </c>
      <c r="J157" s="3" t="str">
        <f>IFERROR(MID(VLOOKUP($B157,Seqs!$A:$B,2,0),K157,1),"")</f>
        <v>R</v>
      </c>
      <c r="K157" s="23">
        <v>78</v>
      </c>
      <c r="L157" s="3" t="str">
        <f>IFERROR(MID(VLOOKUP($B157,Seqs!$A:$B,2,0),M157,1),"")</f>
        <v>T</v>
      </c>
      <c r="M157" s="3">
        <v>79</v>
      </c>
      <c r="N157" s="3" t="str">
        <f>IFERROR(MID(VLOOKUP($B157,Seqs!$A:$B,2,0),O157,1),"")</f>
        <v>T</v>
      </c>
      <c r="O157" s="3">
        <v>109</v>
      </c>
      <c r="P157" s="3" t="str">
        <f>IFERROR(MID(VLOOKUP($B157,Seqs!$A:$B,2,0),Q157,1),"")</f>
        <v>S</v>
      </c>
      <c r="Q157" s="3">
        <v>111</v>
      </c>
      <c r="R157" s="3" t="str">
        <f>IFERROR(MID(VLOOKUP($B157,Seqs!$A:$B,2,0),S157,1),"")</f>
        <v>F</v>
      </c>
      <c r="S157" s="3">
        <v>114</v>
      </c>
      <c r="T157" s="3" t="str">
        <f>IFERROR(MID(VLOOKUP($B157,Seqs!$A:$B,2,0),U157,1),"")</f>
        <v>G</v>
      </c>
      <c r="U157" s="3">
        <v>115</v>
      </c>
      <c r="V157" s="3" t="str">
        <f>IFERROR(MID(VLOOKUP($B157,Seqs!$A:$B,2,0),W157,1),"")</f>
        <v>H</v>
      </c>
      <c r="W157" s="3">
        <v>150</v>
      </c>
      <c r="X157" s="3" t="str">
        <f>IFERROR(MID(VLOOKUP($B157,Seqs!$A:$B,2,0),Y157,1),"")</f>
        <v>P</v>
      </c>
      <c r="Y157" s="3">
        <v>151</v>
      </c>
      <c r="Z157" s="3" t="str">
        <f>IFERROR(MID(VLOOKUP($B157,Seqs!$A:$B,2,0),AA157,1),"")</f>
        <v>F</v>
      </c>
      <c r="AA157" s="3">
        <v>154</v>
      </c>
      <c r="AB157" s="3" t="str">
        <f>IFERROR(MID(VLOOKUP($B157,Seqs!$A:$B,2,0),AC157,1),"")</f>
        <v>T</v>
      </c>
      <c r="AC157" s="9">
        <v>157</v>
      </c>
      <c r="AD157" s="3" t="str">
        <f>IFERROR(MID(VLOOKUP($B157,Seqs!$A:$B,2,0),AE157,1),"")</f>
        <v>M</v>
      </c>
      <c r="AE157" s="3">
        <v>183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E</v>
      </c>
      <c r="AI157" s="3">
        <v>204</v>
      </c>
      <c r="AJ157" s="3" t="str">
        <f>IFERROR(MID(VLOOKUP($B157,Seqs!$A:$B,2,0),AK157,1),"")</f>
        <v>D</v>
      </c>
      <c r="AK157" s="3">
        <v>209</v>
      </c>
      <c r="AL157" s="3" t="str">
        <f>IFERROR(MID(VLOOKUP($B157,Seqs!$A:$B,2,0),AM157,1),"")</f>
        <v>L</v>
      </c>
      <c r="AM157" s="3">
        <v>242</v>
      </c>
      <c r="AN157" s="3" t="str">
        <f>IFERROR(MID(VLOOKUP($B157,Seqs!$A:$B,2,0),AO157,1),"")</f>
        <v>K</v>
      </c>
      <c r="AO157" s="3">
        <v>288</v>
      </c>
      <c r="AP157" s="3" t="str">
        <f>IFERROR(MID(VLOOKUP($B157,Seqs!$A:$B,2,0),AQ157,1),"")</f>
        <v>F</v>
      </c>
      <c r="AQ157" s="3">
        <v>324</v>
      </c>
      <c r="AR157" s="3" t="str">
        <f>IFERROR(MID(VLOOKUP($B157,Seqs!$A:$B,2,0),AS157,1),"")</f>
        <v>R</v>
      </c>
      <c r="AS157" s="3">
        <v>333</v>
      </c>
      <c r="AT157" s="3" t="str">
        <f>IFERROR(MID(VLOOKUP($B157,Seqs!$A:$B,2,0),AU157,1),"")</f>
        <v>L</v>
      </c>
      <c r="AU157" s="3">
        <v>361</v>
      </c>
      <c r="AV157" s="3" t="str">
        <f>IFERROR(MID(VLOOKUP($B157,Seqs!$A:$B,2,0),AW157,1),"")</f>
        <v>S</v>
      </c>
      <c r="AW157" s="3">
        <v>362</v>
      </c>
      <c r="AX157" s="3" t="str">
        <f>IFERROR(MID(VLOOKUP($B157,Seqs!$A:$B,2,0),AY157,1),"")</f>
        <v>F</v>
      </c>
      <c r="AY157" s="3">
        <v>373</v>
      </c>
      <c r="AZ157" s="79" t="str">
        <f>VLOOKUP(B157,Classification!A:D,2,0)</f>
        <v>A</v>
      </c>
      <c r="BA157" s="97" t="str">
        <f>VLOOKUP(B157,Classification!A:D,4,0)</f>
        <v>Orexin</v>
      </c>
      <c r="BB157" s="27" t="b">
        <f t="shared" si="640"/>
        <v>1</v>
      </c>
      <c r="BC157" s="23">
        <f t="shared" si="613"/>
        <v>250</v>
      </c>
      <c r="BD157" s="2" t="s">
        <v>1383</v>
      </c>
      <c r="BE157" s="3" t="s">
        <v>1381</v>
      </c>
      <c r="BF157" s="50" t="s">
        <v>1384</v>
      </c>
      <c r="BG157" s="50" t="s">
        <v>1384</v>
      </c>
      <c r="BH157" s="1"/>
      <c r="BI157" s="72" t="s">
        <v>1293</v>
      </c>
      <c r="BJ157" s="58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72">
        <f t="shared" si="614"/>
        <v>46</v>
      </c>
      <c r="BV157" s="73">
        <f t="shared" si="615"/>
        <v>75</v>
      </c>
      <c r="BW157" s="74">
        <f t="shared" si="616"/>
        <v>79</v>
      </c>
      <c r="BX157" s="73">
        <f t="shared" si="617"/>
        <v>111</v>
      </c>
      <c r="BY157" s="74">
        <f t="shared" si="618"/>
        <v>115</v>
      </c>
      <c r="BZ157" s="73">
        <f t="shared" si="619"/>
        <v>151</v>
      </c>
      <c r="CA157" s="74">
        <f t="shared" si="620"/>
        <v>157</v>
      </c>
      <c r="CB157" s="73">
        <f t="shared" si="621"/>
        <v>202</v>
      </c>
      <c r="CC157" s="74">
        <f t="shared" si="622"/>
        <v>209</v>
      </c>
      <c r="CD157" s="73">
        <f t="shared" si="623"/>
        <v>288</v>
      </c>
      <c r="CE157" s="74">
        <f t="shared" si="624"/>
        <v>333</v>
      </c>
      <c r="CF157" s="73">
        <f t="shared" si="625"/>
        <v>362</v>
      </c>
      <c r="CG157" s="72">
        <f t="shared" si="626"/>
        <v>74</v>
      </c>
      <c r="CH157" s="73">
        <f t="shared" si="627"/>
        <v>78</v>
      </c>
      <c r="CI157" s="74">
        <f t="shared" si="628"/>
        <v>109</v>
      </c>
      <c r="CJ157" s="74">
        <f t="shared" si="629"/>
        <v>114</v>
      </c>
      <c r="CK157" s="74">
        <f t="shared" si="630"/>
        <v>150</v>
      </c>
      <c r="CL157" s="74">
        <f t="shared" si="631"/>
        <v>154</v>
      </c>
      <c r="CM157" s="74">
        <f t="shared" si="632"/>
        <v>183</v>
      </c>
      <c r="CN157" s="74">
        <f t="shared" si="633"/>
        <v>204</v>
      </c>
      <c r="CO157" s="74">
        <f t="shared" si="634"/>
        <v>242</v>
      </c>
      <c r="CP157" s="74">
        <f t="shared" si="635"/>
        <v>324</v>
      </c>
      <c r="CQ157" s="74">
        <f t="shared" si="636"/>
        <v>361</v>
      </c>
      <c r="CR157" s="74">
        <f t="shared" si="637"/>
        <v>373</v>
      </c>
      <c r="CS157" s="23">
        <f t="shared" si="638"/>
        <v>1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2"/>
    </row>
    <row r="158" spans="1:1029" x14ac:dyDescent="0.2">
      <c r="A158" s="3" t="str">
        <f t="shared" si="639"/>
        <v>ox2r_human__wt</v>
      </c>
      <c r="B158" s="3" t="s">
        <v>1176</v>
      </c>
      <c r="C158" s="3" t="s">
        <v>100</v>
      </c>
      <c r="D158" s="3" t="str">
        <f>IFERROR(MID(VLOOKUP($B158,Seqs!$A:$B,2,0),E158,1),"")</f>
        <v>Y</v>
      </c>
      <c r="E158" s="3">
        <v>53</v>
      </c>
      <c r="F158" s="3" t="str">
        <f>IFERROR(MID(VLOOKUP($B158,Seqs!$A:$B,2,0),G158,1),"")</f>
        <v>N</v>
      </c>
      <c r="G158" s="3">
        <v>82</v>
      </c>
      <c r="H158" s="3" t="str">
        <f>IFERROR(MID(VLOOKUP($B158,Seqs!$A:$B,2,0),I158,1),"")</f>
        <v>H</v>
      </c>
      <c r="I158" s="23">
        <v>83</v>
      </c>
      <c r="J158" s="3" t="str">
        <f>IFERROR(MID(VLOOKUP($B158,Seqs!$A:$B,2,0),K158,1),"")</f>
        <v>R</v>
      </c>
      <c r="K158" s="23">
        <v>86</v>
      </c>
      <c r="L158" s="3" t="str">
        <f>IFERROR(MID(VLOOKUP($B158,Seqs!$A:$B,2,0),M158,1),"")</f>
        <v>T</v>
      </c>
      <c r="M158" s="3">
        <v>87</v>
      </c>
      <c r="N158" s="3" t="str">
        <f>IFERROR(MID(VLOOKUP($B158,Seqs!$A:$B,2,0),O158,1),"")</f>
        <v>T</v>
      </c>
      <c r="O158" s="3">
        <v>117</v>
      </c>
      <c r="P158" s="3" t="str">
        <f>IFERROR(MID(VLOOKUP($B158,Seqs!$A:$B,2,0),Q158,1),"")</f>
        <v>T</v>
      </c>
      <c r="Q158" s="3">
        <v>119</v>
      </c>
      <c r="R158" s="3" t="str">
        <f>IFERROR(MID(VLOOKUP($B158,Seqs!$A:$B,2,0),S158,1),"")</f>
        <v>F</v>
      </c>
      <c r="S158" s="3">
        <v>122</v>
      </c>
      <c r="T158" s="3" t="str">
        <f>IFERROR(MID(VLOOKUP($B158,Seqs!$A:$B,2,0),U158,1),"")</f>
        <v>G</v>
      </c>
      <c r="U158" s="3">
        <v>123</v>
      </c>
      <c r="V158" s="3" t="str">
        <f>IFERROR(MID(VLOOKUP($B158,Seqs!$A:$B,2,0),W158,1),"")</f>
        <v>H</v>
      </c>
      <c r="W158" s="3">
        <v>158</v>
      </c>
      <c r="X158" s="3" t="str">
        <f>IFERROR(MID(VLOOKUP($B158,Seqs!$A:$B,2,0),Y158,1),"")</f>
        <v>P</v>
      </c>
      <c r="Y158" s="3">
        <v>159</v>
      </c>
      <c r="Z158" s="3" t="str">
        <f>IFERROR(MID(VLOOKUP($B158,Seqs!$A:$B,2,0),AA158,1),"")</f>
        <v>F</v>
      </c>
      <c r="AA158" s="75">
        <v>162</v>
      </c>
      <c r="AB158" s="3" t="str">
        <f>IFERROR(MID(VLOOKUP($B158,Seqs!$A:$B,2,0),AC158,1),"")</f>
        <v>T</v>
      </c>
      <c r="AC158" s="9">
        <v>165</v>
      </c>
      <c r="AD158" s="3" t="str">
        <f>IFERROR(MID(VLOOKUP($B158,Seqs!$A:$B,2,0),AE158,1),"")</f>
        <v>M</v>
      </c>
      <c r="AE158" s="3">
        <v>191</v>
      </c>
      <c r="AF158" s="3" t="str">
        <f>IFERROR(MID(VLOOKUP($B158,Seqs!$A:$B,2,0),AG158,1),"")</f>
        <v>C</v>
      </c>
      <c r="AG158" s="3">
        <v>210</v>
      </c>
      <c r="AH158" s="3" t="str">
        <f>IFERROR(MID(VLOOKUP($B158,Seqs!$A:$B,2,0),AI158,1),"")</f>
        <v>E</v>
      </c>
      <c r="AI158" s="3">
        <v>212</v>
      </c>
      <c r="AJ158" s="3" t="str">
        <f>IFERROR(MID(VLOOKUP($B158,Seqs!$A:$B,2,0),AK158,1),"")</f>
        <v>E</v>
      </c>
      <c r="AK158" s="3">
        <v>217</v>
      </c>
      <c r="AL158" s="3" t="str">
        <f>IFERROR(MID(VLOOKUP($B158,Seqs!$A:$B,2,0),AM158,1),"")</f>
        <v>P</v>
      </c>
      <c r="AM158" s="3">
        <v>256</v>
      </c>
      <c r="AN158" s="3" t="str">
        <f>IFERROR(MID(VLOOKUP($B158,Seqs!$A:$B,2,0),AO158,1),"")</f>
        <v>V</v>
      </c>
      <c r="AO158" s="3">
        <v>289</v>
      </c>
      <c r="AP158" s="3" t="str">
        <f>IFERROR(MID(VLOOKUP($B158,Seqs!$A:$B,2,0),AQ158,1),"")</f>
        <v>F</v>
      </c>
      <c r="AQ158" s="3">
        <v>330</v>
      </c>
      <c r="AR158" s="3" t="str">
        <f>IFERROR(MID(VLOOKUP($B158,Seqs!$A:$B,2,0),AS158,1),"")</f>
        <v>R</v>
      </c>
      <c r="AS158" s="3">
        <v>339</v>
      </c>
      <c r="AT158" s="3" t="str">
        <f>IFERROR(MID(VLOOKUP($B158,Seqs!$A:$B,2,0),AU158,1),"")</f>
        <v>L</v>
      </c>
      <c r="AU158" s="3">
        <v>367</v>
      </c>
      <c r="AV158" s="3" t="str">
        <f>IFERROR(MID(VLOOKUP($B158,Seqs!$A:$B,2,0),AW158,1),"")</f>
        <v>S</v>
      </c>
      <c r="AW158" s="3">
        <v>368</v>
      </c>
      <c r="AX158" s="3" t="str">
        <f>IFERROR(MID(VLOOKUP($B158,Seqs!$A:$B,2,0),AY158,1),"")</f>
        <v>F</v>
      </c>
      <c r="AY158" s="3">
        <v>379</v>
      </c>
      <c r="AZ158" s="79" t="str">
        <f>VLOOKUP(B158,Classification!A:D,2,0)</f>
        <v>A</v>
      </c>
      <c r="BA158" s="97" t="str">
        <f>VLOOKUP(B158,Classification!A:D,4,0)</f>
        <v>Orexin</v>
      </c>
      <c r="BB158" s="27" t="b">
        <f t="shared" si="640"/>
        <v>1</v>
      </c>
      <c r="BC158" s="23">
        <f t="shared" si="613"/>
        <v>262</v>
      </c>
      <c r="BD158" s="57" t="s">
        <v>1379</v>
      </c>
      <c r="BE158" s="3" t="s">
        <v>1381</v>
      </c>
      <c r="BF158" s="50" t="s">
        <v>1379</v>
      </c>
      <c r="BG158" s="50" t="s">
        <v>1384</v>
      </c>
      <c r="BH158" s="1"/>
      <c r="BI158" s="72" t="s">
        <v>1293</v>
      </c>
      <c r="BJ158" s="58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72">
        <f t="shared" si="614"/>
        <v>53</v>
      </c>
      <c r="BV158" s="73">
        <f t="shared" si="615"/>
        <v>83</v>
      </c>
      <c r="BW158" s="74">
        <f t="shared" si="616"/>
        <v>87</v>
      </c>
      <c r="BX158" s="73">
        <f t="shared" si="617"/>
        <v>119</v>
      </c>
      <c r="BY158" s="74">
        <f t="shared" si="618"/>
        <v>123</v>
      </c>
      <c r="BZ158" s="73">
        <f t="shared" si="619"/>
        <v>159</v>
      </c>
      <c r="CA158" s="74">
        <f t="shared" si="620"/>
        <v>165</v>
      </c>
      <c r="CB158" s="73">
        <f t="shared" si="621"/>
        <v>210</v>
      </c>
      <c r="CC158" s="74">
        <f t="shared" si="622"/>
        <v>217</v>
      </c>
      <c r="CD158" s="73">
        <f t="shared" si="623"/>
        <v>289</v>
      </c>
      <c r="CE158" s="74">
        <f t="shared" si="624"/>
        <v>339</v>
      </c>
      <c r="CF158" s="73">
        <f t="shared" si="625"/>
        <v>368</v>
      </c>
      <c r="CG158" s="72">
        <f t="shared" si="626"/>
        <v>82</v>
      </c>
      <c r="CH158" s="73">
        <f t="shared" si="627"/>
        <v>86</v>
      </c>
      <c r="CI158" s="74">
        <f t="shared" si="628"/>
        <v>117</v>
      </c>
      <c r="CJ158" s="74">
        <f t="shared" si="629"/>
        <v>122</v>
      </c>
      <c r="CK158" s="74">
        <f t="shared" si="630"/>
        <v>158</v>
      </c>
      <c r="CL158" s="74">
        <f t="shared" si="631"/>
        <v>162</v>
      </c>
      <c r="CM158" s="74">
        <f t="shared" si="632"/>
        <v>191</v>
      </c>
      <c r="CN158" s="74">
        <f t="shared" si="633"/>
        <v>212</v>
      </c>
      <c r="CO158" s="74">
        <f t="shared" si="634"/>
        <v>256</v>
      </c>
      <c r="CP158" s="74">
        <f t="shared" si="635"/>
        <v>330</v>
      </c>
      <c r="CQ158" s="74">
        <f t="shared" si="636"/>
        <v>367</v>
      </c>
      <c r="CR158" s="74">
        <f t="shared" si="637"/>
        <v>379</v>
      </c>
      <c r="CS158" s="23">
        <f t="shared" si="638"/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639"/>
        <v>ox2r_human_4S0V</v>
      </c>
      <c r="B159" s="3" t="s">
        <v>1176</v>
      </c>
      <c r="C159" s="3" t="s">
        <v>92</v>
      </c>
      <c r="D159" s="3" t="str">
        <f>IFERROR(MID(VLOOKUP($B159,Seqs!$A:$B,2,0),E159,1),"")</f>
        <v>Y</v>
      </c>
      <c r="E159" s="3">
        <v>53</v>
      </c>
      <c r="F159" s="3" t="str">
        <f>IFERROR(MID(VLOOKUP($B159,Seqs!$A:$B,2,0),G159,1),"")</f>
        <v>N</v>
      </c>
      <c r="G159" s="3">
        <v>82</v>
      </c>
      <c r="H159" s="3" t="str">
        <f>IFERROR(MID(VLOOKUP($B159,Seqs!$A:$B,2,0),I159,1),"")</f>
        <v>H</v>
      </c>
      <c r="I159" s="23">
        <v>83</v>
      </c>
      <c r="J159" s="3" t="str">
        <f>IFERROR(MID(VLOOKUP($B159,Seqs!$A:$B,2,0),K159,1),"")</f>
        <v>R</v>
      </c>
      <c r="K159" s="23">
        <v>86</v>
      </c>
      <c r="L159" s="3" t="str">
        <f>IFERROR(MID(VLOOKUP($B159,Seqs!$A:$B,2,0),M159,1),"")</f>
        <v>T</v>
      </c>
      <c r="M159" s="3">
        <v>87</v>
      </c>
      <c r="N159" s="3" t="str">
        <f>IFERROR(MID(VLOOKUP($B159,Seqs!$A:$B,2,0),O159,1),"")</f>
        <v>T</v>
      </c>
      <c r="O159" s="3">
        <v>117</v>
      </c>
      <c r="P159" s="3" t="str">
        <f>IFERROR(MID(VLOOKUP($B159,Seqs!$A:$B,2,0),Q159,1),"")</f>
        <v>T</v>
      </c>
      <c r="Q159" s="3">
        <v>119</v>
      </c>
      <c r="R159" s="3" t="str">
        <f>IFERROR(MID(VLOOKUP($B159,Seqs!$A:$B,2,0),S159,1),"")</f>
        <v>F</v>
      </c>
      <c r="S159" s="3">
        <v>122</v>
      </c>
      <c r="T159" s="3" t="str">
        <f>IFERROR(MID(VLOOKUP($B159,Seqs!$A:$B,2,0),U159,1),"")</f>
        <v>G</v>
      </c>
      <c r="U159" s="3">
        <v>123</v>
      </c>
      <c r="V159" s="3" t="str">
        <f>IFERROR(MID(VLOOKUP($B159,Seqs!$A:$B,2,0),W159,1),"")</f>
        <v>H</v>
      </c>
      <c r="W159" s="3">
        <v>158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165</v>
      </c>
      <c r="AD159" s="3" t="str">
        <f>IFERROR(MID(VLOOKUP($B159,Seqs!$A:$B,2,0),AE159,1),"")</f>
        <v>M</v>
      </c>
      <c r="AE159" s="3">
        <v>191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E</v>
      </c>
      <c r="AI159" s="3">
        <v>212</v>
      </c>
      <c r="AJ159" s="3" t="str">
        <f>IFERROR(MID(VLOOKUP($B159,Seqs!$A:$B,2,0),AK159,1),"")</f>
        <v>E</v>
      </c>
      <c r="AK159" s="3">
        <v>217</v>
      </c>
      <c r="AL159" s="3" t="str">
        <f>IFERROR(MID(VLOOKUP($B159,Seqs!$A:$B,2,0),AM159,1),"")</f>
        <v>Q</v>
      </c>
      <c r="AM159" s="3">
        <v>254</v>
      </c>
      <c r="AN159" s="3" t="str">
        <f>IFERROR(MID(VLOOKUP($B159,Seqs!$A:$B,2,0),AO159,1),"")</f>
        <v>K</v>
      </c>
      <c r="AO159" s="3">
        <v>294</v>
      </c>
      <c r="AP159" s="3" t="str">
        <f>IFERROR(MID(VLOOKUP($B159,Seqs!$A:$B,2,0),AQ159,1),"")</f>
        <v>F</v>
      </c>
      <c r="AQ159" s="3">
        <v>330</v>
      </c>
      <c r="AR159" s="3" t="str">
        <f>IFERROR(MID(VLOOKUP($B159,Seqs!$A:$B,2,0),AS159,1),"")</f>
        <v>R</v>
      </c>
      <c r="AS159" s="3">
        <v>339</v>
      </c>
      <c r="AT159" s="3" t="str">
        <f>IFERROR(MID(VLOOKUP($B159,Seqs!$A:$B,2,0),AU159,1),"")</f>
        <v>L</v>
      </c>
      <c r="AU159" s="3">
        <v>367</v>
      </c>
      <c r="AV159" s="3" t="str">
        <f>IFERROR(MID(VLOOKUP($B159,Seqs!$A:$B,2,0),AW159,1),"")</f>
        <v>S</v>
      </c>
      <c r="AW159" s="3">
        <v>368</v>
      </c>
      <c r="AX159" s="3" t="str">
        <f>IFERROR(MID(VLOOKUP($B159,Seqs!$A:$B,2,0),AY159,1),"")</f>
        <v>F</v>
      </c>
      <c r="AY159" s="3">
        <v>379</v>
      </c>
      <c r="AZ159" s="79" t="str">
        <f>VLOOKUP(B159,Classification!A:D,2,0)</f>
        <v>A</v>
      </c>
      <c r="BA159" s="97" t="str">
        <f>VLOOKUP(B159,Classification!A:D,4,0)</f>
        <v>Orexin</v>
      </c>
      <c r="BB159" s="27" t="b">
        <f t="shared" si="640"/>
        <v>1</v>
      </c>
      <c r="BC159" s="23">
        <f t="shared" si="613"/>
        <v>252</v>
      </c>
      <c r="BD159" s="2" t="s">
        <v>1383</v>
      </c>
      <c r="BE159" s="3" t="s">
        <v>1381</v>
      </c>
      <c r="BF159" s="50" t="s">
        <v>1384</v>
      </c>
      <c r="BG159" s="50" t="s">
        <v>1384</v>
      </c>
      <c r="BH159" s="1"/>
      <c r="BI159" s="72" t="s">
        <v>1293</v>
      </c>
      <c r="BJ159" s="58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72">
        <f t="shared" si="614"/>
        <v>53</v>
      </c>
      <c r="BV159" s="73">
        <f t="shared" si="615"/>
        <v>83</v>
      </c>
      <c r="BW159" s="74">
        <f t="shared" si="616"/>
        <v>87</v>
      </c>
      <c r="BX159" s="73">
        <f t="shared" si="617"/>
        <v>119</v>
      </c>
      <c r="BY159" s="74">
        <f t="shared" si="618"/>
        <v>123</v>
      </c>
      <c r="BZ159" s="73" t="str">
        <f t="shared" si="619"/>
        <v>-</v>
      </c>
      <c r="CA159" s="74">
        <f t="shared" si="620"/>
        <v>165</v>
      </c>
      <c r="CB159" s="73">
        <f t="shared" si="621"/>
        <v>210</v>
      </c>
      <c r="CC159" s="74">
        <f t="shared" si="622"/>
        <v>217</v>
      </c>
      <c r="CD159" s="73">
        <f t="shared" si="623"/>
        <v>294</v>
      </c>
      <c r="CE159" s="74">
        <f t="shared" si="624"/>
        <v>339</v>
      </c>
      <c r="CF159" s="73">
        <f t="shared" si="625"/>
        <v>368</v>
      </c>
      <c r="CG159" s="72">
        <f t="shared" si="626"/>
        <v>82</v>
      </c>
      <c r="CH159" s="73">
        <f t="shared" si="627"/>
        <v>86</v>
      </c>
      <c r="CI159" s="74">
        <f t="shared" si="628"/>
        <v>117</v>
      </c>
      <c r="CJ159" s="74">
        <f t="shared" si="629"/>
        <v>122</v>
      </c>
      <c r="CK159" s="74">
        <f t="shared" si="630"/>
        <v>158</v>
      </c>
      <c r="CL159" s="74" t="str">
        <f t="shared" si="631"/>
        <v>-</v>
      </c>
      <c r="CM159" s="74">
        <f t="shared" si="632"/>
        <v>191</v>
      </c>
      <c r="CN159" s="74">
        <f t="shared" si="633"/>
        <v>212</v>
      </c>
      <c r="CO159" s="74">
        <f t="shared" si="634"/>
        <v>254</v>
      </c>
      <c r="CP159" s="74">
        <f t="shared" si="635"/>
        <v>330</v>
      </c>
      <c r="CQ159" s="74">
        <f t="shared" si="636"/>
        <v>367</v>
      </c>
      <c r="CR159" s="74">
        <f t="shared" si="637"/>
        <v>379</v>
      </c>
      <c r="CS159" s="23">
        <f t="shared" si="638"/>
        <v>1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x14ac:dyDescent="0.2">
      <c r="A160" s="3" t="str">
        <f t="shared" si="639"/>
        <v>p2ry1_human__wt</v>
      </c>
      <c r="B160" s="3" t="s">
        <v>345</v>
      </c>
      <c r="C160" s="3" t="s">
        <v>100</v>
      </c>
      <c r="D160" s="3" t="str">
        <f>IFERROR(MID(VLOOKUP($B160,Seqs!$A:$B,2,0),E160,1),"")</f>
        <v>F</v>
      </c>
      <c r="E160" s="3">
        <v>49</v>
      </c>
      <c r="F160" s="3" t="str">
        <f>IFERROR(MID(VLOOKUP($B160,Seqs!$A:$B,2,0),G160,1),"")</f>
        <v>H</v>
      </c>
      <c r="G160" s="3">
        <v>79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84</v>
      </c>
      <c r="N160" s="3" t="str">
        <f>IFERROR(MID(VLOOKUP($B160,Seqs!$A:$B,2,0),O160,1),"")</f>
        <v>N</v>
      </c>
      <c r="O160" s="3">
        <v>113</v>
      </c>
      <c r="P160" s="3" t="str">
        <f>IFERROR(MID(VLOOKUP($B160,Seqs!$A:$B,2,0),Q160,1),"")</f>
        <v>D</v>
      </c>
      <c r="Q160" s="3">
        <v>116</v>
      </c>
      <c r="R160" s="3" t="str">
        <f>IFERROR(MID(VLOOKUP($B160,Seqs!$A:$B,2,0),S160,1),"")</f>
        <v>F</v>
      </c>
      <c r="S160" s="3">
        <v>119</v>
      </c>
      <c r="T160" s="3" t="str">
        <f>IFERROR(MID(VLOOKUP($B160,Seqs!$A:$B,2,0),U160,1),"")</f>
        <v>G</v>
      </c>
      <c r="U160" s="3">
        <v>120</v>
      </c>
      <c r="V160" s="3" t="str">
        <f>IFERROR(MID(VLOOKUP($B160,Seqs!$A:$B,2,0),W160,1),"")</f>
        <v>Y</v>
      </c>
      <c r="W160" s="3">
        <v>155</v>
      </c>
      <c r="X160" s="3" t="str">
        <f>IFERROR(MID(VLOOKUP($B160,Seqs!$A:$B,2,0),Y160,1),"")</f>
        <v>P</v>
      </c>
      <c r="Y160" s="3">
        <v>156</v>
      </c>
      <c r="Z160" s="3" t="str">
        <f>IFERROR(MID(VLOOKUP($B160,Seqs!$A:$B,2,0),AA160,1),"")</f>
        <v>L</v>
      </c>
      <c r="AA160" s="3">
        <v>163</v>
      </c>
      <c r="AB160" s="3" t="str">
        <f>IFERROR(MID(VLOOKUP($B160,Seqs!$A:$B,2,0),AC160,1),"")</f>
        <v>K</v>
      </c>
      <c r="AC160" s="9">
        <v>164</v>
      </c>
      <c r="AD160" s="3" t="str">
        <f>IFERROR(MID(VLOOKUP($B160,Seqs!$A:$B,2,0),AE160,1),"")</f>
        <v>S</v>
      </c>
      <c r="AE160" s="3">
        <v>190</v>
      </c>
      <c r="AF160" s="3" t="str">
        <f>IFERROR(MID(VLOOKUP($B160,Seqs!$A:$B,2,0),AG160,1),"")</f>
        <v>C</v>
      </c>
      <c r="AG160" s="3">
        <v>202</v>
      </c>
      <c r="AH160" s="3" t="str">
        <f>IFERROR(MID(VLOOKUP($B160,Seqs!$A:$B,2,0),AI160,1),"")</f>
        <v>D</v>
      </c>
      <c r="AI160" s="3">
        <v>204</v>
      </c>
      <c r="AJ160" s="3" t="str">
        <f>IFERROR(MID(VLOOKUP($B160,Seqs!$A:$B,2,0),AK160,1),"")</f>
        <v>L</v>
      </c>
      <c r="AK160" s="3">
        <v>211</v>
      </c>
      <c r="AL160" s="3" t="str">
        <f>IFERROR(MID(VLOOKUP($B160,Seqs!$A:$B,2,0),AM160,1),"")</f>
        <v>K</v>
      </c>
      <c r="AM160" s="3">
        <v>247</v>
      </c>
      <c r="AN160" s="3" t="str">
        <f>IFERROR(MID(VLOOKUP($B160,Seqs!$A:$B,2,0),AO160,1),"")</f>
        <v>P</v>
      </c>
      <c r="AO160" s="3">
        <v>253</v>
      </c>
      <c r="AP160" s="3" t="str">
        <f>IFERROR(MID(VLOOKUP($B160,Seqs!$A:$B,2,0),AQ160,1),"")</f>
        <v>D</v>
      </c>
      <c r="AQ160" s="3">
        <v>289</v>
      </c>
      <c r="AR160" s="3" t="str">
        <f>IFERROR(MID(VLOOKUP($B160,Seqs!$A:$B,2,0),AS160,1),"")</f>
        <v>M</v>
      </c>
      <c r="AS160" s="3">
        <v>295</v>
      </c>
      <c r="AT160" s="3" t="str">
        <f>IFERROR(MID(VLOOKUP($B160,Seqs!$A:$B,2,0),AU160,1),"")</f>
        <v>A</v>
      </c>
      <c r="AU160" s="3">
        <v>327</v>
      </c>
      <c r="AV160" s="3" t="str">
        <f>IFERROR(MID(VLOOKUP($B160,Seqs!$A:$B,2,0),AW160,1),"")</f>
        <v>G</v>
      </c>
      <c r="AW160" s="3">
        <v>328</v>
      </c>
      <c r="AX160" s="3" t="str">
        <f>IFERROR(MID(VLOOKUP($B160,Seqs!$A:$B,2,0),AY160,1),"")</f>
        <v>R</v>
      </c>
      <c r="AY160" s="3">
        <v>340</v>
      </c>
      <c r="AZ160" s="79" t="str">
        <f>VLOOKUP(B160,Classification!A:D,2,0)</f>
        <v>A</v>
      </c>
      <c r="BA160" s="97" t="str">
        <f>VLOOKUP(B160,Classification!A:D,4,0)</f>
        <v>P2Y</v>
      </c>
      <c r="BB160" s="27" t="b">
        <f t="shared" si="640"/>
        <v>1</v>
      </c>
      <c r="BC160" s="23">
        <f t="shared" si="613"/>
        <v>260</v>
      </c>
      <c r="BD160" s="57" t="s">
        <v>1379</v>
      </c>
      <c r="BE160" s="3" t="s">
        <v>1381</v>
      </c>
      <c r="BF160" s="50" t="s">
        <v>1379</v>
      </c>
      <c r="BG160" s="50" t="s">
        <v>1384</v>
      </c>
      <c r="BH160" s="1"/>
      <c r="BI160" s="72" t="s">
        <v>1293</v>
      </c>
      <c r="BJ160" s="58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72">
        <f t="shared" si="614"/>
        <v>49</v>
      </c>
      <c r="BV160" s="73" t="str">
        <f t="shared" si="615"/>
        <v>-</v>
      </c>
      <c r="BW160" s="74">
        <f t="shared" si="616"/>
        <v>84</v>
      </c>
      <c r="BX160" s="73">
        <f t="shared" si="617"/>
        <v>116</v>
      </c>
      <c r="BY160" s="74">
        <f t="shared" si="618"/>
        <v>120</v>
      </c>
      <c r="BZ160" s="73">
        <f t="shared" si="619"/>
        <v>156</v>
      </c>
      <c r="CA160" s="74">
        <f t="shared" si="620"/>
        <v>164</v>
      </c>
      <c r="CB160" s="73">
        <f t="shared" si="621"/>
        <v>202</v>
      </c>
      <c r="CC160" s="74">
        <f t="shared" si="622"/>
        <v>211</v>
      </c>
      <c r="CD160" s="73">
        <f t="shared" si="623"/>
        <v>253</v>
      </c>
      <c r="CE160" s="74">
        <f t="shared" si="624"/>
        <v>295</v>
      </c>
      <c r="CF160" s="73">
        <f t="shared" si="625"/>
        <v>328</v>
      </c>
      <c r="CG160" s="72">
        <f t="shared" si="626"/>
        <v>79</v>
      </c>
      <c r="CH160" s="73" t="str">
        <f t="shared" si="627"/>
        <v>-</v>
      </c>
      <c r="CI160" s="74">
        <f t="shared" si="628"/>
        <v>113</v>
      </c>
      <c r="CJ160" s="74">
        <f t="shared" si="629"/>
        <v>119</v>
      </c>
      <c r="CK160" s="74">
        <f t="shared" si="630"/>
        <v>155</v>
      </c>
      <c r="CL160" s="74">
        <f t="shared" si="631"/>
        <v>163</v>
      </c>
      <c r="CM160" s="74">
        <f t="shared" si="632"/>
        <v>190</v>
      </c>
      <c r="CN160" s="74">
        <f t="shared" si="633"/>
        <v>204</v>
      </c>
      <c r="CO160" s="74">
        <f t="shared" si="634"/>
        <v>247</v>
      </c>
      <c r="CP160" s="74">
        <f t="shared" si="635"/>
        <v>289</v>
      </c>
      <c r="CQ160" s="74">
        <f t="shared" si="636"/>
        <v>327</v>
      </c>
      <c r="CR160" s="74">
        <f t="shared" si="637"/>
        <v>340</v>
      </c>
      <c r="CS160" s="23" t="e">
        <f t="shared" si="638"/>
        <v>#VALUE!</v>
      </c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</row>
    <row r="161" spans="1:1028" x14ac:dyDescent="0.2">
      <c r="A161" s="3" t="str">
        <f t="shared" si="639"/>
        <v>p2ry1_human_4XNV</v>
      </c>
      <c r="B161" s="3" t="s">
        <v>345</v>
      </c>
      <c r="C161" s="3" t="s">
        <v>1152</v>
      </c>
      <c r="D161" s="3" t="str">
        <f>IFERROR(MID(VLOOKUP($B161,Seqs!$A:$B,2,0),E161,1),"")</f>
        <v>F</v>
      </c>
      <c r="E161" s="3">
        <v>49</v>
      </c>
      <c r="F161" s="3" t="str">
        <f>IFERROR(MID(VLOOKUP($B161,Seqs!$A:$B,2,0),G161,1),"")</f>
        <v>H</v>
      </c>
      <c r="G161" s="3">
        <v>79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84</v>
      </c>
      <c r="N161" s="3" t="str">
        <f>IFERROR(MID(VLOOKUP($B161,Seqs!$A:$B,2,0),O161,1),"")</f>
        <v>N</v>
      </c>
      <c r="O161" s="3">
        <v>113</v>
      </c>
      <c r="P161" s="3" t="str">
        <f>IFERROR(MID(VLOOKUP($B161,Seqs!$A:$B,2,0),Q161,1),"")</f>
        <v>D</v>
      </c>
      <c r="Q161" s="3">
        <v>116</v>
      </c>
      <c r="R161" s="3" t="str">
        <f>IFERROR(MID(VLOOKUP($B161,Seqs!$A:$B,2,0),S161,1),"")</f>
        <v>F</v>
      </c>
      <c r="S161" s="3">
        <v>119</v>
      </c>
      <c r="T161" s="3" t="str">
        <f>IFERROR(MID(VLOOKUP($B161,Seqs!$A:$B,2,0),U161,1),"")</f>
        <v>G</v>
      </c>
      <c r="U161" s="3">
        <v>120</v>
      </c>
      <c r="V161" s="3" t="str">
        <f>IFERROR(MID(VLOOKUP($B161,Seqs!$A:$B,2,0),W161,1),"")</f>
        <v>Y</v>
      </c>
      <c r="W161" s="3">
        <v>155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9">
        <v>161</v>
      </c>
      <c r="AD161" s="3" t="str">
        <f>IFERROR(MID(VLOOKUP($B161,Seqs!$A:$B,2,0),AE161,1),"")</f>
        <v>S</v>
      </c>
      <c r="AE161" s="3">
        <v>190</v>
      </c>
      <c r="AF161" s="3" t="str">
        <f>IFERROR(MID(VLOOKUP($B161,Seqs!$A:$B,2,0),AG161,1),"")</f>
        <v>C</v>
      </c>
      <c r="AG161" s="3">
        <v>202</v>
      </c>
      <c r="AH161" s="3" t="str">
        <f>IFERROR(MID(VLOOKUP($B161,Seqs!$A:$B,2,0),AI161,1),"")</f>
        <v>D</v>
      </c>
      <c r="AI161" s="3">
        <v>204</v>
      </c>
      <c r="AJ161" s="3" t="str">
        <f>IFERROR(MID(VLOOKUP($B161,Seqs!$A:$B,2,0),AK161,1),"")</f>
        <v>L</v>
      </c>
      <c r="AK161" s="3">
        <v>211</v>
      </c>
      <c r="AL161" s="3" t="str">
        <f>IFERROR(MID(VLOOKUP($B161,Seqs!$A:$B,2,0),AM161,1),"")</f>
        <v>K</v>
      </c>
      <c r="AM161" s="3">
        <v>247</v>
      </c>
      <c r="AN161" s="3" t="str">
        <f>IFERROR(MID(VLOOKUP($B161,Seqs!$A:$B,2,0),AO161,1),"")</f>
        <v>P</v>
      </c>
      <c r="AO161" s="3">
        <v>253</v>
      </c>
      <c r="AP161" s="3" t="str">
        <f>IFERROR(MID(VLOOKUP($B161,Seqs!$A:$B,2,0),AQ161,1),"")</f>
        <v>D</v>
      </c>
      <c r="AQ161" s="3">
        <v>289</v>
      </c>
      <c r="AR161" s="3" t="str">
        <f>IFERROR(MID(VLOOKUP($B161,Seqs!$A:$B,2,0),AS161,1),"")</f>
        <v>M</v>
      </c>
      <c r="AS161" s="3">
        <v>295</v>
      </c>
      <c r="AT161" s="3" t="str">
        <f>IFERROR(MID(VLOOKUP($B161,Seqs!$A:$B,2,0),AU161,1),"")</f>
        <v>L</v>
      </c>
      <c r="AU161" s="3">
        <v>326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640"/>
        <v>1</v>
      </c>
      <c r="BC161" s="23">
        <f t="shared" si="613"/>
        <v>243</v>
      </c>
      <c r="BD161" s="4" t="s">
        <v>23</v>
      </c>
      <c r="BE161" s="3" t="s">
        <v>1381</v>
      </c>
      <c r="BF161" s="50" t="s">
        <v>1384</v>
      </c>
      <c r="BG161" s="50" t="s">
        <v>1384</v>
      </c>
      <c r="BH161" s="3" t="s">
        <v>1169</v>
      </c>
      <c r="BI161" s="72" t="s">
        <v>1293</v>
      </c>
      <c r="BJ161" s="58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72">
        <f t="shared" si="614"/>
        <v>49</v>
      </c>
      <c r="BV161" s="73" t="str">
        <f t="shared" si="615"/>
        <v>-</v>
      </c>
      <c r="BW161" s="74">
        <f t="shared" si="616"/>
        <v>84</v>
      </c>
      <c r="BX161" s="73">
        <f t="shared" si="617"/>
        <v>116</v>
      </c>
      <c r="BY161" s="74">
        <f t="shared" si="618"/>
        <v>120</v>
      </c>
      <c r="BZ161" s="73" t="str">
        <f t="shared" si="619"/>
        <v>-</v>
      </c>
      <c r="CA161" s="74">
        <f t="shared" si="620"/>
        <v>161</v>
      </c>
      <c r="CB161" s="73">
        <f t="shared" si="621"/>
        <v>202</v>
      </c>
      <c r="CC161" s="74">
        <f t="shared" si="622"/>
        <v>211</v>
      </c>
      <c r="CD161" s="73">
        <f t="shared" si="623"/>
        <v>253</v>
      </c>
      <c r="CE161" s="74">
        <f t="shared" si="624"/>
        <v>295</v>
      </c>
      <c r="CF161" s="73" t="str">
        <f t="shared" si="625"/>
        <v>-</v>
      </c>
      <c r="CG161" s="72">
        <f t="shared" si="626"/>
        <v>79</v>
      </c>
      <c r="CH161" s="73" t="str">
        <f t="shared" si="627"/>
        <v>-</v>
      </c>
      <c r="CI161" s="74">
        <f t="shared" si="628"/>
        <v>113</v>
      </c>
      <c r="CJ161" s="74">
        <f t="shared" si="629"/>
        <v>119</v>
      </c>
      <c r="CK161" s="74">
        <f t="shared" si="630"/>
        <v>155</v>
      </c>
      <c r="CL161" s="74" t="str">
        <f t="shared" si="631"/>
        <v>-</v>
      </c>
      <c r="CM161" s="74">
        <f t="shared" si="632"/>
        <v>190</v>
      </c>
      <c r="CN161" s="74">
        <f t="shared" si="633"/>
        <v>204</v>
      </c>
      <c r="CO161" s="74">
        <f t="shared" si="634"/>
        <v>247</v>
      </c>
      <c r="CP161" s="74">
        <f t="shared" si="635"/>
        <v>289</v>
      </c>
      <c r="CQ161" s="74">
        <f t="shared" si="636"/>
        <v>326</v>
      </c>
      <c r="CR161" s="74" t="str">
        <f t="shared" si="637"/>
        <v>-</v>
      </c>
      <c r="CS161" s="23" t="e">
        <f t="shared" si="638"/>
        <v>#VALUE!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</row>
    <row r="162" spans="1:1028" x14ac:dyDescent="0.2">
      <c r="A162" s="3" t="str">
        <f t="shared" si="639"/>
        <v>p2ry1_human_4XNW</v>
      </c>
      <c r="B162" s="3" t="s">
        <v>345</v>
      </c>
      <c r="C162" s="3" t="s">
        <v>1056</v>
      </c>
      <c r="D162" s="3" t="str">
        <f>IFERROR(MID(VLOOKUP($B162,Seqs!$A:$B,2,0),E162,1),"")</f>
        <v>F</v>
      </c>
      <c r="E162" s="3">
        <v>49</v>
      </c>
      <c r="F162" s="3" t="str">
        <f>IFERROR(MID(VLOOKUP($B162,Seqs!$A:$B,2,0),G162,1),"")</f>
        <v>H</v>
      </c>
      <c r="G162" s="3">
        <v>79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84</v>
      </c>
      <c r="N162" s="3" t="str">
        <f>IFERROR(MID(VLOOKUP($B162,Seqs!$A:$B,2,0),O162,1),"")</f>
        <v>N</v>
      </c>
      <c r="O162" s="3">
        <v>113</v>
      </c>
      <c r="P162" s="3" t="str">
        <f>IFERROR(MID(VLOOKUP($B162,Seqs!$A:$B,2,0),Q162,1),"")</f>
        <v>D</v>
      </c>
      <c r="Q162" s="3">
        <v>116</v>
      </c>
      <c r="R162" s="3" t="str">
        <f>IFERROR(MID(VLOOKUP($B162,Seqs!$A:$B,2,0),S162,1),"")</f>
        <v>F</v>
      </c>
      <c r="S162" s="3">
        <v>119</v>
      </c>
      <c r="T162" s="3" t="str">
        <f>IFERROR(MID(VLOOKUP($B162,Seqs!$A:$B,2,0),U162,1),"")</f>
        <v>G</v>
      </c>
      <c r="U162" s="3">
        <v>120</v>
      </c>
      <c r="V162" s="3" t="str">
        <f>IFERROR(MID(VLOOKUP($B162,Seqs!$A:$B,2,0),W162,1),"")</f>
        <v>Y</v>
      </c>
      <c r="W162" s="3">
        <v>155</v>
      </c>
      <c r="X162" s="3" t="str">
        <f>IFERROR(MID(VLOOKUP($B162,Seqs!$A:$B,2,0),Y162,1),"")</f>
        <v>P</v>
      </c>
      <c r="Y162" s="3">
        <v>156</v>
      </c>
      <c r="Z162" s="3" t="str">
        <f>IFERROR(MID(VLOOKUP($B162,Seqs!$A:$B,2,0),AA162,1),"")</f>
        <v>L</v>
      </c>
      <c r="AA162" s="3">
        <v>163</v>
      </c>
      <c r="AB162" s="3" t="str">
        <f>IFERROR(MID(VLOOKUP($B162,Seqs!$A:$B,2,0),AC162,1),"")</f>
        <v>K</v>
      </c>
      <c r="AC162" s="9">
        <v>164</v>
      </c>
      <c r="AD162" s="3" t="str">
        <f>IFERROR(MID(VLOOKUP($B162,Seqs!$A:$B,2,0),AE162,1),"")</f>
        <v>S</v>
      </c>
      <c r="AE162" s="3">
        <v>190</v>
      </c>
      <c r="AF162" s="3" t="str">
        <f>IFERROR(MID(VLOOKUP($B162,Seqs!$A:$B,2,0),AG162,1),"")</f>
        <v>C</v>
      </c>
      <c r="AG162" s="3">
        <v>202</v>
      </c>
      <c r="AH162" s="3" t="str">
        <f>IFERROR(MID(VLOOKUP($B162,Seqs!$A:$B,2,0),AI162,1),"")</f>
        <v>D</v>
      </c>
      <c r="AI162" s="3">
        <v>204</v>
      </c>
      <c r="AJ162" s="3" t="str">
        <f>IFERROR(MID(VLOOKUP($B162,Seqs!$A:$B,2,0),AK162,1),"")</f>
        <v>L</v>
      </c>
      <c r="AK162" s="3">
        <v>211</v>
      </c>
      <c r="AL162" s="3" t="str">
        <f>IFERROR(MID(VLOOKUP($B162,Seqs!$A:$B,2,0),AM162,1),"")</f>
        <v>K</v>
      </c>
      <c r="AM162" s="3">
        <v>247</v>
      </c>
      <c r="AN162" s="3" t="str">
        <f>IFERROR(MID(VLOOKUP($B162,Seqs!$A:$B,2,0),AO162,1),"")</f>
        <v>P</v>
      </c>
      <c r="AO162" s="3">
        <v>253</v>
      </c>
      <c r="AP162" s="3" t="str">
        <f>IFERROR(MID(VLOOKUP($B162,Seqs!$A:$B,2,0),AQ162,1),"")</f>
        <v>D</v>
      </c>
      <c r="AQ162" s="3">
        <v>289</v>
      </c>
      <c r="AR162" s="3" t="str">
        <f>IFERROR(MID(VLOOKUP($B162,Seqs!$A:$B,2,0),AS162,1),"")</f>
        <v>M</v>
      </c>
      <c r="AS162" s="3">
        <v>295</v>
      </c>
      <c r="AT162" s="3" t="str">
        <f>IFERROR(MID(VLOOKUP($B162,Seqs!$A:$B,2,0),AU162,1),"")</f>
        <v>L</v>
      </c>
      <c r="AU162" s="3">
        <v>326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7" t="str">
        <f>VLOOKUP(B162,Classification!A:D,4,0)</f>
        <v>P2Y</v>
      </c>
      <c r="BB162" s="27" t="b">
        <f t="shared" si="640"/>
        <v>1</v>
      </c>
      <c r="BC162" s="23">
        <f t="shared" si="613"/>
        <v>247</v>
      </c>
      <c r="BD162" s="2" t="s">
        <v>1383</v>
      </c>
      <c r="BE162" s="3" t="s">
        <v>1381</v>
      </c>
      <c r="BF162" s="50" t="s">
        <v>1384</v>
      </c>
      <c r="BG162" s="50" t="s">
        <v>1384</v>
      </c>
      <c r="BH162" s="1"/>
      <c r="BI162" s="72" t="s">
        <v>1293</v>
      </c>
      <c r="BJ162" s="58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72">
        <f t="shared" si="614"/>
        <v>49</v>
      </c>
      <c r="BV162" s="73" t="str">
        <f t="shared" si="615"/>
        <v>-</v>
      </c>
      <c r="BW162" s="74">
        <f t="shared" si="616"/>
        <v>84</v>
      </c>
      <c r="BX162" s="73">
        <f t="shared" si="617"/>
        <v>116</v>
      </c>
      <c r="BY162" s="74">
        <f t="shared" si="618"/>
        <v>120</v>
      </c>
      <c r="BZ162" s="73">
        <f t="shared" si="619"/>
        <v>156</v>
      </c>
      <c r="CA162" s="74">
        <f t="shared" si="620"/>
        <v>164</v>
      </c>
      <c r="CB162" s="73">
        <f t="shared" si="621"/>
        <v>202</v>
      </c>
      <c r="CC162" s="74">
        <f t="shared" si="622"/>
        <v>211</v>
      </c>
      <c r="CD162" s="73">
        <f t="shared" si="623"/>
        <v>253</v>
      </c>
      <c r="CE162" s="74">
        <f t="shared" si="624"/>
        <v>295</v>
      </c>
      <c r="CF162" s="73" t="str">
        <f t="shared" si="625"/>
        <v>-</v>
      </c>
      <c r="CG162" s="72">
        <f t="shared" si="626"/>
        <v>79</v>
      </c>
      <c r="CH162" s="73" t="str">
        <f t="shared" si="627"/>
        <v>-</v>
      </c>
      <c r="CI162" s="74">
        <f t="shared" si="628"/>
        <v>113</v>
      </c>
      <c r="CJ162" s="74">
        <f t="shared" si="629"/>
        <v>119</v>
      </c>
      <c r="CK162" s="74">
        <f t="shared" si="630"/>
        <v>155</v>
      </c>
      <c r="CL162" s="74">
        <f t="shared" si="631"/>
        <v>163</v>
      </c>
      <c r="CM162" s="74">
        <f t="shared" si="632"/>
        <v>190</v>
      </c>
      <c r="CN162" s="74">
        <f t="shared" si="633"/>
        <v>204</v>
      </c>
      <c r="CO162" s="74">
        <f t="shared" si="634"/>
        <v>247</v>
      </c>
      <c r="CP162" s="74">
        <f t="shared" si="635"/>
        <v>289</v>
      </c>
      <c r="CQ162" s="74">
        <f t="shared" si="636"/>
        <v>326</v>
      </c>
      <c r="CR162" s="74" t="str">
        <f t="shared" si="637"/>
        <v>-</v>
      </c>
      <c r="CS162" s="23" t="e">
        <f t="shared" si="638"/>
        <v>#VALUE!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</row>
    <row r="163" spans="1:1028" x14ac:dyDescent="0.2">
      <c r="A163" s="3" t="str">
        <f t="shared" si="639"/>
        <v>p2y12_human__wt</v>
      </c>
      <c r="B163" s="3" t="s">
        <v>352</v>
      </c>
      <c r="C163" s="3" t="s">
        <v>100</v>
      </c>
      <c r="D163" s="3" t="str">
        <f>IFERROR(MID(VLOOKUP($B163,Seqs!$A:$B,2,0),E163,1),"")</f>
        <v>Y</v>
      </c>
      <c r="E163" s="3">
        <v>21</v>
      </c>
      <c r="F163" s="3" t="str">
        <f>IFERROR(MID(VLOOKUP($B163,Seqs!$A:$B,2,0),G163,1),"")</f>
        <v>I</v>
      </c>
      <c r="G163" s="3">
        <v>53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57</v>
      </c>
      <c r="N163" s="3" t="str">
        <f>IFERROR(MID(VLOOKUP($B163,Seqs!$A:$B,2,0),O163,1),"")</f>
        <v>K</v>
      </c>
      <c r="O163" s="3">
        <v>86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G</v>
      </c>
      <c r="U163" s="3">
        <v>90</v>
      </c>
      <c r="V163" s="3" t="str">
        <f>IFERROR(MID(VLOOKUP($B163,Seqs!$A:$B,2,0),W163,1),"")</f>
        <v>R</v>
      </c>
      <c r="W163" s="3">
        <v>128</v>
      </c>
      <c r="X163" s="3" t="str">
        <f>IFERROR(MID(VLOOKUP($B163,Seqs!$A:$B,2,0),Y163,1),"")</f>
        <v>P</v>
      </c>
      <c r="Y163" s="3">
        <v>129</v>
      </c>
      <c r="Z163" s="3" t="str">
        <f>IFERROR(MID(VLOOKUP($B163,Seqs!$A:$B,2,0),AA163,1),"")</f>
        <v>K</v>
      </c>
      <c r="AA163" s="75">
        <v>136</v>
      </c>
      <c r="AB163" s="3" t="str">
        <f>IFERROR(MID(VLOOKUP($B163,Seqs!$A:$B,2,0),AC163,1),"")</f>
        <v>N</v>
      </c>
      <c r="AC163" s="9">
        <v>137</v>
      </c>
      <c r="AD163" s="3" t="str">
        <f>IFERROR(MID(VLOOKUP($B163,Seqs!$A:$B,2,0),AE163,1),"")</f>
        <v>T</v>
      </c>
      <c r="AE163" s="3">
        <v>163</v>
      </c>
      <c r="AF163" s="3" t="str">
        <f>IFERROR(MID(VLOOKUP($B163,Seqs!$A:$B,2,0),AG163,1),"")</f>
        <v>C</v>
      </c>
      <c r="AG163" s="3">
        <v>175</v>
      </c>
      <c r="AH163" s="3" t="str">
        <f>IFERROR(MID(VLOOKUP($B163,Seqs!$A:$B,2,0),AI163,1),"")</f>
        <v>F</v>
      </c>
      <c r="AI163" s="3">
        <v>177</v>
      </c>
      <c r="AJ163" s="3" t="str">
        <f>IFERROR(MID(VLOOKUP($B163,Seqs!$A:$B,2,0),AK163,1),"")</f>
        <v>E</v>
      </c>
      <c r="AK163" s="3">
        <v>181</v>
      </c>
      <c r="AL163" s="3" t="str">
        <f>IFERROR(MID(VLOOKUP($B163,Seqs!$A:$B,2,0),AM163,1),"")</f>
        <v>T</v>
      </c>
      <c r="AM163" s="3">
        <v>223</v>
      </c>
      <c r="AN163" s="3" t="str">
        <f>IFERROR(MID(VLOOKUP($B163,Seqs!$A:$B,2,0),AO163,1),"")</f>
        <v>P</v>
      </c>
      <c r="AO163" s="3">
        <v>230</v>
      </c>
      <c r="AP163" s="3" t="str">
        <f>IFERROR(MID(VLOOKUP($B163,Seqs!$A:$B,2,0),AQ163,1),"")</f>
        <v>R</v>
      </c>
      <c r="AQ163" s="3">
        <v>265</v>
      </c>
      <c r="AR163" s="3" t="str">
        <f>IFERROR(MID(VLOOKUP($B163,Seqs!$A:$B,2,0),AS163,1),"")</f>
        <v>D</v>
      </c>
      <c r="AS163" s="3">
        <v>269</v>
      </c>
      <c r="AT163" s="3" t="str">
        <f>IFERROR(MID(VLOOKUP($B163,Seqs!$A:$B,2,0),AU163,1),"")</f>
        <v>L</v>
      </c>
      <c r="AU163" s="3">
        <v>301</v>
      </c>
      <c r="AV163" s="3" t="str">
        <f>IFERROR(MID(VLOOKUP($B163,Seqs!$A:$B,2,0),AW163,1),"")</f>
        <v>C</v>
      </c>
      <c r="AW163" s="3">
        <v>302</v>
      </c>
      <c r="AX163" s="3" t="str">
        <f>IFERROR(MID(VLOOKUP($B163,Seqs!$A:$B,2,0),AY163,1),"")</f>
        <v>M</v>
      </c>
      <c r="AY163" s="3">
        <v>312</v>
      </c>
      <c r="AZ163" s="79" t="str">
        <f>VLOOKUP(B163,Classification!A:D,2,0)</f>
        <v>A</v>
      </c>
      <c r="BA163" s="97" t="str">
        <f>VLOOKUP(B163,Classification!A:D,4,0)</f>
        <v>P2Y</v>
      </c>
      <c r="BB163" s="27" t="b">
        <f t="shared" si="640"/>
        <v>1</v>
      </c>
      <c r="BC163" s="23">
        <f t="shared" si="613"/>
        <v>265</v>
      </c>
      <c r="BD163" s="57" t="s">
        <v>1379</v>
      </c>
      <c r="BE163" s="3" t="s">
        <v>1381</v>
      </c>
      <c r="BF163" s="50" t="s">
        <v>1379</v>
      </c>
      <c r="BG163" s="50" t="s">
        <v>1384</v>
      </c>
      <c r="BH163" s="1"/>
      <c r="BI163" s="72" t="s">
        <v>1293</v>
      </c>
      <c r="BJ163" s="58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72">
        <f t="shared" si="614"/>
        <v>21</v>
      </c>
      <c r="BV163" s="73" t="str">
        <f t="shared" si="615"/>
        <v>-</v>
      </c>
      <c r="BW163" s="74">
        <f t="shared" si="616"/>
        <v>57</v>
      </c>
      <c r="BX163" s="73" t="str">
        <f t="shared" si="617"/>
        <v>-</v>
      </c>
      <c r="BY163" s="74">
        <f t="shared" si="618"/>
        <v>90</v>
      </c>
      <c r="BZ163" s="73">
        <f t="shared" si="619"/>
        <v>129</v>
      </c>
      <c r="CA163" s="74">
        <f t="shared" si="620"/>
        <v>137</v>
      </c>
      <c r="CB163" s="73">
        <f t="shared" si="621"/>
        <v>175</v>
      </c>
      <c r="CC163" s="74">
        <f t="shared" si="622"/>
        <v>181</v>
      </c>
      <c r="CD163" s="73">
        <f t="shared" si="623"/>
        <v>230</v>
      </c>
      <c r="CE163" s="74">
        <f t="shared" si="624"/>
        <v>269</v>
      </c>
      <c r="CF163" s="73">
        <f t="shared" si="625"/>
        <v>302</v>
      </c>
      <c r="CG163" s="72">
        <f t="shared" si="626"/>
        <v>53</v>
      </c>
      <c r="CH163" s="73" t="str">
        <f t="shared" si="627"/>
        <v>-</v>
      </c>
      <c r="CI163" s="74">
        <f t="shared" si="628"/>
        <v>86</v>
      </c>
      <c r="CJ163" s="74" t="str">
        <f t="shared" si="629"/>
        <v>-</v>
      </c>
      <c r="CK163" s="74">
        <f t="shared" si="630"/>
        <v>128</v>
      </c>
      <c r="CL163" s="74">
        <f t="shared" si="631"/>
        <v>136</v>
      </c>
      <c r="CM163" s="74">
        <f t="shared" si="632"/>
        <v>163</v>
      </c>
      <c r="CN163" s="74">
        <f t="shared" si="633"/>
        <v>177</v>
      </c>
      <c r="CO163" s="74">
        <f t="shared" si="634"/>
        <v>223</v>
      </c>
      <c r="CP163" s="74">
        <f t="shared" si="635"/>
        <v>265</v>
      </c>
      <c r="CQ163" s="74">
        <f t="shared" si="636"/>
        <v>301</v>
      </c>
      <c r="CR163" s="74">
        <f t="shared" si="637"/>
        <v>312</v>
      </c>
      <c r="CS163" s="23" t="e">
        <f t="shared" si="638"/>
        <v>#VALUE!</v>
      </c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</row>
    <row r="164" spans="1:1028" x14ac:dyDescent="0.2">
      <c r="A164" s="3" t="str">
        <f t="shared" si="639"/>
        <v>p2y12_human_4NTJ</v>
      </c>
      <c r="B164" s="3" t="s">
        <v>352</v>
      </c>
      <c r="C164" s="3" t="s">
        <v>1049</v>
      </c>
      <c r="D164" s="3" t="str">
        <f>IFERROR(MID(VLOOKUP($B164,Seqs!$A:$B,2,0),E164,1),"")</f>
        <v>Y</v>
      </c>
      <c r="E164" s="3">
        <v>21</v>
      </c>
      <c r="F164" s="3" t="str">
        <f>IFERROR(MID(VLOOKUP($B164,Seqs!$A:$B,2,0),G164,1),"")</f>
        <v>I</v>
      </c>
      <c r="G164" s="3">
        <v>53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57</v>
      </c>
      <c r="N164" s="3" t="str">
        <f>IFERROR(MID(VLOOKUP($B164,Seqs!$A:$B,2,0),O164,1),"")</f>
        <v>K</v>
      </c>
      <c r="O164" s="3">
        <v>86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L</v>
      </c>
      <c r="U164" s="3">
        <v>92</v>
      </c>
      <c r="V164" s="3" t="str">
        <f>IFERROR(MID(VLOOKUP($B164,Seqs!$A:$B,2,0),W164,1),"")</f>
        <v>R</v>
      </c>
      <c r="W164" s="3">
        <v>128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N</v>
      </c>
      <c r="AC164" s="9">
        <v>137</v>
      </c>
      <c r="AD164" s="3" t="str">
        <f>IFERROR(MID(VLOOKUP($B164,Seqs!$A:$B,2,0),AE164,1),"")</f>
        <v>L</v>
      </c>
      <c r="AE164" s="3">
        <v>162</v>
      </c>
      <c r="AF164" s="3" t="str">
        <f>IFERROR(MID(VLOOKUP($B164,Seqs!$A:$B,2,0),AG164,1),"")</f>
        <v>C</v>
      </c>
      <c r="AG164" s="3">
        <v>175</v>
      </c>
      <c r="AH164" s="3" t="str">
        <f>IFERROR(MID(VLOOKUP($B164,Seqs!$A:$B,2,0),AI164,1),"")</f>
        <v>F</v>
      </c>
      <c r="AI164" s="3">
        <v>177</v>
      </c>
      <c r="AJ164" s="3" t="str">
        <f>IFERROR(MID(VLOOKUP($B164,Seqs!$A:$B,2,0),AK164,1),"")</f>
        <v>E</v>
      </c>
      <c r="AK164" s="3">
        <v>181</v>
      </c>
      <c r="AL164" s="3" t="str">
        <f>IFERROR(MID(VLOOKUP($B164,Seqs!$A:$B,2,0),AM164,1),"")</f>
        <v>T</v>
      </c>
      <c r="AM164" s="3">
        <v>223</v>
      </c>
      <c r="AN164" s="3" t="str">
        <f>IFERROR(MID(VLOOKUP($B164,Seqs!$A:$B,2,0),AO164,1),"")</f>
        <v>I</v>
      </c>
      <c r="AO164" s="3">
        <v>240</v>
      </c>
      <c r="AP164" s="3" t="str">
        <f>IFERROR(MID(VLOOKUP($B164,Seqs!$A:$B,2,0),AQ164,1),"")</f>
        <v>L</v>
      </c>
      <c r="AQ164" s="3">
        <v>261</v>
      </c>
      <c r="AR164" s="3" t="str">
        <f>IFERROR(MID(VLOOKUP($B164,Seqs!$A:$B,2,0),AS164,1),"")</f>
        <v>D</v>
      </c>
      <c r="AS164" s="3">
        <v>269</v>
      </c>
      <c r="AT164" s="3" t="str">
        <f>IFERROR(MID(VLOOKUP($B164,Seqs!$A:$B,2,0),AU164,1),"")</f>
        <v>L</v>
      </c>
      <c r="AU164" s="3">
        <v>301</v>
      </c>
      <c r="AV164" s="3" t="str">
        <f>IFERROR(MID(VLOOKUP($B164,Seqs!$A:$B,2,0),AW164,1),"")</f>
        <v>C</v>
      </c>
      <c r="AW164" s="3">
        <v>302</v>
      </c>
      <c r="AX164" s="3" t="str">
        <f>IFERROR(MID(VLOOKUP($B164,Seqs!$A:$B,2,0),AY164,1),"")</f>
        <v>M</v>
      </c>
      <c r="AY164" s="3">
        <v>312</v>
      </c>
      <c r="AZ164" s="79" t="str">
        <f>VLOOKUP(B164,Classification!A:D,2,0)</f>
        <v>A</v>
      </c>
      <c r="BA164" s="97" t="str">
        <f>VLOOKUP(B164,Classification!A:D,4,0)</f>
        <v>P2Y</v>
      </c>
      <c r="BB164" s="27" t="b">
        <f t="shared" si="640"/>
        <v>1</v>
      </c>
      <c r="BC164" s="23">
        <f t="shared" si="613"/>
        <v>241</v>
      </c>
      <c r="BD164" s="2" t="s">
        <v>1383</v>
      </c>
      <c r="BE164" s="3" t="s">
        <v>1381</v>
      </c>
      <c r="BF164" s="50" t="s">
        <v>1384</v>
      </c>
      <c r="BG164" s="50" t="s">
        <v>1384</v>
      </c>
      <c r="BH164" s="3" t="s">
        <v>1171</v>
      </c>
      <c r="BI164" s="72" t="s">
        <v>1293</v>
      </c>
      <c r="BJ164" s="58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72">
        <f t="shared" si="614"/>
        <v>21</v>
      </c>
      <c r="BV164" s="73" t="str">
        <f t="shared" si="615"/>
        <v>-</v>
      </c>
      <c r="BW164" s="74">
        <f t="shared" si="616"/>
        <v>57</v>
      </c>
      <c r="BX164" s="73" t="str">
        <f t="shared" si="617"/>
        <v>-</v>
      </c>
      <c r="BY164" s="74">
        <f t="shared" si="618"/>
        <v>92</v>
      </c>
      <c r="BZ164" s="73" t="str">
        <f t="shared" si="619"/>
        <v>-</v>
      </c>
      <c r="CA164" s="74">
        <f t="shared" si="620"/>
        <v>137</v>
      </c>
      <c r="CB164" s="73">
        <f t="shared" si="621"/>
        <v>175</v>
      </c>
      <c r="CC164" s="74">
        <f t="shared" si="622"/>
        <v>181</v>
      </c>
      <c r="CD164" s="73">
        <f t="shared" si="623"/>
        <v>240</v>
      </c>
      <c r="CE164" s="74">
        <f t="shared" si="624"/>
        <v>269</v>
      </c>
      <c r="CF164" s="73">
        <f t="shared" si="625"/>
        <v>302</v>
      </c>
      <c r="CG164" s="72">
        <f t="shared" si="626"/>
        <v>53</v>
      </c>
      <c r="CH164" s="73" t="str">
        <f t="shared" si="627"/>
        <v>-</v>
      </c>
      <c r="CI164" s="74">
        <f t="shared" si="628"/>
        <v>86</v>
      </c>
      <c r="CJ164" s="74" t="str">
        <f t="shared" si="629"/>
        <v>-</v>
      </c>
      <c r="CK164" s="74">
        <f t="shared" si="630"/>
        <v>128</v>
      </c>
      <c r="CL164" s="74" t="str">
        <f t="shared" si="631"/>
        <v>-</v>
      </c>
      <c r="CM164" s="74">
        <f t="shared" si="632"/>
        <v>162</v>
      </c>
      <c r="CN164" s="74">
        <f t="shared" si="633"/>
        <v>177</v>
      </c>
      <c r="CO164" s="74">
        <f t="shared" si="634"/>
        <v>223</v>
      </c>
      <c r="CP164" s="74">
        <f t="shared" si="635"/>
        <v>261</v>
      </c>
      <c r="CQ164" s="74">
        <f t="shared" si="636"/>
        <v>301</v>
      </c>
      <c r="CR164" s="74">
        <f t="shared" si="637"/>
        <v>312</v>
      </c>
      <c r="CS164" s="23" t="e">
        <f t="shared" si="638"/>
        <v>#VALUE!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8" x14ac:dyDescent="0.2">
      <c r="A165" s="3" t="str">
        <f t="shared" si="639"/>
        <v>p2y12_human_4PXZ</v>
      </c>
      <c r="B165" s="3" t="s">
        <v>352</v>
      </c>
      <c r="C165" s="3" t="s">
        <v>1153</v>
      </c>
      <c r="D165" s="3" t="str">
        <f>IFERROR(MID(VLOOKUP($B165,Seqs!$A:$B,2,0),E165,1),"")</f>
        <v>I</v>
      </c>
      <c r="E165" s="3">
        <v>23</v>
      </c>
      <c r="F165" s="3" t="str">
        <f>IFERROR(MID(VLOOKUP($B165,Seqs!$A:$B,2,0),G165,1),"")</f>
        <v>I</v>
      </c>
      <c r="G165" s="3">
        <v>53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57</v>
      </c>
      <c r="N165" s="3" t="str">
        <f>IFERROR(MID(VLOOKUP($B165,Seqs!$A:$B,2,0),O165,1),"")</f>
        <v>K</v>
      </c>
      <c r="O165" s="3">
        <v>86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G</v>
      </c>
      <c r="U165" s="3">
        <v>90</v>
      </c>
      <c r="V165" s="3" t="str">
        <f>IFERROR(MID(VLOOKUP($B165,Seqs!$A:$B,2,0),W165,1),"")</f>
        <v>R</v>
      </c>
      <c r="W165" s="3">
        <v>128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9">
        <v>137</v>
      </c>
      <c r="AD165" s="3" t="str">
        <f>IFERROR(MID(VLOOKUP($B165,Seqs!$A:$B,2,0),AE165,1),"")</f>
        <v>T</v>
      </c>
      <c r="AE165" s="3">
        <v>163</v>
      </c>
      <c r="AF165" s="3" t="str">
        <f>IFERROR(MID(VLOOKUP($B165,Seqs!$A:$B,2,0),AG165,1),"")</f>
        <v>C</v>
      </c>
      <c r="AG165" s="3">
        <v>175</v>
      </c>
      <c r="AH165" s="3" t="str">
        <f>IFERROR(MID(VLOOKUP($B165,Seqs!$A:$B,2,0),AI165,1),"")</f>
        <v>F</v>
      </c>
      <c r="AI165" s="3">
        <v>177</v>
      </c>
      <c r="AJ165" s="3" t="str">
        <f>IFERROR(MID(VLOOKUP($B165,Seqs!$A:$B,2,0),AK165,1),"")</f>
        <v>E</v>
      </c>
      <c r="AK165" s="3">
        <v>181</v>
      </c>
      <c r="AL165" s="3" t="str">
        <f>IFERROR(MID(VLOOKUP($B165,Seqs!$A:$B,2,0),AM165,1),"")</f>
        <v>S</v>
      </c>
      <c r="AM165" s="3">
        <v>219</v>
      </c>
      <c r="AN165" s="3" t="str">
        <f>IFERROR(MID(VLOOKUP($B165,Seqs!$A:$B,2,0),AO165,1),"")</f>
        <v>V</v>
      </c>
      <c r="AO165" s="3">
        <v>236</v>
      </c>
      <c r="AP165" s="3" t="str">
        <f>IFERROR(MID(VLOOKUP($B165,Seqs!$A:$B,2,0),AQ165,1),"")</f>
        <v>R</v>
      </c>
      <c r="AQ165" s="3">
        <v>265</v>
      </c>
      <c r="AR165" s="3" t="str">
        <f>IFERROR(MID(VLOOKUP($B165,Seqs!$A:$B,2,0),AS165,1),"")</f>
        <v>D</v>
      </c>
      <c r="AS165" s="3">
        <v>269</v>
      </c>
      <c r="AT165" s="3" t="str">
        <f>IFERROR(MID(VLOOKUP($B165,Seqs!$A:$B,2,0),AU165,1),"")</f>
        <v>C</v>
      </c>
      <c r="AU165" s="3">
        <v>292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9" t="str">
        <f>VLOOKUP(B165,Classification!A:D,2,0)</f>
        <v>A</v>
      </c>
      <c r="BA165" s="97" t="str">
        <f>VLOOKUP(B165,Classification!A:D,4,0)</f>
        <v>P2Y</v>
      </c>
      <c r="BB165" s="27" t="b">
        <f t="shared" si="640"/>
        <v>1</v>
      </c>
      <c r="BC165" s="23">
        <f t="shared" si="613"/>
        <v>227</v>
      </c>
      <c r="BD165" s="4" t="s">
        <v>23</v>
      </c>
      <c r="BE165" s="3" t="s">
        <v>1381</v>
      </c>
      <c r="BF165" s="50" t="s">
        <v>1384</v>
      </c>
      <c r="BG165" s="50" t="s">
        <v>1384</v>
      </c>
      <c r="BH165" s="1"/>
      <c r="BI165" s="72" t="s">
        <v>1293</v>
      </c>
      <c r="BJ165" s="58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72">
        <f t="shared" si="614"/>
        <v>23</v>
      </c>
      <c r="BV165" s="73" t="str">
        <f t="shared" si="615"/>
        <v>-</v>
      </c>
      <c r="BW165" s="74">
        <f t="shared" si="616"/>
        <v>57</v>
      </c>
      <c r="BX165" s="73" t="str">
        <f t="shared" si="617"/>
        <v>-</v>
      </c>
      <c r="BY165" s="74">
        <f t="shared" si="618"/>
        <v>90</v>
      </c>
      <c r="BZ165" s="73" t="str">
        <f t="shared" si="619"/>
        <v>-</v>
      </c>
      <c r="CA165" s="74">
        <f t="shared" si="620"/>
        <v>137</v>
      </c>
      <c r="CB165" s="73">
        <f t="shared" si="621"/>
        <v>175</v>
      </c>
      <c r="CC165" s="74">
        <f t="shared" si="622"/>
        <v>181</v>
      </c>
      <c r="CD165" s="73">
        <f t="shared" si="623"/>
        <v>236</v>
      </c>
      <c r="CE165" s="74">
        <f t="shared" si="624"/>
        <v>269</v>
      </c>
      <c r="CF165" s="73" t="str">
        <f t="shared" si="625"/>
        <v>-</v>
      </c>
      <c r="CG165" s="72">
        <f t="shared" si="626"/>
        <v>53</v>
      </c>
      <c r="CH165" s="73" t="str">
        <f t="shared" si="627"/>
        <v>-</v>
      </c>
      <c r="CI165" s="74">
        <f t="shared" si="628"/>
        <v>86</v>
      </c>
      <c r="CJ165" s="74" t="str">
        <f t="shared" si="629"/>
        <v>-</v>
      </c>
      <c r="CK165" s="74">
        <f t="shared" si="630"/>
        <v>128</v>
      </c>
      <c r="CL165" s="74" t="str">
        <f t="shared" si="631"/>
        <v>-</v>
      </c>
      <c r="CM165" s="74">
        <f t="shared" si="632"/>
        <v>163</v>
      </c>
      <c r="CN165" s="74">
        <f t="shared" si="633"/>
        <v>177</v>
      </c>
      <c r="CO165" s="74">
        <f t="shared" si="634"/>
        <v>219</v>
      </c>
      <c r="CP165" s="74">
        <f t="shared" si="635"/>
        <v>265</v>
      </c>
      <c r="CQ165" s="74">
        <f t="shared" si="636"/>
        <v>292</v>
      </c>
      <c r="CR165" s="74" t="str">
        <f t="shared" si="637"/>
        <v>-</v>
      </c>
      <c r="CS165" s="23" t="e">
        <f t="shared" si="638"/>
        <v>#VALUE!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8" x14ac:dyDescent="0.2">
      <c r="A166" s="3" t="str">
        <f t="shared" si="639"/>
        <v>p2y12_human_4PY0</v>
      </c>
      <c r="B166" s="3" t="s">
        <v>352</v>
      </c>
      <c r="C166" s="3" t="s">
        <v>1051</v>
      </c>
      <c r="D166" s="3" t="str">
        <f>IFERROR(MID(VLOOKUP($B166,Seqs!$A:$B,2,0),E166,1),"")</f>
        <v>I</v>
      </c>
      <c r="E166" s="3">
        <v>23</v>
      </c>
      <c r="F166" s="3" t="str">
        <f>IFERROR(MID(VLOOKUP($B166,Seqs!$A:$B,2,0),G166,1),"")</f>
        <v>I</v>
      </c>
      <c r="G166" s="3">
        <v>53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S</v>
      </c>
      <c r="M166" s="3">
        <v>57</v>
      </c>
      <c r="N166" s="3" t="str">
        <f>IFERROR(MID(VLOOKUP($B166,Seqs!$A:$B,2,0),O166,1),"")</f>
        <v>K</v>
      </c>
      <c r="O166" s="3">
        <v>86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G</v>
      </c>
      <c r="U166" s="3">
        <v>90</v>
      </c>
      <c r="V166" s="3" t="str">
        <f>IFERROR(MID(VLOOKUP($B166,Seqs!$A:$B,2,0),W166,1),"")</f>
        <v>R</v>
      </c>
      <c r="W166" s="3">
        <v>128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N</v>
      </c>
      <c r="AC166" s="9">
        <v>137</v>
      </c>
      <c r="AD166" s="3" t="str">
        <f>IFERROR(MID(VLOOKUP($B166,Seqs!$A:$B,2,0),AE166,1),"")</f>
        <v>T</v>
      </c>
      <c r="AE166" s="3">
        <v>163</v>
      </c>
      <c r="AF166" s="3" t="str">
        <f>IFERROR(MID(VLOOKUP($B166,Seqs!$A:$B,2,0),AG166,1),"")</f>
        <v>C</v>
      </c>
      <c r="AG166" s="3">
        <v>175</v>
      </c>
      <c r="AH166" s="3" t="str">
        <f>IFERROR(MID(VLOOKUP($B166,Seqs!$A:$B,2,0),AI166,1),"")</f>
        <v>F</v>
      </c>
      <c r="AI166" s="3">
        <v>177</v>
      </c>
      <c r="AJ166" s="3" t="str">
        <f>IFERROR(MID(VLOOKUP($B166,Seqs!$A:$B,2,0),AK166,1),"")</f>
        <v>E</v>
      </c>
      <c r="AK166" s="3">
        <v>181</v>
      </c>
      <c r="AL166" s="3" t="str">
        <f>IFERROR(MID(VLOOKUP($B166,Seqs!$A:$B,2,0),AM166,1),"")</f>
        <v>S</v>
      </c>
      <c r="AM166" s="3">
        <v>219</v>
      </c>
      <c r="AN166" s="3" t="str">
        <f>IFERROR(MID(VLOOKUP($B166,Seqs!$A:$B,2,0),AO166,1),"")</f>
        <v>V</v>
      </c>
      <c r="AO166" s="3">
        <v>236</v>
      </c>
      <c r="AP166" s="3" t="str">
        <f>IFERROR(MID(VLOOKUP($B166,Seqs!$A:$B,2,0),AQ166,1),"")</f>
        <v>R</v>
      </c>
      <c r="AQ166" s="3">
        <v>265</v>
      </c>
      <c r="AR166" s="3" t="str">
        <f>IFERROR(MID(VLOOKUP($B166,Seqs!$A:$B,2,0),AS166,1),"")</f>
        <v>D</v>
      </c>
      <c r="AS166" s="3">
        <v>269</v>
      </c>
      <c r="AT166" s="3" t="str">
        <f>IFERROR(MID(VLOOKUP($B166,Seqs!$A:$B,2,0),AU166,1),"")</f>
        <v>C</v>
      </c>
      <c r="AU166" s="3">
        <v>292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9" t="str">
        <f>VLOOKUP(B166,Classification!A:D,2,0)</f>
        <v>A</v>
      </c>
      <c r="BA166" s="97" t="str">
        <f>VLOOKUP(B166,Classification!A:D,4,0)</f>
        <v>P2Y</v>
      </c>
      <c r="BB166" s="27" t="b">
        <f t="shared" si="640"/>
        <v>1</v>
      </c>
      <c r="BC166" s="23">
        <f t="shared" si="613"/>
        <v>227</v>
      </c>
      <c r="BD166" s="4" t="s">
        <v>23</v>
      </c>
      <c r="BE166" s="3" t="s">
        <v>1381</v>
      </c>
      <c r="BF166" s="50" t="s">
        <v>1384</v>
      </c>
      <c r="BG166" s="50" t="s">
        <v>1384</v>
      </c>
      <c r="BH166" s="1"/>
      <c r="BI166" s="72" t="s">
        <v>1293</v>
      </c>
      <c r="BJ166" s="58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72">
        <f t="shared" si="614"/>
        <v>23</v>
      </c>
      <c r="BV166" s="73" t="str">
        <f t="shared" si="615"/>
        <v>-</v>
      </c>
      <c r="BW166" s="74">
        <f t="shared" si="616"/>
        <v>57</v>
      </c>
      <c r="BX166" s="73" t="str">
        <f t="shared" si="617"/>
        <v>-</v>
      </c>
      <c r="BY166" s="74">
        <f t="shared" si="618"/>
        <v>90</v>
      </c>
      <c r="BZ166" s="73" t="str">
        <f t="shared" si="619"/>
        <v>-</v>
      </c>
      <c r="CA166" s="74">
        <f t="shared" si="620"/>
        <v>137</v>
      </c>
      <c r="CB166" s="73">
        <f t="shared" si="621"/>
        <v>175</v>
      </c>
      <c r="CC166" s="74">
        <f t="shared" si="622"/>
        <v>181</v>
      </c>
      <c r="CD166" s="73">
        <f t="shared" si="623"/>
        <v>236</v>
      </c>
      <c r="CE166" s="74">
        <f t="shared" si="624"/>
        <v>269</v>
      </c>
      <c r="CF166" s="73" t="str">
        <f t="shared" si="625"/>
        <v>-</v>
      </c>
      <c r="CG166" s="72">
        <f t="shared" si="626"/>
        <v>53</v>
      </c>
      <c r="CH166" s="73" t="str">
        <f t="shared" si="627"/>
        <v>-</v>
      </c>
      <c r="CI166" s="74">
        <f t="shared" si="628"/>
        <v>86</v>
      </c>
      <c r="CJ166" s="74" t="str">
        <f t="shared" si="629"/>
        <v>-</v>
      </c>
      <c r="CK166" s="74">
        <f t="shared" si="630"/>
        <v>128</v>
      </c>
      <c r="CL166" s="74" t="str">
        <f t="shared" si="631"/>
        <v>-</v>
      </c>
      <c r="CM166" s="74">
        <f t="shared" si="632"/>
        <v>163</v>
      </c>
      <c r="CN166" s="74">
        <f t="shared" si="633"/>
        <v>177</v>
      </c>
      <c r="CO166" s="74">
        <f t="shared" si="634"/>
        <v>219</v>
      </c>
      <c r="CP166" s="74">
        <f t="shared" si="635"/>
        <v>265</v>
      </c>
      <c r="CQ166" s="74">
        <f t="shared" si="636"/>
        <v>292</v>
      </c>
      <c r="CR166" s="74" t="str">
        <f t="shared" si="637"/>
        <v>-</v>
      </c>
      <c r="CS166" s="23" t="e">
        <f t="shared" si="638"/>
        <v>#VALUE!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8" x14ac:dyDescent="0.2">
      <c r="A167" s="3" t="str">
        <f t="shared" si="639"/>
        <v>par1_human__wt</v>
      </c>
      <c r="B167" s="3" t="s">
        <v>355</v>
      </c>
      <c r="C167" s="3" t="s">
        <v>100</v>
      </c>
      <c r="D167" s="3" t="str">
        <f>IFERROR(MID(VLOOKUP($B167,Seqs!$A:$B,2,0),E167,1),"")</f>
        <v>S</v>
      </c>
      <c r="E167" s="3">
        <v>99</v>
      </c>
      <c r="F167" s="3" t="str">
        <f>IFERROR(MID(VLOOKUP($B167,Seqs!$A:$B,2,0),G167,1),"")</f>
        <v>K</v>
      </c>
      <c r="G167" s="3">
        <v>130</v>
      </c>
      <c r="H167" s="3" t="str">
        <f>IFERROR(MID(VLOOKUP($B167,Seqs!$A:$B,2,0),I167,1),"")</f>
        <v>M</v>
      </c>
      <c r="I167" s="23">
        <v>131</v>
      </c>
      <c r="J167" s="3" t="str">
        <f>IFERROR(MID(VLOOKUP($B167,Seqs!$A:$B,2,0),K167,1),"")</f>
        <v>K</v>
      </c>
      <c r="K167" s="23">
        <v>134</v>
      </c>
      <c r="L167" s="3" t="str">
        <f>IFERROR(MID(VLOOKUP($B167,Seqs!$A:$B,2,0),M167,1),"")</f>
        <v>K</v>
      </c>
      <c r="M167" s="3">
        <v>135</v>
      </c>
      <c r="N167" s="3" t="str">
        <f>IFERROR(MID(VLOOKUP($B167,Seqs!$A:$B,2,0),O167,1),"")</f>
        <v>S</v>
      </c>
      <c r="O167" s="3">
        <v>164</v>
      </c>
      <c r="P167" s="3" t="str">
        <f>IFERROR(MID(VLOOKUP($B167,Seqs!$A:$B,2,0),Q167,1),"")</f>
        <v>D</v>
      </c>
      <c r="Q167" s="3">
        <v>167</v>
      </c>
      <c r="R167" s="3" t="str">
        <f>IFERROR(MID(VLOOKUP($B167,Seqs!$A:$B,2,0),S167,1),"")</f>
        <v>F</v>
      </c>
      <c r="S167" s="3">
        <v>170</v>
      </c>
      <c r="T167" s="3" t="str">
        <f>IFERROR(MID(VLOOKUP($B167,Seqs!$A:$B,2,0),U167,1),"")</f>
        <v>G</v>
      </c>
      <c r="U167" s="3">
        <v>171</v>
      </c>
      <c r="V167" s="3" t="str">
        <f>IFERROR(MID(VLOOKUP($B167,Seqs!$A:$B,2,0),W167,1),"")</f>
        <v>Y</v>
      </c>
      <c r="W167" s="3">
        <v>206</v>
      </c>
      <c r="X167" s="3" t="str">
        <f>IFERROR(MID(VLOOKUP($B167,Seqs!$A:$B,2,0),Y167,1),"")</f>
        <v>P</v>
      </c>
      <c r="Y167" s="3">
        <v>207</v>
      </c>
      <c r="Z167" s="3" t="str">
        <f>IFERROR(MID(VLOOKUP($B167,Seqs!$A:$B,2,0),AA167,1),"")</f>
        <v>R</v>
      </c>
      <c r="AA167" s="3">
        <v>214</v>
      </c>
      <c r="AB167" s="3" t="str">
        <f>IFERROR(MID(VLOOKUP($B167,Seqs!$A:$B,2,0),AC167,1),"")</f>
        <v>T</v>
      </c>
      <c r="AC167" s="9">
        <v>215</v>
      </c>
      <c r="AD167" s="3" t="str">
        <f>IFERROR(MID(VLOOKUP($B167,Seqs!$A:$B,2,0),AE167,1),"")</f>
        <v>K</v>
      </c>
      <c r="AE167" s="3">
        <v>240</v>
      </c>
      <c r="AF167" s="3" t="str">
        <f>IFERROR(MID(VLOOKUP($B167,Seqs!$A:$B,2,0),AG167,1),"")</f>
        <v>C</v>
      </c>
      <c r="AG167" s="3">
        <v>254</v>
      </c>
      <c r="AH167" s="3" t="str">
        <f>IFERROR(MID(VLOOKUP($B167,Seqs!$A:$B,2,0),AI167,1),"")</f>
        <v>D</v>
      </c>
      <c r="AI167" s="3">
        <v>256</v>
      </c>
      <c r="AJ167" s="3" t="str">
        <f>IFERROR(MID(VLOOKUP($B167,Seqs!$A:$B,2,0),AK167,1),"")</f>
        <v>E</v>
      </c>
      <c r="AK167" s="3">
        <v>264</v>
      </c>
      <c r="AL167" s="3" t="str">
        <f>IFERROR(MID(VLOOKUP($B167,Seqs!$A:$B,2,0),AM167,1),"")</f>
        <v>S</v>
      </c>
      <c r="AM167" s="3">
        <v>299</v>
      </c>
      <c r="AN167" s="3" t="str">
        <f>IFERROR(MID(VLOOKUP($B167,Seqs!$A:$B,2,0),AO167,1),"")</f>
        <v>N</v>
      </c>
      <c r="AO167" s="3">
        <v>304</v>
      </c>
      <c r="AP167" s="3" t="str">
        <f>IFERROR(MID(VLOOKUP($B167,Seqs!$A:$B,2,0),AQ167,1),"")</f>
        <v>L</v>
      </c>
      <c r="AQ167" s="3">
        <v>340</v>
      </c>
      <c r="AR167" s="3" t="str">
        <f>IFERROR(MID(VLOOKUP($B167,Seqs!$A:$B,2,0),AS167,1),"")</f>
        <v>T</v>
      </c>
      <c r="AS167" s="3">
        <v>346</v>
      </c>
      <c r="AT167" s="3" t="str">
        <f>IFERROR(MID(VLOOKUP($B167,Seqs!$A:$B,2,0),AU167,1),"")</f>
        <v>A</v>
      </c>
      <c r="AU167" s="3">
        <v>374</v>
      </c>
      <c r="AV167" s="3" t="str">
        <f>IFERROR(MID(VLOOKUP($B167,Seqs!$A:$B,2,0),AW167,1),"")</f>
        <v>S</v>
      </c>
      <c r="AW167" s="3">
        <v>375</v>
      </c>
      <c r="AX167" s="3" t="str">
        <f>IFERROR(MID(VLOOKUP($B167,Seqs!$A:$B,2,0),AY167,1),"")</f>
        <v>K</v>
      </c>
      <c r="AY167" s="3">
        <v>389</v>
      </c>
      <c r="AZ167" s="79" t="str">
        <f>VLOOKUP(B167,Classification!A:D,2,0)</f>
        <v>A</v>
      </c>
      <c r="BA167" s="97" t="str">
        <f>VLOOKUP(B167,Classification!A:D,4,0)</f>
        <v>Proteinase-activated</v>
      </c>
      <c r="BB167" s="27" t="b">
        <f t="shared" si="640"/>
        <v>1</v>
      </c>
      <c r="BC167" s="23">
        <f t="shared" si="613"/>
        <v>260</v>
      </c>
      <c r="BD167" s="57" t="s">
        <v>1379</v>
      </c>
      <c r="BE167" s="3" t="s">
        <v>1381</v>
      </c>
      <c r="BF167" s="50" t="s">
        <v>1379</v>
      </c>
      <c r="BG167" s="50" t="s">
        <v>1384</v>
      </c>
      <c r="BH167" s="1"/>
      <c r="BI167" s="72" t="s">
        <v>1293</v>
      </c>
      <c r="BJ167" s="58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72">
        <f t="shared" si="614"/>
        <v>99</v>
      </c>
      <c r="BV167" s="73">
        <f t="shared" si="615"/>
        <v>131</v>
      </c>
      <c r="BW167" s="74">
        <f t="shared" si="616"/>
        <v>135</v>
      </c>
      <c r="BX167" s="73">
        <f t="shared" si="617"/>
        <v>167</v>
      </c>
      <c r="BY167" s="74">
        <f t="shared" si="618"/>
        <v>171</v>
      </c>
      <c r="BZ167" s="73">
        <f t="shared" si="619"/>
        <v>207</v>
      </c>
      <c r="CA167" s="74">
        <f t="shared" si="620"/>
        <v>215</v>
      </c>
      <c r="CB167" s="73">
        <f t="shared" si="621"/>
        <v>254</v>
      </c>
      <c r="CC167" s="74">
        <f t="shared" si="622"/>
        <v>264</v>
      </c>
      <c r="CD167" s="73">
        <f t="shared" si="623"/>
        <v>304</v>
      </c>
      <c r="CE167" s="74">
        <f t="shared" si="624"/>
        <v>346</v>
      </c>
      <c r="CF167" s="73">
        <f t="shared" si="625"/>
        <v>375</v>
      </c>
      <c r="CG167" s="72">
        <f t="shared" si="626"/>
        <v>130</v>
      </c>
      <c r="CH167" s="73">
        <f t="shared" si="627"/>
        <v>134</v>
      </c>
      <c r="CI167" s="74">
        <f t="shared" si="628"/>
        <v>164</v>
      </c>
      <c r="CJ167" s="74">
        <f t="shared" si="629"/>
        <v>170</v>
      </c>
      <c r="CK167" s="74">
        <f t="shared" si="630"/>
        <v>206</v>
      </c>
      <c r="CL167" s="74">
        <f t="shared" si="631"/>
        <v>214</v>
      </c>
      <c r="CM167" s="74">
        <f t="shared" si="632"/>
        <v>240</v>
      </c>
      <c r="CN167" s="74">
        <f t="shared" si="633"/>
        <v>256</v>
      </c>
      <c r="CO167" s="74">
        <f t="shared" si="634"/>
        <v>299</v>
      </c>
      <c r="CP167" s="74">
        <f t="shared" si="635"/>
        <v>340</v>
      </c>
      <c r="CQ167" s="74">
        <f t="shared" si="636"/>
        <v>374</v>
      </c>
      <c r="CR167" s="74">
        <f t="shared" si="637"/>
        <v>389</v>
      </c>
      <c r="CS167" s="23">
        <f t="shared" si="638"/>
        <v>1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8" x14ac:dyDescent="0.2">
      <c r="A168" s="3" t="str">
        <f t="shared" si="639"/>
        <v>par1_human_3VW7</v>
      </c>
      <c r="B168" s="3" t="s">
        <v>355</v>
      </c>
      <c r="C168" s="3" t="s">
        <v>93</v>
      </c>
      <c r="D168" s="3" t="str">
        <f>IFERROR(MID(VLOOKUP($B168,Seqs!$A:$B,2,0),E168,1),"")</f>
        <v>S</v>
      </c>
      <c r="E168" s="3">
        <v>99</v>
      </c>
      <c r="F168" s="3" t="str">
        <f>IFERROR(MID(VLOOKUP($B168,Seqs!$A:$B,2,0),G168,1),"")</f>
        <v>K</v>
      </c>
      <c r="G168" s="3">
        <v>130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K</v>
      </c>
      <c r="M168" s="3">
        <v>135</v>
      </c>
      <c r="N168" s="3" t="str">
        <f>IFERROR(MID(VLOOKUP($B168,Seqs!$A:$B,2,0),O168,1),"")</f>
        <v>S</v>
      </c>
      <c r="O168" s="3">
        <v>164</v>
      </c>
      <c r="P168" s="3" t="str">
        <f>IFERROR(MID(VLOOKUP($B168,Seqs!$A:$B,2,0),Q168,1),"")</f>
        <v>D</v>
      </c>
      <c r="Q168" s="3">
        <v>167</v>
      </c>
      <c r="R168" s="3" t="str">
        <f>IFERROR(MID(VLOOKUP($B168,Seqs!$A:$B,2,0),S168,1),"")</f>
        <v>F</v>
      </c>
      <c r="S168" s="3">
        <v>170</v>
      </c>
      <c r="T168" s="3" t="str">
        <f>IFERROR(MID(VLOOKUP($B168,Seqs!$A:$B,2,0),U168,1),"")</f>
        <v>G</v>
      </c>
      <c r="U168" s="3">
        <v>171</v>
      </c>
      <c r="V168" s="3" t="str">
        <f>IFERROR(MID(VLOOKUP($B168,Seqs!$A:$B,2,0),W168,1),"")</f>
        <v>Y</v>
      </c>
      <c r="W168" s="3">
        <v>206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215</v>
      </c>
      <c r="AD168" s="3" t="str">
        <f>IFERROR(MID(VLOOKUP($B168,Seqs!$A:$B,2,0),AE168,1),"")</f>
        <v>K</v>
      </c>
      <c r="AE168" s="3">
        <v>240</v>
      </c>
      <c r="AF168" s="3" t="str">
        <f>IFERROR(MID(VLOOKUP($B168,Seqs!$A:$B,2,0),AG168,1),"")</f>
        <v>C</v>
      </c>
      <c r="AG168" s="3">
        <v>254</v>
      </c>
      <c r="AH168" s="3" t="str">
        <f>IFERROR(MID(VLOOKUP($B168,Seqs!$A:$B,2,0),AI168,1),"")</f>
        <v>D</v>
      </c>
      <c r="AI168" s="3">
        <v>256</v>
      </c>
      <c r="AJ168" s="3" t="str">
        <f>IFERROR(MID(VLOOKUP($B168,Seqs!$A:$B,2,0),AK168,1),"")</f>
        <v>E</v>
      </c>
      <c r="AK168" s="3">
        <v>264</v>
      </c>
      <c r="AL168" s="3" t="str">
        <f>IFERROR(MID(VLOOKUP($B168,Seqs!$A:$B,2,0),AM168,1),"")</f>
        <v>S</v>
      </c>
      <c r="AM168" s="3">
        <v>300</v>
      </c>
      <c r="AN168" s="3" t="str">
        <f>IFERROR(MID(VLOOKUP($B168,Seqs!$A:$B,2,0),AO168,1),"")</f>
        <v>N</v>
      </c>
      <c r="AO168" s="3">
        <v>304</v>
      </c>
      <c r="AP168" s="3" t="str">
        <f>IFERROR(MID(VLOOKUP($B168,Seqs!$A:$B,2,0),AQ168,1),"")</f>
        <v>L</v>
      </c>
      <c r="AQ168" s="3">
        <v>340</v>
      </c>
      <c r="AR168" s="3" t="str">
        <f>IFERROR(MID(VLOOKUP($B168,Seqs!$A:$B,2,0),AS168,1),"")</f>
        <v>T</v>
      </c>
      <c r="AS168" s="3">
        <v>346</v>
      </c>
      <c r="AT168" s="3" t="str">
        <f>IFERROR(MID(VLOOKUP($B168,Seqs!$A:$B,2,0),AU168,1),"")</f>
        <v>Y</v>
      </c>
      <c r="AU168" s="3">
        <v>372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7" t="str">
        <f>VLOOKUP(B168,Classification!A:D,4,0)</f>
        <v>Proteinase-activated</v>
      </c>
      <c r="BB168" s="27" t="b">
        <f t="shared" si="640"/>
        <v>1</v>
      </c>
      <c r="BC168" s="23">
        <f t="shared" si="613"/>
        <v>235</v>
      </c>
      <c r="BD168" s="2" t="s">
        <v>1383</v>
      </c>
      <c r="BE168" s="3" t="s">
        <v>1381</v>
      </c>
      <c r="BF168" s="50" t="s">
        <v>1384</v>
      </c>
      <c r="BG168" s="50" t="s">
        <v>1384</v>
      </c>
      <c r="BH168" s="1"/>
      <c r="BI168" s="72" t="s">
        <v>1293</v>
      </c>
      <c r="BJ168" s="58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72">
        <f t="shared" si="614"/>
        <v>99</v>
      </c>
      <c r="BV168" s="73" t="str">
        <f t="shared" si="615"/>
        <v>-</v>
      </c>
      <c r="BW168" s="74">
        <f t="shared" si="616"/>
        <v>135</v>
      </c>
      <c r="BX168" s="73">
        <f t="shared" si="617"/>
        <v>167</v>
      </c>
      <c r="BY168" s="74">
        <f t="shared" si="618"/>
        <v>171</v>
      </c>
      <c r="BZ168" s="73" t="str">
        <f t="shared" si="619"/>
        <v>-</v>
      </c>
      <c r="CA168" s="74">
        <f t="shared" si="620"/>
        <v>215</v>
      </c>
      <c r="CB168" s="73">
        <f t="shared" si="621"/>
        <v>254</v>
      </c>
      <c r="CC168" s="74">
        <f t="shared" si="622"/>
        <v>264</v>
      </c>
      <c r="CD168" s="73">
        <f t="shared" si="623"/>
        <v>304</v>
      </c>
      <c r="CE168" s="74">
        <f t="shared" si="624"/>
        <v>346</v>
      </c>
      <c r="CF168" s="73" t="str">
        <f t="shared" si="625"/>
        <v>-</v>
      </c>
      <c r="CG168" s="72">
        <f t="shared" si="626"/>
        <v>130</v>
      </c>
      <c r="CH168" s="73" t="str">
        <f t="shared" si="627"/>
        <v>-</v>
      </c>
      <c r="CI168" s="74">
        <f t="shared" si="628"/>
        <v>164</v>
      </c>
      <c r="CJ168" s="74">
        <f t="shared" si="629"/>
        <v>170</v>
      </c>
      <c r="CK168" s="74">
        <f t="shared" si="630"/>
        <v>206</v>
      </c>
      <c r="CL168" s="74" t="str">
        <f t="shared" si="631"/>
        <v>-</v>
      </c>
      <c r="CM168" s="74">
        <f t="shared" si="632"/>
        <v>240</v>
      </c>
      <c r="CN168" s="74">
        <f t="shared" si="633"/>
        <v>256</v>
      </c>
      <c r="CO168" s="74">
        <f t="shared" si="634"/>
        <v>300</v>
      </c>
      <c r="CP168" s="74">
        <f t="shared" si="635"/>
        <v>340</v>
      </c>
      <c r="CQ168" s="74">
        <f t="shared" si="636"/>
        <v>372</v>
      </c>
      <c r="CR168" s="74" t="str">
        <f t="shared" si="637"/>
        <v>-</v>
      </c>
      <c r="CS168" s="23" t="e">
        <f t="shared" si="638"/>
        <v>#VALUE!</v>
      </c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</row>
    <row r="169" spans="1:1028" s="12" customFormat="1" x14ac:dyDescent="0.2">
      <c r="A169" s="9" t="str">
        <f t="shared" ref="A169:A170" si="697">CONCATENATE(B169,"_",C169)</f>
        <v>par2_human__wt</v>
      </c>
      <c r="B169" s="9" t="s">
        <v>356</v>
      </c>
      <c r="C169" s="9" t="s">
        <v>100</v>
      </c>
      <c r="D169" s="9" t="str">
        <f>IFERROR(MID(VLOOKUP($B169,Seqs!$A:$B,2,0),E169,1),"")</f>
        <v>G</v>
      </c>
      <c r="E169" s="9">
        <v>71</v>
      </c>
      <c r="F169" s="9" t="str">
        <f>IFERROR(MID(VLOOKUP($B169,Seqs!$A:$B,2,0),G169,1),"")</f>
        <v>R</v>
      </c>
      <c r="G169" s="9">
        <v>103</v>
      </c>
      <c r="H169" s="9" t="str">
        <f>IFERROR(MID(VLOOKUP($B169,Seqs!$A:$B,2,0),I169,1),"")</f>
        <v/>
      </c>
      <c r="I169" s="112" t="s">
        <v>23</v>
      </c>
      <c r="J169" s="9" t="str">
        <f>IFERROR(MID(VLOOKUP($B169,Seqs!$A:$B,2,0),K169,1),"")</f>
        <v/>
      </c>
      <c r="K169" s="112" t="s">
        <v>23</v>
      </c>
      <c r="L169" s="9" t="str">
        <f>IFERROR(MID(VLOOKUP($B169,Seqs!$A:$B,2,0),M169,1),"")</f>
        <v>H</v>
      </c>
      <c r="M169" s="9">
        <v>108</v>
      </c>
      <c r="N169" s="9" t="str">
        <f>IFERROR(MID(VLOOKUP($B169,Seqs!$A:$B,2,0),O169,1),"")</f>
        <v>H</v>
      </c>
      <c r="O169" s="9">
        <v>137</v>
      </c>
      <c r="P169" s="9" t="str">
        <f>IFERROR(MID(VLOOKUP($B169,Seqs!$A:$B,2,0),Q169,1),"")</f>
        <v>G</v>
      </c>
      <c r="Q169" s="9">
        <v>138</v>
      </c>
      <c r="R169" s="9" t="str">
        <f>IFERROR(MID(VLOOKUP($B169,Seqs!$A:$B,2,0),S169,1),"")</f>
        <v>Y</v>
      </c>
      <c r="S169" s="9">
        <v>143</v>
      </c>
      <c r="T169" s="9" t="str">
        <f>IFERROR(MID(VLOOKUP($B169,Seqs!$A:$B,2,0),U169,1),"")</f>
        <v>G</v>
      </c>
      <c r="U169" s="9">
        <v>144</v>
      </c>
      <c r="V169" s="9" t="str">
        <f>IFERROR(MID(VLOOKUP($B169,Seqs!$A:$B,2,0),W169,1),"")</f>
        <v>N</v>
      </c>
      <c r="W169" s="9">
        <v>179</v>
      </c>
      <c r="X169" s="9" t="str">
        <f>IFERROR(MID(VLOOKUP($B169,Seqs!$A:$B,2,0),Y169,1),"")</f>
        <v>P</v>
      </c>
      <c r="Y169" s="9">
        <v>180</v>
      </c>
      <c r="Z169" s="9" t="str">
        <f>IFERROR(MID(VLOOKUP($B169,Seqs!$A:$B,2,0),AA169,1),"")</f>
        <v>K</v>
      </c>
      <c r="AA169" s="9">
        <v>186</v>
      </c>
      <c r="AB169" s="9" t="str">
        <f>IFERROR(MID(VLOOKUP($B169,Seqs!$A:$B,2,0),AC169,1),"")</f>
        <v>K</v>
      </c>
      <c r="AC169" s="9">
        <v>187</v>
      </c>
      <c r="AD169" s="9" t="str">
        <f>IFERROR(MID(VLOOKUP($B169,Seqs!$A:$B,2,0),AE169,1),"")</f>
        <v>V</v>
      </c>
      <c r="AE169" s="9">
        <v>211</v>
      </c>
      <c r="AF169" s="9" t="str">
        <f>IFERROR(MID(VLOOKUP($B169,Seqs!$A:$B,2,0),AG169,1),"")</f>
        <v>C</v>
      </c>
      <c r="AG169" s="9">
        <v>226</v>
      </c>
      <c r="AH169" s="9" t="str">
        <f>IFERROR(MID(VLOOKUP($B169,Seqs!$A:$B,2,0),AI169,1),"")</f>
        <v>D</v>
      </c>
      <c r="AI169" s="9">
        <v>228</v>
      </c>
      <c r="AJ169" s="9" t="str">
        <f>IFERROR(MID(VLOOKUP($B169,Seqs!$A:$B,2,0),AK169,1),"")</f>
        <v>L</v>
      </c>
      <c r="AK169" s="9">
        <v>235</v>
      </c>
      <c r="AL169" s="9" t="str">
        <f>IFERROR(MID(VLOOKUP($B169,Seqs!$A:$B,2,0),AM169,1),"")</f>
        <v>S</v>
      </c>
      <c r="AM169" s="9">
        <v>272</v>
      </c>
      <c r="AN169" s="9" t="str">
        <f>IFERROR(MID(VLOOKUP($B169,Seqs!$A:$B,2,0),AO169,1),"")</f>
        <v>S</v>
      </c>
      <c r="AO169" s="9">
        <v>278</v>
      </c>
      <c r="AP169" s="9" t="str">
        <f>IFERROR(MID(VLOOKUP($B169,Seqs!$A:$B,2,0),AQ169,1),"")</f>
        <v>Q</v>
      </c>
      <c r="AQ169" s="9">
        <v>317</v>
      </c>
      <c r="AR169" s="9" t="str">
        <f>IFERROR(MID(VLOOKUP($B169,Seqs!$A:$B,2,0),AS169,1),"")</f>
        <v>V</v>
      </c>
      <c r="AS169" s="9">
        <v>322</v>
      </c>
      <c r="AT169" s="9" t="str">
        <f>IFERROR(MID(VLOOKUP($B169,Seqs!$A:$B,2,0),AU169,1),"")</f>
        <v>V</v>
      </c>
      <c r="AU169" s="9">
        <v>347</v>
      </c>
      <c r="AV169" s="9" t="str">
        <f>IFERROR(MID(VLOOKUP($B169,Seqs!$A:$B,2,0),AW169,1),"")</f>
        <v>S</v>
      </c>
      <c r="AW169" s="9">
        <v>348</v>
      </c>
      <c r="AX169" s="9" t="str">
        <f>IFERROR(MID(VLOOKUP($B169,Seqs!$A:$B,2,0),AY169,1),"")</f>
        <v>R</v>
      </c>
      <c r="AY169" s="9">
        <v>362</v>
      </c>
      <c r="AZ169" s="113" t="str">
        <f>VLOOKUP(B169,Classification!A:D,2,0)</f>
        <v>A</v>
      </c>
      <c r="BA169" s="101" t="str">
        <f>VLOOKUP(B169,Classification!A:D,4,0)</f>
        <v>Proteinase-activated</v>
      </c>
      <c r="BB169" s="37" t="b">
        <f t="shared" ref="BB169:BB170" si="698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2">
        <f t="shared" ref="BC169:BC170" si="699">_xlfn.AGGREGATE(9,6,CG169:CR169)-_xlfn.AGGREGATE(9,6,BU169:CF169)+12</f>
        <v>260</v>
      </c>
      <c r="BD169" s="41" t="s">
        <v>23</v>
      </c>
      <c r="BE169" s="9" t="s">
        <v>1381</v>
      </c>
      <c r="BF169" s="52" t="s">
        <v>1384</v>
      </c>
      <c r="BG169" s="52" t="s">
        <v>1384</v>
      </c>
      <c r="BI169" s="114" t="s">
        <v>1293</v>
      </c>
      <c r="BJ169" s="115" t="s">
        <v>1293</v>
      </c>
      <c r="BK169" s="115" t="s">
        <v>1293</v>
      </c>
      <c r="BL169" s="115" t="s">
        <v>1293</v>
      </c>
      <c r="BM169" s="115" t="s">
        <v>1293</v>
      </c>
      <c r="BN169" s="115" t="s">
        <v>1293</v>
      </c>
      <c r="BO169" s="115" t="s">
        <v>1293</v>
      </c>
      <c r="BP169" s="115" t="s">
        <v>1293</v>
      </c>
      <c r="BQ169" s="115" t="s">
        <v>1293</v>
      </c>
      <c r="BR169" s="115" t="s">
        <v>1293</v>
      </c>
      <c r="BS169" s="115" t="s">
        <v>1293</v>
      </c>
      <c r="BT169" s="115" t="s">
        <v>1293</v>
      </c>
      <c r="BU169" s="114">
        <f t="shared" ref="BU169:BU170" si="700">E169</f>
        <v>71</v>
      </c>
      <c r="BV169" s="116" t="str">
        <f t="shared" ref="BV169:BV170" si="701">I169</f>
        <v>-</v>
      </c>
      <c r="BW169" s="117">
        <f t="shared" ref="BW169:BW170" si="702">M169</f>
        <v>108</v>
      </c>
      <c r="BX169" s="116">
        <f t="shared" ref="BX169:BX170" si="703">Q169</f>
        <v>138</v>
      </c>
      <c r="BY169" s="117">
        <f t="shared" ref="BY169:BY170" si="704">U169</f>
        <v>144</v>
      </c>
      <c r="BZ169" s="116">
        <f t="shared" ref="BZ169:BZ170" si="705">Y169</f>
        <v>180</v>
      </c>
      <c r="CA169" s="117">
        <f t="shared" ref="CA169:CA170" si="706">AC169</f>
        <v>187</v>
      </c>
      <c r="CB169" s="116">
        <f t="shared" ref="CB169:CB170" si="707">AG169</f>
        <v>226</v>
      </c>
      <c r="CC169" s="117">
        <f t="shared" ref="CC169:CC170" si="708">AK169</f>
        <v>235</v>
      </c>
      <c r="CD169" s="116">
        <f t="shared" ref="CD169:CD170" si="709">AO169</f>
        <v>278</v>
      </c>
      <c r="CE169" s="117">
        <f t="shared" ref="CE169:CE170" si="710">AS169</f>
        <v>322</v>
      </c>
      <c r="CF169" s="116">
        <f t="shared" ref="CF169:CF170" si="711">AW169</f>
        <v>348</v>
      </c>
      <c r="CG169" s="114">
        <f t="shared" ref="CG169:CG170" si="712">G169</f>
        <v>103</v>
      </c>
      <c r="CH169" s="116" t="str">
        <f t="shared" ref="CH169:CH170" si="713">K169</f>
        <v>-</v>
      </c>
      <c r="CI169" s="117">
        <f t="shared" ref="CI169:CI170" si="714">O169</f>
        <v>137</v>
      </c>
      <c r="CJ169" s="117">
        <f t="shared" ref="CJ169:CJ170" si="715">S169</f>
        <v>143</v>
      </c>
      <c r="CK169" s="117">
        <f t="shared" ref="CK169:CK170" si="716">W169</f>
        <v>179</v>
      </c>
      <c r="CL169" s="117">
        <f t="shared" ref="CL169:CL170" si="717">AA169</f>
        <v>186</v>
      </c>
      <c r="CM169" s="117">
        <f t="shared" ref="CM169:CM170" si="718">AE169</f>
        <v>211</v>
      </c>
      <c r="CN169" s="117">
        <f t="shared" ref="CN169:CN170" si="719">AI169</f>
        <v>228</v>
      </c>
      <c r="CO169" s="117">
        <f t="shared" ref="CO169:CO170" si="720">AM169</f>
        <v>272</v>
      </c>
      <c r="CP169" s="117">
        <f t="shared" ref="CP169:CP170" si="721">AQ169</f>
        <v>317</v>
      </c>
      <c r="CQ169" s="117">
        <f t="shared" ref="CQ169:CQ170" si="722">AU169</f>
        <v>347</v>
      </c>
      <c r="CR169" s="117">
        <f t="shared" ref="CR169:CR170" si="723">AY169</f>
        <v>362</v>
      </c>
      <c r="CS169" s="112" t="e">
        <f t="shared" ref="CS169:CS170" si="724">M169-K169</f>
        <v>#VALUE!</v>
      </c>
    </row>
    <row r="170" spans="1:1028" s="12" customFormat="1" x14ac:dyDescent="0.2">
      <c r="A170" s="9" t="str">
        <f t="shared" si="697"/>
        <v>par2_human_5NDD</v>
      </c>
      <c r="B170" s="9" t="s">
        <v>356</v>
      </c>
      <c r="C170" s="9" t="s">
        <v>1403</v>
      </c>
      <c r="D170" s="9" t="str">
        <f>IFERROR(MID(VLOOKUP($B170,Seqs!$A:$B,2,0),E170,1),"")</f>
        <v>G</v>
      </c>
      <c r="E170" s="9">
        <v>71</v>
      </c>
      <c r="F170" s="9" t="str">
        <f>IFERROR(MID(VLOOKUP($B170,Seqs!$A:$B,2,0),G170,1),"")</f>
        <v>R</v>
      </c>
      <c r="G170" s="9">
        <v>103</v>
      </c>
      <c r="H170" s="9" t="str">
        <f>IFERROR(MID(VLOOKUP($B170,Seqs!$A:$B,2,0),I170,1),"")</f>
        <v/>
      </c>
      <c r="I170" s="112" t="s">
        <v>23</v>
      </c>
      <c r="J170" s="9" t="str">
        <f>IFERROR(MID(VLOOKUP($B170,Seqs!$A:$B,2,0),K170,1),"")</f>
        <v/>
      </c>
      <c r="K170" s="112" t="s">
        <v>23</v>
      </c>
      <c r="L170" s="9" t="str">
        <f>IFERROR(MID(VLOOKUP($B170,Seqs!$A:$B,2,0),M170,1),"")</f>
        <v>H</v>
      </c>
      <c r="M170" s="9">
        <v>108</v>
      </c>
      <c r="N170" s="9" t="str">
        <f>IFERROR(MID(VLOOKUP($B170,Seqs!$A:$B,2,0),O170,1),"")</f>
        <v>H</v>
      </c>
      <c r="O170" s="9">
        <v>137</v>
      </c>
      <c r="P170" s="9" t="str">
        <f>IFERROR(MID(VLOOKUP($B170,Seqs!$A:$B,2,0),Q170,1),"")</f>
        <v>G</v>
      </c>
      <c r="Q170" s="9">
        <v>138</v>
      </c>
      <c r="R170" s="9" t="str">
        <f>IFERROR(MID(VLOOKUP($B170,Seqs!$A:$B,2,0),S170,1),"")</f>
        <v>Y</v>
      </c>
      <c r="S170" s="9">
        <v>143</v>
      </c>
      <c r="T170" s="9" t="str">
        <f>IFERROR(MID(VLOOKUP($B170,Seqs!$A:$B,2,0),U170,1),"")</f>
        <v>G</v>
      </c>
      <c r="U170" s="9">
        <v>144</v>
      </c>
      <c r="V170" s="9" t="str">
        <f>IFERROR(MID(VLOOKUP($B170,Seqs!$A:$B,2,0),W170,1),"")</f>
        <v>N</v>
      </c>
      <c r="W170" s="9">
        <v>179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H</v>
      </c>
      <c r="AC170" s="9">
        <v>183</v>
      </c>
      <c r="AD170" s="9" t="str">
        <f>IFERROR(MID(VLOOKUP($B170,Seqs!$A:$B,2,0),AE170,1),"")</f>
        <v>V</v>
      </c>
      <c r="AE170" s="9">
        <v>211</v>
      </c>
      <c r="AF170" s="9" t="str">
        <f>IFERROR(MID(VLOOKUP($B170,Seqs!$A:$B,2,0),AG170,1),"")</f>
        <v>C</v>
      </c>
      <c r="AG170" s="9">
        <v>226</v>
      </c>
      <c r="AH170" s="9" t="str">
        <f>IFERROR(MID(VLOOKUP($B170,Seqs!$A:$B,2,0),AI170,1),"")</f>
        <v>D</v>
      </c>
      <c r="AI170" s="9">
        <v>228</v>
      </c>
      <c r="AJ170" s="9" t="str">
        <f>IFERROR(MID(VLOOKUP($B170,Seqs!$A:$B,2,0),AK170,1),"")</f>
        <v>L</v>
      </c>
      <c r="AK170" s="9">
        <v>235</v>
      </c>
      <c r="AL170" s="9" t="str">
        <f>IFERROR(MID(VLOOKUP($B170,Seqs!$A:$B,2,0),AM170,1),"")</f>
        <v>L</v>
      </c>
      <c r="AM170" s="9">
        <v>269</v>
      </c>
      <c r="AN170" s="9" t="str">
        <f>IFERROR(MID(VLOOKUP($B170,Seqs!$A:$B,2,0),AO170,1),"")</f>
        <v>S</v>
      </c>
      <c r="AO170" s="9">
        <v>278</v>
      </c>
      <c r="AP170" s="9" t="str">
        <f>IFERROR(MID(VLOOKUP($B170,Seqs!$A:$B,2,0),AQ170,1),"")</f>
        <v>Q</v>
      </c>
      <c r="AQ170" s="9">
        <v>317</v>
      </c>
      <c r="AR170" s="9" t="str">
        <f>IFERROR(MID(VLOOKUP($B170,Seqs!$A:$B,2,0),AS170,1),"")</f>
        <v>V</v>
      </c>
      <c r="AS170" s="9">
        <v>322</v>
      </c>
      <c r="AT170" s="9" t="str">
        <f>IFERROR(MID(VLOOKUP($B170,Seqs!$A:$B,2,0),AU170,1),"")</f>
        <v>V</v>
      </c>
      <c r="AU170" s="9">
        <v>347</v>
      </c>
      <c r="AV170" s="9" t="str">
        <f>IFERROR(MID(VLOOKUP($B170,Seqs!$A:$B,2,0),AW170,1),"")</f>
        <v>S</v>
      </c>
      <c r="AW170" s="9">
        <v>348</v>
      </c>
      <c r="AX170" s="9" t="str">
        <f>IFERROR(MID(VLOOKUP($B170,Seqs!$A:$B,2,0),AY170,1),"")</f>
        <v>L</v>
      </c>
      <c r="AY170" s="9">
        <v>359</v>
      </c>
      <c r="AZ170" s="113" t="str">
        <f>VLOOKUP(B170,Classification!A:D,2,0)</f>
        <v>A</v>
      </c>
      <c r="BA170" s="101" t="str">
        <f>VLOOKUP(B170,Classification!A:D,4,0)</f>
        <v>Proteinase-activated</v>
      </c>
      <c r="BB170" s="37" t="b">
        <f t="shared" si="698"/>
        <v>1</v>
      </c>
      <c r="BC170" s="112">
        <f t="shared" si="699"/>
        <v>252</v>
      </c>
      <c r="BD170" s="41" t="s">
        <v>1383</v>
      </c>
      <c r="BE170" s="9" t="s">
        <v>1381</v>
      </c>
      <c r="BF170" s="52" t="s">
        <v>1</v>
      </c>
      <c r="BG170" s="52" t="s">
        <v>1384</v>
      </c>
      <c r="BI170" s="114" t="s">
        <v>1293</v>
      </c>
      <c r="BJ170" s="115" t="s">
        <v>1293</v>
      </c>
      <c r="BK170" s="115" t="s">
        <v>1293</v>
      </c>
      <c r="BL170" s="115" t="s">
        <v>1293</v>
      </c>
      <c r="BM170" s="115" t="s">
        <v>1293</v>
      </c>
      <c r="BN170" s="115" t="s">
        <v>1293</v>
      </c>
      <c r="BO170" s="115" t="s">
        <v>1293</v>
      </c>
      <c r="BP170" s="115" t="s">
        <v>1293</v>
      </c>
      <c r="BQ170" s="115" t="s">
        <v>1293</v>
      </c>
      <c r="BR170" s="115" t="s">
        <v>1293</v>
      </c>
      <c r="BS170" s="115" t="s">
        <v>1293</v>
      </c>
      <c r="BT170" s="115" t="s">
        <v>1293</v>
      </c>
      <c r="BU170" s="114">
        <f t="shared" si="700"/>
        <v>71</v>
      </c>
      <c r="BV170" s="116" t="str">
        <f t="shared" si="701"/>
        <v>-</v>
      </c>
      <c r="BW170" s="117">
        <f t="shared" si="702"/>
        <v>108</v>
      </c>
      <c r="BX170" s="116">
        <f t="shared" si="703"/>
        <v>138</v>
      </c>
      <c r="BY170" s="117">
        <f t="shared" si="704"/>
        <v>144</v>
      </c>
      <c r="BZ170" s="116" t="str">
        <f t="shared" si="705"/>
        <v>-</v>
      </c>
      <c r="CA170" s="117">
        <f t="shared" si="706"/>
        <v>183</v>
      </c>
      <c r="CB170" s="116">
        <f t="shared" si="707"/>
        <v>226</v>
      </c>
      <c r="CC170" s="117">
        <f t="shared" si="708"/>
        <v>235</v>
      </c>
      <c r="CD170" s="116">
        <f t="shared" si="709"/>
        <v>278</v>
      </c>
      <c r="CE170" s="117">
        <f t="shared" si="710"/>
        <v>322</v>
      </c>
      <c r="CF170" s="116">
        <f t="shared" si="711"/>
        <v>348</v>
      </c>
      <c r="CG170" s="114">
        <f t="shared" si="712"/>
        <v>103</v>
      </c>
      <c r="CH170" s="116" t="str">
        <f t="shared" si="713"/>
        <v>-</v>
      </c>
      <c r="CI170" s="117">
        <f t="shared" si="714"/>
        <v>137</v>
      </c>
      <c r="CJ170" s="117">
        <f t="shared" si="715"/>
        <v>143</v>
      </c>
      <c r="CK170" s="117">
        <f t="shared" si="716"/>
        <v>179</v>
      </c>
      <c r="CL170" s="117" t="str">
        <f t="shared" si="717"/>
        <v>-</v>
      </c>
      <c r="CM170" s="117">
        <f t="shared" si="718"/>
        <v>211</v>
      </c>
      <c r="CN170" s="117">
        <f t="shared" si="719"/>
        <v>228</v>
      </c>
      <c r="CO170" s="117">
        <f t="shared" si="720"/>
        <v>269</v>
      </c>
      <c r="CP170" s="117">
        <f t="shared" si="721"/>
        <v>317</v>
      </c>
      <c r="CQ170" s="117">
        <f t="shared" si="722"/>
        <v>347</v>
      </c>
      <c r="CR170" s="117">
        <f t="shared" si="723"/>
        <v>359</v>
      </c>
      <c r="CS170" s="112" t="e">
        <f t="shared" si="724"/>
        <v>#VALUE!</v>
      </c>
    </row>
    <row r="171" spans="1:1028" s="12" customFormat="1" x14ac:dyDescent="0.2">
      <c r="A171" s="9" t="str">
        <f t="shared" ref="A171" si="725">CONCATENATE(B171,"_",C171)</f>
        <v>par2_human_5NDZ</v>
      </c>
      <c r="B171" s="9" t="s">
        <v>356</v>
      </c>
      <c r="C171" s="9" t="s">
        <v>1404</v>
      </c>
      <c r="D171" s="9" t="str">
        <f>IFERROR(MID(VLOOKUP($B171,Seqs!$A:$B,2,0),E171,1),"")</f>
        <v>G</v>
      </c>
      <c r="E171" s="9">
        <v>71</v>
      </c>
      <c r="F171" s="9" t="str">
        <f>IFERROR(MID(VLOOKUP($B171,Seqs!$A:$B,2,0),G171,1),"")</f>
        <v>R</v>
      </c>
      <c r="G171" s="9">
        <v>103</v>
      </c>
      <c r="H171" s="9" t="str">
        <f>IFERROR(MID(VLOOKUP($B171,Seqs!$A:$B,2,0),I171,1),"")</f>
        <v/>
      </c>
      <c r="I171" s="112" t="s">
        <v>23</v>
      </c>
      <c r="J171" s="9" t="str">
        <f>IFERROR(MID(VLOOKUP($B171,Seqs!$A:$B,2,0),K171,1),"")</f>
        <v/>
      </c>
      <c r="K171" s="112" t="s">
        <v>23</v>
      </c>
      <c r="L171" s="9" t="str">
        <f>IFERROR(MID(VLOOKUP($B171,Seqs!$A:$B,2,0),M171,1),"")</f>
        <v>H</v>
      </c>
      <c r="M171" s="9">
        <v>108</v>
      </c>
      <c r="N171" s="9" t="str">
        <f>IFERROR(MID(VLOOKUP($B171,Seqs!$A:$B,2,0),O171,1),"")</f>
        <v>H</v>
      </c>
      <c r="O171" s="9">
        <v>137</v>
      </c>
      <c r="P171" s="9" t="str">
        <f>IFERROR(MID(VLOOKUP($B171,Seqs!$A:$B,2,0),Q171,1),"")</f>
        <v>G</v>
      </c>
      <c r="Q171" s="9">
        <v>138</v>
      </c>
      <c r="R171" s="9" t="str">
        <f>IFERROR(MID(VLOOKUP($B171,Seqs!$A:$B,2,0),S171,1),"")</f>
        <v>Y</v>
      </c>
      <c r="S171" s="9">
        <v>143</v>
      </c>
      <c r="T171" s="9" t="str">
        <f>IFERROR(MID(VLOOKUP($B171,Seqs!$A:$B,2,0),U171,1),"")</f>
        <v>G</v>
      </c>
      <c r="U171" s="9">
        <v>144</v>
      </c>
      <c r="V171" s="9" t="str">
        <f>IFERROR(MID(VLOOKUP($B171,Seqs!$A:$B,2,0),W171,1),"")</f>
        <v>N</v>
      </c>
      <c r="W171" s="9">
        <v>179</v>
      </c>
      <c r="X171" s="9" t="str">
        <f>IFERROR(MID(VLOOKUP($B171,Seqs!$A:$B,2,0),Y171,1),"")</f>
        <v/>
      </c>
      <c r="Y171" s="9" t="s">
        <v>23</v>
      </c>
      <c r="Z171" s="9" t="str">
        <f>IFERROR(MID(VLOOKUP($B171,Seqs!$A:$B,2,0),AA171,1),"")</f>
        <v/>
      </c>
      <c r="AA171" s="9" t="s">
        <v>23</v>
      </c>
      <c r="AB171" s="9" t="str">
        <f>IFERROR(MID(VLOOKUP($B171,Seqs!$A:$B,2,0),AC171,1),"")</f>
        <v>H</v>
      </c>
      <c r="AC171" s="9">
        <v>183</v>
      </c>
      <c r="AD171" s="9" t="str">
        <f>IFERROR(MID(VLOOKUP($B171,Seqs!$A:$B,2,0),AE171,1),"")</f>
        <v>V</v>
      </c>
      <c r="AE171" s="9">
        <v>211</v>
      </c>
      <c r="AF171" s="9" t="str">
        <f>IFERROR(MID(VLOOKUP($B171,Seqs!$A:$B,2,0),AG171,1),"")</f>
        <v>C</v>
      </c>
      <c r="AG171" s="9">
        <v>226</v>
      </c>
      <c r="AH171" s="9" t="str">
        <f>IFERROR(MID(VLOOKUP($B171,Seqs!$A:$B,2,0),AI171,1),"")</f>
        <v>D</v>
      </c>
      <c r="AI171" s="9">
        <v>228</v>
      </c>
      <c r="AJ171" s="9" t="str">
        <f>IFERROR(MID(VLOOKUP($B171,Seqs!$A:$B,2,0),AK171,1),"")</f>
        <v>L</v>
      </c>
      <c r="AK171" s="9">
        <v>235</v>
      </c>
      <c r="AL171" s="9" t="str">
        <f>IFERROR(MID(VLOOKUP($B171,Seqs!$A:$B,2,0),AM171,1),"")</f>
        <v>L</v>
      </c>
      <c r="AM171" s="9">
        <v>269</v>
      </c>
      <c r="AN171" s="9" t="str">
        <f>IFERROR(MID(VLOOKUP($B171,Seqs!$A:$B,2,0),AO171,1),"")</f>
        <v>S</v>
      </c>
      <c r="AO171" s="9">
        <v>278</v>
      </c>
      <c r="AP171" s="9" t="str">
        <f>IFERROR(MID(VLOOKUP($B171,Seqs!$A:$B,2,0),AQ171,1),"")</f>
        <v>Q</v>
      </c>
      <c r="AQ171" s="9">
        <v>317</v>
      </c>
      <c r="AR171" s="9" t="str">
        <f>IFERROR(MID(VLOOKUP($B171,Seqs!$A:$B,2,0),AS171,1),"")</f>
        <v>V</v>
      </c>
      <c r="AS171" s="9">
        <v>322</v>
      </c>
      <c r="AT171" s="9" t="str">
        <f>IFERROR(MID(VLOOKUP($B171,Seqs!$A:$B,2,0),AU171,1),"")</f>
        <v>S</v>
      </c>
      <c r="AU171" s="9">
        <v>348</v>
      </c>
      <c r="AV171" s="9" t="str">
        <f>IFERROR(MID(VLOOKUP($B171,Seqs!$A:$B,2,0),AW171,1),"")</f>
        <v>H</v>
      </c>
      <c r="AW171" s="9">
        <v>349</v>
      </c>
      <c r="AX171" s="9" t="str">
        <f>IFERROR(MID(VLOOKUP($B171,Seqs!$A:$B,2,0),AY171,1),"")</f>
        <v>L</v>
      </c>
      <c r="AY171" s="9">
        <v>359</v>
      </c>
      <c r="AZ171" s="113" t="str">
        <f>VLOOKUP(B171,Classification!A:D,2,0)</f>
        <v>A</v>
      </c>
      <c r="BA171" s="101" t="str">
        <f>VLOOKUP(B171,Classification!A:D,4,0)</f>
        <v>Proteinase-activated</v>
      </c>
      <c r="BB171" s="37" t="b">
        <f t="shared" ref="BB171" si="726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112">
        <f t="shared" ref="BC171" si="727">_xlfn.AGGREGATE(9,6,CG171:CR171)-_xlfn.AGGREGATE(9,6,BU171:CF171)+12</f>
        <v>252</v>
      </c>
      <c r="BD171" s="41" t="s">
        <v>23</v>
      </c>
      <c r="BE171" s="9" t="s">
        <v>1381</v>
      </c>
      <c r="BF171" s="52" t="s">
        <v>1</v>
      </c>
      <c r="BG171" s="52" t="s">
        <v>1384</v>
      </c>
      <c r="BI171" s="114" t="s">
        <v>1293</v>
      </c>
      <c r="BJ171" s="115" t="s">
        <v>1293</v>
      </c>
      <c r="BK171" s="115" t="s">
        <v>1293</v>
      </c>
      <c r="BL171" s="115" t="s">
        <v>1293</v>
      </c>
      <c r="BM171" s="115" t="s">
        <v>1293</v>
      </c>
      <c r="BN171" s="115" t="s">
        <v>1293</v>
      </c>
      <c r="BO171" s="115" t="s">
        <v>1293</v>
      </c>
      <c r="BP171" s="115" t="s">
        <v>1293</v>
      </c>
      <c r="BQ171" s="115" t="s">
        <v>1293</v>
      </c>
      <c r="BR171" s="115" t="s">
        <v>1293</v>
      </c>
      <c r="BS171" s="115" t="s">
        <v>1293</v>
      </c>
      <c r="BT171" s="115" t="s">
        <v>1293</v>
      </c>
      <c r="BU171" s="114">
        <f t="shared" ref="BU171" si="728">E171</f>
        <v>71</v>
      </c>
      <c r="BV171" s="116" t="str">
        <f t="shared" ref="BV171" si="729">I171</f>
        <v>-</v>
      </c>
      <c r="BW171" s="117">
        <f t="shared" ref="BW171" si="730">M171</f>
        <v>108</v>
      </c>
      <c r="BX171" s="116">
        <f t="shared" ref="BX171" si="731">Q171</f>
        <v>138</v>
      </c>
      <c r="BY171" s="117">
        <f t="shared" ref="BY171" si="732">U171</f>
        <v>144</v>
      </c>
      <c r="BZ171" s="116" t="str">
        <f t="shared" ref="BZ171" si="733">Y171</f>
        <v>-</v>
      </c>
      <c r="CA171" s="117">
        <f t="shared" ref="CA171" si="734">AC171</f>
        <v>183</v>
      </c>
      <c r="CB171" s="116">
        <f t="shared" ref="CB171" si="735">AG171</f>
        <v>226</v>
      </c>
      <c r="CC171" s="117">
        <f t="shared" ref="CC171" si="736">AK171</f>
        <v>235</v>
      </c>
      <c r="CD171" s="116">
        <f t="shared" ref="CD171" si="737">AO171</f>
        <v>278</v>
      </c>
      <c r="CE171" s="117">
        <f t="shared" ref="CE171" si="738">AS171</f>
        <v>322</v>
      </c>
      <c r="CF171" s="116">
        <f t="shared" ref="CF171" si="739">AW171</f>
        <v>349</v>
      </c>
      <c r="CG171" s="114">
        <f t="shared" ref="CG171" si="740">G171</f>
        <v>103</v>
      </c>
      <c r="CH171" s="116" t="str">
        <f t="shared" ref="CH171" si="741">K171</f>
        <v>-</v>
      </c>
      <c r="CI171" s="117">
        <f t="shared" ref="CI171" si="742">O171</f>
        <v>137</v>
      </c>
      <c r="CJ171" s="117">
        <f t="shared" ref="CJ171" si="743">S171</f>
        <v>143</v>
      </c>
      <c r="CK171" s="117">
        <f t="shared" ref="CK171" si="744">W171</f>
        <v>179</v>
      </c>
      <c r="CL171" s="117" t="str">
        <f t="shared" ref="CL171" si="745">AA171</f>
        <v>-</v>
      </c>
      <c r="CM171" s="117">
        <f t="shared" ref="CM171" si="746">AE171</f>
        <v>211</v>
      </c>
      <c r="CN171" s="117">
        <f t="shared" ref="CN171" si="747">AI171</f>
        <v>228</v>
      </c>
      <c r="CO171" s="117">
        <f t="shared" ref="CO171" si="748">AM171</f>
        <v>269</v>
      </c>
      <c r="CP171" s="117">
        <f t="shared" ref="CP171" si="749">AQ171</f>
        <v>317</v>
      </c>
      <c r="CQ171" s="117">
        <f t="shared" ref="CQ171" si="750">AU171</f>
        <v>348</v>
      </c>
      <c r="CR171" s="117">
        <f t="shared" ref="CR171" si="751">AY171</f>
        <v>359</v>
      </c>
      <c r="CS171" s="112" t="e">
        <f t="shared" ref="CS171" si="752">M171-K171</f>
        <v>#VALUE!</v>
      </c>
    </row>
    <row r="172" spans="1:1028" s="12" customFormat="1" x14ac:dyDescent="0.2">
      <c r="A172" s="9" t="str">
        <f t="shared" ref="A172" si="753">CONCATENATE(B172,"_",C172)</f>
        <v>par2_human_5NJ6</v>
      </c>
      <c r="B172" s="9" t="s">
        <v>356</v>
      </c>
      <c r="C172" s="9" t="s">
        <v>1406</v>
      </c>
      <c r="D172" s="9" t="str">
        <f>IFERROR(MID(VLOOKUP($B172,Seqs!$A:$B,2,0),E172,1),"")</f>
        <v>G</v>
      </c>
      <c r="E172" s="9">
        <v>71</v>
      </c>
      <c r="F172" s="9" t="str">
        <f>IFERROR(MID(VLOOKUP($B172,Seqs!$A:$B,2,0),G172,1),"")</f>
        <v>R</v>
      </c>
      <c r="G172" s="9">
        <v>103</v>
      </c>
      <c r="H172" s="9" t="str">
        <f>IFERROR(MID(VLOOKUP($B172,Seqs!$A:$B,2,0),I172,1),"")</f>
        <v/>
      </c>
      <c r="I172" s="112" t="s">
        <v>23</v>
      </c>
      <c r="J172" s="9" t="str">
        <f>IFERROR(MID(VLOOKUP($B172,Seqs!$A:$B,2,0),K172,1),"")</f>
        <v/>
      </c>
      <c r="K172" s="112" t="s">
        <v>23</v>
      </c>
      <c r="L172" s="9" t="str">
        <f>IFERROR(MID(VLOOKUP($B172,Seqs!$A:$B,2,0),M172,1),"")</f>
        <v>H</v>
      </c>
      <c r="M172" s="9">
        <v>108</v>
      </c>
      <c r="N172" s="9" t="str">
        <f>IFERROR(MID(VLOOKUP($B172,Seqs!$A:$B,2,0),O172,1),"")</f>
        <v>H</v>
      </c>
      <c r="O172" s="9">
        <v>137</v>
      </c>
      <c r="P172" s="9" t="str">
        <f>IFERROR(MID(VLOOKUP($B172,Seqs!$A:$B,2,0),Q172,1),"")</f>
        <v>G</v>
      </c>
      <c r="Q172" s="9">
        <v>138</v>
      </c>
      <c r="R172" s="9" t="str">
        <f>IFERROR(MID(VLOOKUP($B172,Seqs!$A:$B,2,0),S172,1),"")</f>
        <v>Y</v>
      </c>
      <c r="S172" s="9">
        <v>143</v>
      </c>
      <c r="T172" s="9" t="str">
        <f>IFERROR(MID(VLOOKUP($B172,Seqs!$A:$B,2,0),U172,1),"")</f>
        <v>G</v>
      </c>
      <c r="U172" s="9">
        <v>144</v>
      </c>
      <c r="V172" s="9" t="str">
        <f>IFERROR(MID(VLOOKUP($B172,Seqs!$A:$B,2,0),W172,1),"")</f>
        <v>N</v>
      </c>
      <c r="W172" s="9">
        <v>179</v>
      </c>
      <c r="X172" s="9" t="str">
        <f>IFERROR(MID(VLOOKUP($B172,Seqs!$A:$B,2,0),Y172,1),"")</f>
        <v/>
      </c>
      <c r="Y172" s="9" t="s">
        <v>23</v>
      </c>
      <c r="Z172" s="9" t="str">
        <f>IFERROR(MID(VLOOKUP($B172,Seqs!$A:$B,2,0),AA172,1),"")</f>
        <v/>
      </c>
      <c r="AA172" s="9" t="s">
        <v>23</v>
      </c>
      <c r="AB172" s="9" t="str">
        <f>IFERROR(MID(VLOOKUP($B172,Seqs!$A:$B,2,0),AC172,1),"")</f>
        <v>H</v>
      </c>
      <c r="AC172" s="9">
        <v>183</v>
      </c>
      <c r="AD172" s="9" t="str">
        <f>IFERROR(MID(VLOOKUP($B172,Seqs!$A:$B,2,0),AE172,1),"")</f>
        <v>V</v>
      </c>
      <c r="AE172" s="9">
        <v>211</v>
      </c>
      <c r="AF172" s="9" t="str">
        <f>IFERROR(MID(VLOOKUP($B172,Seqs!$A:$B,2,0),AG172,1),"")</f>
        <v>C</v>
      </c>
      <c r="AG172" s="9">
        <v>226</v>
      </c>
      <c r="AH172" s="9" t="str">
        <f>IFERROR(MID(VLOOKUP($B172,Seqs!$A:$B,2,0),AI172,1),"")</f>
        <v>D</v>
      </c>
      <c r="AI172" s="9">
        <v>228</v>
      </c>
      <c r="AJ172" s="9" t="str">
        <f>IFERROR(MID(VLOOKUP($B172,Seqs!$A:$B,2,0),AK172,1),"")</f>
        <v>L</v>
      </c>
      <c r="AK172" s="9">
        <v>235</v>
      </c>
      <c r="AL172" s="9" t="str">
        <f>IFERROR(MID(VLOOKUP($B172,Seqs!$A:$B,2,0),AM172,1),"")</f>
        <v>L</v>
      </c>
      <c r="AM172" s="9">
        <v>269</v>
      </c>
      <c r="AN172" s="9" t="str">
        <f>IFERROR(MID(VLOOKUP($B172,Seqs!$A:$B,2,0),AO172,1),"")</f>
        <v>S</v>
      </c>
      <c r="AO172" s="9">
        <v>278</v>
      </c>
      <c r="AP172" s="9" t="str">
        <f>IFERROR(MID(VLOOKUP($B172,Seqs!$A:$B,2,0),AQ172,1),"")</f>
        <v>Q</v>
      </c>
      <c r="AQ172" s="9">
        <v>317</v>
      </c>
      <c r="AR172" s="9" t="str">
        <f>IFERROR(MID(VLOOKUP($B172,Seqs!$A:$B,2,0),AS172,1),"")</f>
        <v>V</v>
      </c>
      <c r="AS172" s="9">
        <v>322</v>
      </c>
      <c r="AT172" s="9" t="str">
        <f>IFERROR(MID(VLOOKUP($B172,Seqs!$A:$B,2,0),AU172,1),"")</f>
        <v>S</v>
      </c>
      <c r="AU172" s="9">
        <v>348</v>
      </c>
      <c r="AV172" s="9" t="str">
        <f>IFERROR(MID(VLOOKUP($B172,Seqs!$A:$B,2,0),AW172,1),"")</f>
        <v>H</v>
      </c>
      <c r="AW172" s="9">
        <v>349</v>
      </c>
      <c r="AX172" s="9" t="str">
        <f>IFERROR(MID(VLOOKUP($B172,Seqs!$A:$B,2,0),AY172,1),"")</f>
        <v>L</v>
      </c>
      <c r="AY172" s="9">
        <v>359</v>
      </c>
      <c r="AZ172" s="113" t="str">
        <f>VLOOKUP(B172,Classification!A:D,2,0)</f>
        <v>A</v>
      </c>
      <c r="BA172" s="101" t="str">
        <f>VLOOKUP(B172,Classification!A:D,4,0)</f>
        <v>Proteinase-activated</v>
      </c>
      <c r="BB172" s="37" t="b">
        <f t="shared" ref="BB172" si="754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12">
        <f t="shared" ref="BC172" si="755">_xlfn.AGGREGATE(9,6,CG172:CR172)-_xlfn.AGGREGATE(9,6,BU172:CF172)+12</f>
        <v>252</v>
      </c>
      <c r="BD172" s="41" t="s">
        <v>23</v>
      </c>
      <c r="BE172" s="9" t="s">
        <v>1381</v>
      </c>
      <c r="BF172" s="52" t="s">
        <v>1</v>
      </c>
      <c r="BG172" s="52" t="s">
        <v>1384</v>
      </c>
      <c r="BI172" s="114" t="s">
        <v>1293</v>
      </c>
      <c r="BJ172" s="115" t="s">
        <v>1293</v>
      </c>
      <c r="BK172" s="115" t="s">
        <v>1293</v>
      </c>
      <c r="BL172" s="115" t="s">
        <v>1293</v>
      </c>
      <c r="BM172" s="115" t="s">
        <v>1293</v>
      </c>
      <c r="BN172" s="115" t="s">
        <v>1293</v>
      </c>
      <c r="BO172" s="115" t="s">
        <v>1293</v>
      </c>
      <c r="BP172" s="115" t="s">
        <v>1293</v>
      </c>
      <c r="BQ172" s="115" t="s">
        <v>1293</v>
      </c>
      <c r="BR172" s="115" t="s">
        <v>1293</v>
      </c>
      <c r="BS172" s="115" t="s">
        <v>1293</v>
      </c>
      <c r="BT172" s="115" t="s">
        <v>1293</v>
      </c>
      <c r="BU172" s="114">
        <f t="shared" ref="BU172" si="756">E172</f>
        <v>71</v>
      </c>
      <c r="BV172" s="116" t="str">
        <f t="shared" ref="BV172" si="757">I172</f>
        <v>-</v>
      </c>
      <c r="BW172" s="117">
        <f t="shared" ref="BW172" si="758">M172</f>
        <v>108</v>
      </c>
      <c r="BX172" s="116">
        <f t="shared" ref="BX172" si="759">Q172</f>
        <v>138</v>
      </c>
      <c r="BY172" s="117">
        <f t="shared" ref="BY172" si="760">U172</f>
        <v>144</v>
      </c>
      <c r="BZ172" s="116" t="str">
        <f t="shared" ref="BZ172" si="761">Y172</f>
        <v>-</v>
      </c>
      <c r="CA172" s="117">
        <f t="shared" ref="CA172" si="762">AC172</f>
        <v>183</v>
      </c>
      <c r="CB172" s="116">
        <f t="shared" ref="CB172" si="763">AG172</f>
        <v>226</v>
      </c>
      <c r="CC172" s="117">
        <f t="shared" ref="CC172" si="764">AK172</f>
        <v>235</v>
      </c>
      <c r="CD172" s="116">
        <f t="shared" ref="CD172" si="765">AO172</f>
        <v>278</v>
      </c>
      <c r="CE172" s="117">
        <f t="shared" ref="CE172" si="766">AS172</f>
        <v>322</v>
      </c>
      <c r="CF172" s="116">
        <f t="shared" ref="CF172" si="767">AW172</f>
        <v>349</v>
      </c>
      <c r="CG172" s="114">
        <f t="shared" ref="CG172" si="768">G172</f>
        <v>103</v>
      </c>
      <c r="CH172" s="116" t="str">
        <f t="shared" ref="CH172" si="769">K172</f>
        <v>-</v>
      </c>
      <c r="CI172" s="117">
        <f t="shared" ref="CI172" si="770">O172</f>
        <v>137</v>
      </c>
      <c r="CJ172" s="117">
        <f t="shared" ref="CJ172" si="771">S172</f>
        <v>143</v>
      </c>
      <c r="CK172" s="117">
        <f t="shared" ref="CK172" si="772">W172</f>
        <v>179</v>
      </c>
      <c r="CL172" s="117" t="str">
        <f t="shared" ref="CL172" si="773">AA172</f>
        <v>-</v>
      </c>
      <c r="CM172" s="117">
        <f t="shared" ref="CM172" si="774">AE172</f>
        <v>211</v>
      </c>
      <c r="CN172" s="117">
        <f t="shared" ref="CN172" si="775">AI172</f>
        <v>228</v>
      </c>
      <c r="CO172" s="117">
        <f t="shared" ref="CO172" si="776">AM172</f>
        <v>269</v>
      </c>
      <c r="CP172" s="117">
        <f t="shared" ref="CP172" si="777">AQ172</f>
        <v>317</v>
      </c>
      <c r="CQ172" s="117">
        <f t="shared" ref="CQ172" si="778">AU172</f>
        <v>348</v>
      </c>
      <c r="CR172" s="117">
        <f t="shared" ref="CR172" si="779">AY172</f>
        <v>359</v>
      </c>
      <c r="CS172" s="112" t="e">
        <f t="shared" ref="CS172" si="780">M172-K172</f>
        <v>#VALUE!</v>
      </c>
    </row>
    <row r="173" spans="1:1028" x14ac:dyDescent="0.2">
      <c r="A173" s="3" t="str">
        <f t="shared" si="639"/>
        <v>s1pr1_human__wt</v>
      </c>
      <c r="B173" s="3" t="s">
        <v>104</v>
      </c>
      <c r="C173" s="3" t="s">
        <v>100</v>
      </c>
      <c r="D173" s="3" t="str">
        <f>IFERROR(MID(VLOOKUP($B173,Seqs!$A:$B,2,0),E173,1),"")</f>
        <v>E</v>
      </c>
      <c r="E173" s="3">
        <v>42</v>
      </c>
      <c r="F173" s="3" t="str">
        <f>IFERROR(MID(VLOOKUP($B173,Seqs!$A:$B,2,0),G173,1),"")</f>
        <v>T</v>
      </c>
      <c r="G173" s="3">
        <v>73</v>
      </c>
      <c r="H173" s="3" t="str">
        <f>IFERROR(MID(VLOOKUP($B173,Seqs!$A:$B,2,0),I173,1),"")</f>
        <v>K</v>
      </c>
      <c r="I173" s="23">
        <v>74</v>
      </c>
      <c r="J173" s="3" t="str">
        <f>IFERROR(MID(VLOOKUP($B173,Seqs!$A:$B,2,0),K173,1),"")</f>
        <v>H</v>
      </c>
      <c r="K173" s="23">
        <v>77</v>
      </c>
      <c r="L173" s="3" t="str">
        <f>IFERROR(MID(VLOOKUP($B173,Seqs!$A:$B,2,0),M173,1),"")</f>
        <v>R</v>
      </c>
      <c r="M173" s="3">
        <v>78</v>
      </c>
      <c r="N173" s="3" t="str">
        <f>IFERROR(MID(VLOOKUP($B173,Seqs!$A:$B,2,0),O173,1),"")</f>
        <v>L</v>
      </c>
      <c r="O173" s="3">
        <v>104</v>
      </c>
      <c r="P173" s="3" t="str">
        <f>IFERROR(MID(VLOOKUP($B173,Seqs!$A:$B,2,0),Q173,1),"")</f>
        <v>G</v>
      </c>
      <c r="Q173" s="3">
        <v>106</v>
      </c>
      <c r="R173" s="3" t="str">
        <f>IFERROR(MID(VLOOKUP($B173,Seqs!$A:$B,2,0),S173,1),"")</f>
        <v>L</v>
      </c>
      <c r="S173" s="3">
        <v>112</v>
      </c>
      <c r="T173" s="3" t="str">
        <f>IFERROR(MID(VLOOKUP($B173,Seqs!$A:$B,2,0),U173,1),"")</f>
        <v>T</v>
      </c>
      <c r="U173" s="3">
        <v>113</v>
      </c>
      <c r="V173" s="3" t="str">
        <f>IFERROR(MID(VLOOKUP($B173,Seqs!$A:$B,2,0),W173,1),"")</f>
        <v>K</v>
      </c>
      <c r="W173" s="108">
        <v>148</v>
      </c>
      <c r="X173" s="3" t="str">
        <f>IFERROR(MID(VLOOKUP($B173,Seqs!$A:$B,2,0),Y173,1),"")</f>
        <v>M</v>
      </c>
      <c r="Y173" s="108">
        <v>149</v>
      </c>
      <c r="Z173" s="3" t="str">
        <f>IFERROR(MID(VLOOKUP($B173,Seqs!$A:$B,2,0),AA173,1),"")</f>
        <v>S</v>
      </c>
      <c r="AA173" s="108">
        <v>155</v>
      </c>
      <c r="AB173" s="3" t="str">
        <f>IFERROR(MID(VLOOKUP($B173,Seqs!$A:$B,2,0),AC173,1),"")</f>
        <v>N</v>
      </c>
      <c r="AC173" s="108">
        <v>156</v>
      </c>
      <c r="AD173" s="3" t="str">
        <f>IFERROR(MID(VLOOKUP($B173,Seqs!$A:$B,2,0),AE173,1),"")</f>
        <v>G</v>
      </c>
      <c r="AE173" s="3">
        <v>181</v>
      </c>
      <c r="AF173" s="3" t="str">
        <f>IFERROR(MID(VLOOKUP($B173,Seqs!$A:$B,2,0),AG173,1),"")</f>
        <v/>
      </c>
      <c r="AG173" s="3" t="s">
        <v>23</v>
      </c>
      <c r="AH173" s="3" t="str">
        <f>IFERROR(MID(VLOOKUP($B173,Seqs!$A:$B,2,0),AI173,1),"")</f>
        <v/>
      </c>
      <c r="AI173" s="3" t="s">
        <v>23</v>
      </c>
      <c r="AJ173" s="3" t="str">
        <f>IFERROR(MID(VLOOKUP($B173,Seqs!$A:$B,2,0),AK173,1),"")</f>
        <v>H</v>
      </c>
      <c r="AK173" s="3">
        <v>199</v>
      </c>
      <c r="AL173" s="3" t="str">
        <f>IFERROR(MID(VLOOKUP($B173,Seqs!$A:$B,2,0),AM173,1),"")</f>
        <v>T</v>
      </c>
      <c r="AM173" s="3">
        <v>236</v>
      </c>
      <c r="AN173" s="3" t="str">
        <f>IFERROR(MID(VLOOKUP($B173,Seqs!$A:$B,2,0),AO173,1),"")</f>
        <v>S</v>
      </c>
      <c r="AO173" s="3">
        <v>245</v>
      </c>
      <c r="AP173" s="3" t="str">
        <f>IFERROR(MID(VLOOKUP($B173,Seqs!$A:$B,2,0),AQ173,1),"")</f>
        <v>C</v>
      </c>
      <c r="AQ173" s="3">
        <v>282</v>
      </c>
      <c r="AR173" s="3" t="str">
        <f>IFERROR(MID(VLOOKUP($B173,Seqs!$A:$B,2,0),AS173,1),"")</f>
        <v>D</v>
      </c>
      <c r="AS173" s="3">
        <v>288</v>
      </c>
      <c r="AT173" s="3" t="str">
        <f>IFERROR(MID(VLOOKUP($B173,Seqs!$A:$B,2,0),AU173,1),"")</f>
        <v>T</v>
      </c>
      <c r="AU173" s="3">
        <v>314</v>
      </c>
      <c r="AV173" s="3" t="str">
        <f>IFERROR(MID(VLOOKUP($B173,Seqs!$A:$B,2,0),AW173,1),"")</f>
        <v>N</v>
      </c>
      <c r="AW173" s="3">
        <v>315</v>
      </c>
      <c r="AX173" s="3" t="str">
        <f>IFERROR(MID(VLOOKUP($B173,Seqs!$A:$B,2,0),AY173,1),"")</f>
        <v>S</v>
      </c>
      <c r="AY173" s="3">
        <v>327</v>
      </c>
      <c r="AZ173" s="79" t="str">
        <f>VLOOKUP(B173,Classification!A:D,2,0)</f>
        <v>A</v>
      </c>
      <c r="BA173" s="97" t="str">
        <f>VLOOKUP(B173,Classification!A:D,4,0)</f>
        <v>Lysophospholipid(S1P)</v>
      </c>
      <c r="BB173" s="27" t="b">
        <f t="shared" si="640"/>
        <v>1</v>
      </c>
      <c r="BC173" s="23">
        <f t="shared" si="613"/>
        <v>256</v>
      </c>
      <c r="BD173" s="57" t="s">
        <v>1379</v>
      </c>
      <c r="BE173" s="3" t="s">
        <v>1381</v>
      </c>
      <c r="BF173" s="50" t="s">
        <v>1379</v>
      </c>
      <c r="BG173" s="50" t="s">
        <v>1384</v>
      </c>
      <c r="BH173" s="1"/>
      <c r="BI173" s="72" t="s">
        <v>1293</v>
      </c>
      <c r="BJ173" s="58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72">
        <f t="shared" si="614"/>
        <v>42</v>
      </c>
      <c r="BV173" s="73">
        <f t="shared" si="615"/>
        <v>74</v>
      </c>
      <c r="BW173" s="74">
        <f t="shared" si="616"/>
        <v>78</v>
      </c>
      <c r="BX173" s="73">
        <f t="shared" si="617"/>
        <v>106</v>
      </c>
      <c r="BY173" s="74">
        <f t="shared" si="618"/>
        <v>113</v>
      </c>
      <c r="BZ173" s="73">
        <f t="shared" si="619"/>
        <v>149</v>
      </c>
      <c r="CA173" s="74">
        <f t="shared" si="620"/>
        <v>156</v>
      </c>
      <c r="CB173" s="73" t="str">
        <f t="shared" si="621"/>
        <v>-</v>
      </c>
      <c r="CC173" s="74">
        <f t="shared" si="622"/>
        <v>199</v>
      </c>
      <c r="CD173" s="73">
        <f t="shared" si="623"/>
        <v>245</v>
      </c>
      <c r="CE173" s="74">
        <f t="shared" si="624"/>
        <v>288</v>
      </c>
      <c r="CF173" s="73">
        <f t="shared" si="625"/>
        <v>315</v>
      </c>
      <c r="CG173" s="72">
        <f t="shared" si="626"/>
        <v>73</v>
      </c>
      <c r="CH173" s="73">
        <f t="shared" si="627"/>
        <v>77</v>
      </c>
      <c r="CI173" s="74">
        <f t="shared" si="628"/>
        <v>104</v>
      </c>
      <c r="CJ173" s="74">
        <f t="shared" si="629"/>
        <v>112</v>
      </c>
      <c r="CK173" s="74">
        <f t="shared" si="630"/>
        <v>148</v>
      </c>
      <c r="CL173" s="74">
        <f t="shared" si="631"/>
        <v>155</v>
      </c>
      <c r="CM173" s="74">
        <f t="shared" si="632"/>
        <v>181</v>
      </c>
      <c r="CN173" s="74" t="str">
        <f t="shared" si="633"/>
        <v>-</v>
      </c>
      <c r="CO173" s="74">
        <f t="shared" si="634"/>
        <v>236</v>
      </c>
      <c r="CP173" s="74">
        <f t="shared" si="635"/>
        <v>282</v>
      </c>
      <c r="CQ173" s="74">
        <f t="shared" si="636"/>
        <v>314</v>
      </c>
      <c r="CR173" s="74">
        <f t="shared" si="637"/>
        <v>327</v>
      </c>
      <c r="CS173" s="23">
        <f t="shared" si="638"/>
        <v>1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8" x14ac:dyDescent="0.2">
      <c r="A174" s="3" t="str">
        <f t="shared" si="639"/>
        <v>s1pr1_human_3V2Y</v>
      </c>
      <c r="B174" s="3" t="s">
        <v>104</v>
      </c>
      <c r="C174" s="3" t="s">
        <v>94</v>
      </c>
      <c r="D174" s="3" t="str">
        <f>IFERROR(MID(VLOOKUP($B174,Seqs!$A:$B,2,0),E174,1),"")</f>
        <v>E</v>
      </c>
      <c r="E174" s="3">
        <v>42</v>
      </c>
      <c r="F174" s="3" t="str">
        <f>IFERROR(MID(VLOOKUP($B174,Seqs!$A:$B,2,0),G174,1),"")</f>
        <v>T</v>
      </c>
      <c r="G174" s="3">
        <v>73</v>
      </c>
      <c r="H174" s="3" t="str">
        <f>IFERROR(MID(VLOOKUP($B174,Seqs!$A:$B,2,0),I174,1),"")</f>
        <v>K</v>
      </c>
      <c r="I174" s="23">
        <v>74</v>
      </c>
      <c r="J174" s="3" t="str">
        <f>IFERROR(MID(VLOOKUP($B174,Seqs!$A:$B,2,0),K174,1),"")</f>
        <v>H</v>
      </c>
      <c r="K174" s="23">
        <v>77</v>
      </c>
      <c r="L174" s="3" t="str">
        <f>IFERROR(MID(VLOOKUP($B174,Seqs!$A:$B,2,0),M174,1),"")</f>
        <v>R</v>
      </c>
      <c r="M174" s="3">
        <v>78</v>
      </c>
      <c r="N174" s="3" t="str">
        <f>IFERROR(MID(VLOOKUP($B174,Seqs!$A:$B,2,0),O174,1),"")</f>
        <v>L</v>
      </c>
      <c r="O174" s="3">
        <v>104</v>
      </c>
      <c r="P174" s="3" t="str">
        <f>IFERROR(MID(VLOOKUP($B174,Seqs!$A:$B,2,0),Q174,1),"")</f>
        <v>G</v>
      </c>
      <c r="Q174" s="3">
        <v>106</v>
      </c>
      <c r="R174" s="3" t="str">
        <f>IFERROR(MID(VLOOKUP($B174,Seqs!$A:$B,2,0),S174,1),"")</f>
        <v>L</v>
      </c>
      <c r="S174" s="3">
        <v>112</v>
      </c>
      <c r="T174" s="3" t="str">
        <f>IFERROR(MID(VLOOKUP($B174,Seqs!$A:$B,2,0),U174,1),"")</f>
        <v>T</v>
      </c>
      <c r="U174" s="3">
        <v>113</v>
      </c>
      <c r="V174" s="3" t="str">
        <f>IFERROR(MID(VLOOKUP($B174,Seqs!$A:$B,2,0),W174,1),"")</f>
        <v>T</v>
      </c>
      <c r="W174" s="108">
        <v>145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108">
        <v>156</v>
      </c>
      <c r="AD174" s="3" t="str">
        <f>IFERROR(MID(VLOOKUP($B174,Seqs!$A:$B,2,0),AE174,1),"")</f>
        <v>G</v>
      </c>
      <c r="AE174" s="3">
        <v>181</v>
      </c>
      <c r="AF174" s="3" t="str">
        <f>IFERROR(MID(VLOOKUP($B174,Seqs!$A:$B,2,0),AG174,1),"")</f>
        <v/>
      </c>
      <c r="AG174" s="3" t="s">
        <v>23</v>
      </c>
      <c r="AH174" s="3" t="str">
        <f>IFERROR(MID(VLOOKUP($B174,Seqs!$A:$B,2,0),AI174,1),"")</f>
        <v/>
      </c>
      <c r="AI174" s="3" t="s">
        <v>23</v>
      </c>
      <c r="AJ174" s="3" t="str">
        <f>IFERROR(MID(VLOOKUP($B174,Seqs!$A:$B,2,0),AK174,1),"")</f>
        <v>H</v>
      </c>
      <c r="AK174" s="3">
        <v>199</v>
      </c>
      <c r="AL174" s="3" t="str">
        <f>IFERROR(MID(VLOOKUP($B174,Seqs!$A:$B,2,0),AM174,1),"")</f>
        <v>R</v>
      </c>
      <c r="AM174" s="3">
        <v>231</v>
      </c>
      <c r="AN174" s="3" t="str">
        <f>IFERROR(MID(VLOOKUP($B174,Seqs!$A:$B,2,0),AO174,1),"")</f>
        <v>S</v>
      </c>
      <c r="AO174" s="3">
        <v>251</v>
      </c>
      <c r="AP174" s="3" t="str">
        <f>IFERROR(MID(VLOOKUP($B174,Seqs!$A:$B,2,0),AQ174,1),"")</f>
        <v>C</v>
      </c>
      <c r="AQ174" s="3">
        <v>282</v>
      </c>
      <c r="AR174" s="3" t="str">
        <f>IFERROR(MID(VLOOKUP($B174,Seqs!$A:$B,2,0),AS174,1),"")</f>
        <v>D</v>
      </c>
      <c r="AS174" s="3">
        <v>288</v>
      </c>
      <c r="AT174" s="3" t="str">
        <f>IFERROR(MID(VLOOKUP($B174,Seqs!$A:$B,2,0),AU174,1),"")</f>
        <v>T</v>
      </c>
      <c r="AU174" s="3">
        <v>314</v>
      </c>
      <c r="AV174" s="3" t="str">
        <f>IFERROR(MID(VLOOKUP($B174,Seqs!$A:$B,2,0),AW174,1),"")</f>
        <v>N</v>
      </c>
      <c r="AW174" s="3">
        <v>315</v>
      </c>
      <c r="AX174" s="3" t="str">
        <f>IFERROR(MID(VLOOKUP($B174,Seqs!$A:$B,2,0),AY174,1),"")</f>
        <v>I</v>
      </c>
      <c r="AY174" s="3">
        <v>323</v>
      </c>
      <c r="AZ174" s="79" t="str">
        <f>VLOOKUP(B174,Classification!A:D,2,0)</f>
        <v>A</v>
      </c>
      <c r="BA174" s="97" t="str">
        <f>VLOOKUP(B174,Classification!A:D,4,0)</f>
        <v>Lysophospholipid(S1P)</v>
      </c>
      <c r="BB174" s="27" t="b">
        <f t="shared" si="640"/>
        <v>1</v>
      </c>
      <c r="BC174" s="23">
        <f t="shared" si="613"/>
        <v>232</v>
      </c>
      <c r="BD174" s="2" t="s">
        <v>1383</v>
      </c>
      <c r="BE174" s="3" t="s">
        <v>1381</v>
      </c>
      <c r="BF174" s="50" t="s">
        <v>1384</v>
      </c>
      <c r="BG174" s="50" t="s">
        <v>1384</v>
      </c>
      <c r="BH174" s="1"/>
      <c r="BI174" s="72" t="s">
        <v>1293</v>
      </c>
      <c r="BJ174" s="58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72">
        <f t="shared" si="614"/>
        <v>42</v>
      </c>
      <c r="BV174" s="73">
        <f t="shared" si="615"/>
        <v>74</v>
      </c>
      <c r="BW174" s="74">
        <f t="shared" si="616"/>
        <v>78</v>
      </c>
      <c r="BX174" s="73">
        <f t="shared" si="617"/>
        <v>106</v>
      </c>
      <c r="BY174" s="74">
        <f t="shared" si="618"/>
        <v>113</v>
      </c>
      <c r="BZ174" s="73" t="str">
        <f t="shared" si="619"/>
        <v>-</v>
      </c>
      <c r="CA174" s="74">
        <f t="shared" si="620"/>
        <v>156</v>
      </c>
      <c r="CB174" s="73" t="str">
        <f t="shared" si="621"/>
        <v>-</v>
      </c>
      <c r="CC174" s="74">
        <f t="shared" si="622"/>
        <v>199</v>
      </c>
      <c r="CD174" s="73">
        <f t="shared" si="623"/>
        <v>251</v>
      </c>
      <c r="CE174" s="74">
        <f t="shared" si="624"/>
        <v>288</v>
      </c>
      <c r="CF174" s="73">
        <f t="shared" si="625"/>
        <v>315</v>
      </c>
      <c r="CG174" s="72">
        <f t="shared" si="626"/>
        <v>73</v>
      </c>
      <c r="CH174" s="73">
        <f t="shared" si="627"/>
        <v>77</v>
      </c>
      <c r="CI174" s="74">
        <f t="shared" si="628"/>
        <v>104</v>
      </c>
      <c r="CJ174" s="74">
        <f t="shared" si="629"/>
        <v>112</v>
      </c>
      <c r="CK174" s="74">
        <f t="shared" si="630"/>
        <v>145</v>
      </c>
      <c r="CL174" s="74" t="str">
        <f t="shared" si="631"/>
        <v>-</v>
      </c>
      <c r="CM174" s="74">
        <f t="shared" si="632"/>
        <v>181</v>
      </c>
      <c r="CN174" s="74" t="str">
        <f t="shared" si="633"/>
        <v>-</v>
      </c>
      <c r="CO174" s="74">
        <f t="shared" si="634"/>
        <v>231</v>
      </c>
      <c r="CP174" s="74">
        <f t="shared" si="635"/>
        <v>282</v>
      </c>
      <c r="CQ174" s="74">
        <f t="shared" si="636"/>
        <v>314</v>
      </c>
      <c r="CR174" s="74">
        <f t="shared" si="637"/>
        <v>323</v>
      </c>
      <c r="CS174" s="23">
        <f t="shared" si="638"/>
        <v>1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spans="1:1028" x14ac:dyDescent="0.2">
      <c r="A175" s="3" t="str">
        <f t="shared" si="639"/>
        <v>us28_hcmva__wt</v>
      </c>
      <c r="B175" s="3" t="s">
        <v>924</v>
      </c>
      <c r="C175" s="3" t="s">
        <v>100</v>
      </c>
      <c r="D175" s="3" t="str">
        <f>IFERROR(MID(VLOOKUP($B175,Seqs!$A:$B,2,0),E175,1),"")</f>
        <v>T</v>
      </c>
      <c r="E175" s="3">
        <v>26</v>
      </c>
      <c r="F175" s="3" t="str">
        <f>IFERROR(MID(VLOOKUP($B175,Seqs!$A:$B,2,0),G175,1),"")</f>
        <v>R</v>
      </c>
      <c r="G175" s="3">
        <v>61</v>
      </c>
      <c r="H175" s="3" t="str">
        <f>IFERROR(MID(VLOOKUP($B175,Seqs!$A:$B,2,0),I175,1),"")</f>
        <v>R</v>
      </c>
      <c r="I175" s="23">
        <v>62</v>
      </c>
      <c r="J175" s="3" t="str">
        <f>IFERROR(MID(VLOOKUP($B175,Seqs!$A:$B,2,0),K175,1),"")</f>
        <v>Q</v>
      </c>
      <c r="K175" s="23">
        <v>65</v>
      </c>
      <c r="L175" s="3" t="str">
        <f>IFERROR(MID(VLOOKUP($B175,Seqs!$A:$B,2,0),M175,1),"")</f>
        <v>C</v>
      </c>
      <c r="M175" s="3">
        <v>66</v>
      </c>
      <c r="N175" s="3" t="str">
        <f>IFERROR(MID(VLOOKUP($B175,Seqs!$A:$B,2,0),O175,1),"")</f>
        <v>D</v>
      </c>
      <c r="O175" s="3">
        <v>95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P</v>
      </c>
      <c r="U175" s="3">
        <v>103</v>
      </c>
      <c r="V175" s="3" t="str">
        <f>IFERROR(MID(VLOOKUP($B175,Seqs!$A:$B,2,0),W175,1),"")</f>
        <v>Y</v>
      </c>
      <c r="W175" s="3">
        <v>135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P</v>
      </c>
      <c r="AC175" s="9">
        <v>140</v>
      </c>
      <c r="AD175" s="3" t="str">
        <f>IFERROR(MID(VLOOKUP($B175,Seqs!$A:$B,2,0),AE175,1),"")</f>
        <v>V</v>
      </c>
      <c r="AE175" s="3">
        <v>165</v>
      </c>
      <c r="AF175" s="3" t="str">
        <f>IFERROR(MID(VLOOKUP($B175,Seqs!$A:$B,2,0),AG175,1),"")</f>
        <v>C</v>
      </c>
      <c r="AG175" s="3">
        <v>173</v>
      </c>
      <c r="AH175" s="3" t="str">
        <f>IFERROR(MID(VLOOKUP($B175,Seqs!$A:$B,2,0),AI175,1),"")</f>
        <v>T</v>
      </c>
      <c r="AI175" s="3">
        <v>175</v>
      </c>
      <c r="AJ175" s="3" t="str">
        <f>IFERROR(MID(VLOOKUP($B175,Seqs!$A:$B,2,0),AK175,1),"")</f>
        <v>V</v>
      </c>
      <c r="AK175" s="3">
        <v>182</v>
      </c>
      <c r="AL175" s="3" t="str">
        <f>IFERROR(MID(VLOOKUP($B175,Seqs!$A:$B,2,0),AM175,1),"")</f>
        <v>S</v>
      </c>
      <c r="AM175" s="3">
        <v>218</v>
      </c>
      <c r="AN175" s="3" t="str">
        <f>IFERROR(MID(VLOOKUP($B175,Seqs!$A:$B,2,0),AO175,1),"")</f>
        <v>H</v>
      </c>
      <c r="AO175" s="3">
        <v>222</v>
      </c>
      <c r="AP175" s="3" t="str">
        <f>IFERROR(MID(VLOOKUP($B175,Seqs!$A:$B,2,0),AQ175,1),"")</f>
        <v>K</v>
      </c>
      <c r="AQ175" s="3">
        <v>257</v>
      </c>
      <c r="AR175" s="3" t="str">
        <f>IFERROR(MID(VLOOKUP($B175,Seqs!$A:$B,2,0),AS175,1),"")</f>
        <v>S</v>
      </c>
      <c r="AS175" s="3">
        <v>262</v>
      </c>
      <c r="AT175" s="3" t="str">
        <f>IFERROR(MID(VLOOKUP($B175,Seqs!$A:$B,2,0),AU175,1),"")</f>
        <v>V</v>
      </c>
      <c r="AU175" s="3">
        <v>294</v>
      </c>
      <c r="AV175" s="3" t="str">
        <f>IFERROR(MID(VLOOKUP($B175,Seqs!$A:$B,2,0),AW175,1),"")</f>
        <v>G</v>
      </c>
      <c r="AW175" s="3">
        <v>295</v>
      </c>
      <c r="AX175" s="3" t="str">
        <f>IFERROR(MID(VLOOKUP($B175,Seqs!$A:$B,2,0),AY175,1),"")</f>
        <v>R</v>
      </c>
      <c r="AY175" s="3">
        <v>310</v>
      </c>
      <c r="AZ175" s="79" t="str">
        <f>VLOOKUP(B175,Classification!A:D,2,0)</f>
        <v>A</v>
      </c>
      <c r="BA175" s="97" t="str">
        <f>VLOOKUP(B175,Classification!A:D,4,0)</f>
        <v>Chemokine</v>
      </c>
      <c r="BB175" s="27" t="b">
        <f t="shared" si="640"/>
        <v>1</v>
      </c>
      <c r="BC175" s="23">
        <f t="shared" si="613"/>
        <v>256</v>
      </c>
      <c r="BD175" s="57" t="s">
        <v>1379</v>
      </c>
      <c r="BE175" s="3" t="s">
        <v>1381</v>
      </c>
      <c r="BF175" s="50" t="s">
        <v>1379</v>
      </c>
      <c r="BG175" s="50" t="s">
        <v>1384</v>
      </c>
      <c r="BH175" s="1"/>
      <c r="BI175" s="72" t="s">
        <v>1293</v>
      </c>
      <c r="BJ175" s="58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72">
        <f t="shared" si="614"/>
        <v>26</v>
      </c>
      <c r="BV175" s="73">
        <f t="shared" si="615"/>
        <v>62</v>
      </c>
      <c r="BW175" s="74">
        <f t="shared" si="616"/>
        <v>66</v>
      </c>
      <c r="BX175" s="73" t="str">
        <f t="shared" si="617"/>
        <v>-</v>
      </c>
      <c r="BY175" s="74">
        <f t="shared" si="618"/>
        <v>103</v>
      </c>
      <c r="BZ175" s="73" t="str">
        <f t="shared" si="619"/>
        <v>-</v>
      </c>
      <c r="CA175" s="74">
        <f t="shared" si="620"/>
        <v>140</v>
      </c>
      <c r="CB175" s="73">
        <f t="shared" si="621"/>
        <v>173</v>
      </c>
      <c r="CC175" s="74">
        <f t="shared" si="622"/>
        <v>182</v>
      </c>
      <c r="CD175" s="73">
        <f t="shared" si="623"/>
        <v>222</v>
      </c>
      <c r="CE175" s="74">
        <f t="shared" si="624"/>
        <v>262</v>
      </c>
      <c r="CF175" s="73">
        <f t="shared" si="625"/>
        <v>295</v>
      </c>
      <c r="CG175" s="72">
        <f t="shared" si="626"/>
        <v>61</v>
      </c>
      <c r="CH175" s="73">
        <f t="shared" si="627"/>
        <v>65</v>
      </c>
      <c r="CI175" s="74">
        <f t="shared" si="628"/>
        <v>95</v>
      </c>
      <c r="CJ175" s="74" t="str">
        <f t="shared" si="629"/>
        <v>-</v>
      </c>
      <c r="CK175" s="74">
        <f t="shared" si="630"/>
        <v>135</v>
      </c>
      <c r="CL175" s="74" t="str">
        <f t="shared" si="631"/>
        <v>-</v>
      </c>
      <c r="CM175" s="74">
        <f t="shared" si="632"/>
        <v>165</v>
      </c>
      <c r="CN175" s="74">
        <f t="shared" si="633"/>
        <v>175</v>
      </c>
      <c r="CO175" s="74">
        <f t="shared" si="634"/>
        <v>218</v>
      </c>
      <c r="CP175" s="74">
        <f t="shared" si="635"/>
        <v>257</v>
      </c>
      <c r="CQ175" s="74">
        <f t="shared" si="636"/>
        <v>294</v>
      </c>
      <c r="CR175" s="74">
        <f t="shared" si="637"/>
        <v>310</v>
      </c>
      <c r="CS175" s="23">
        <f t="shared" si="638"/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8" x14ac:dyDescent="0.2">
      <c r="A176" s="3" t="str">
        <f t="shared" si="639"/>
        <v>us28_hcmva_4XT1</v>
      </c>
      <c r="B176" s="3" t="s">
        <v>924</v>
      </c>
      <c r="C176" s="3" t="s">
        <v>1124</v>
      </c>
      <c r="D176" s="3" t="str">
        <f>IFERROR(MID(VLOOKUP($B176,Seqs!$A:$B,2,0),E176,1),"")</f>
        <v>T</v>
      </c>
      <c r="E176" s="3">
        <v>26</v>
      </c>
      <c r="F176" s="3" t="str">
        <f>IFERROR(MID(VLOOKUP($B176,Seqs!$A:$B,2,0),G176,1),"")</f>
        <v>R</v>
      </c>
      <c r="G176" s="3">
        <v>61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C</v>
      </c>
      <c r="M176" s="3">
        <v>66</v>
      </c>
      <c r="N176" s="3" t="str">
        <f>IFERROR(MID(VLOOKUP($B176,Seqs!$A:$B,2,0),O176,1),"")</f>
        <v>D</v>
      </c>
      <c r="O176" s="3">
        <v>95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P</v>
      </c>
      <c r="U176" s="3">
        <v>103</v>
      </c>
      <c r="V176" s="3" t="str">
        <f>IFERROR(MID(VLOOKUP($B176,Seqs!$A:$B,2,0),W176,1),"")</f>
        <v>Y</v>
      </c>
      <c r="W176" s="3">
        <v>135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P</v>
      </c>
      <c r="AC176" s="9">
        <v>140</v>
      </c>
      <c r="AD176" s="3" t="str">
        <f>IFERROR(MID(VLOOKUP($B176,Seqs!$A:$B,2,0),AE176,1),"")</f>
        <v>V</v>
      </c>
      <c r="AE176" s="3">
        <v>165</v>
      </c>
      <c r="AF176" s="3" t="str">
        <f>IFERROR(MID(VLOOKUP($B176,Seqs!$A:$B,2,0),AG176,1),"")</f>
        <v>C</v>
      </c>
      <c r="AG176" s="3">
        <v>173</v>
      </c>
      <c r="AH176" s="3" t="str">
        <f>IFERROR(MID(VLOOKUP($B176,Seqs!$A:$B,2,0),AI176,1),"")</f>
        <v>T</v>
      </c>
      <c r="AI176" s="3">
        <v>175</v>
      </c>
      <c r="AJ176" s="3" t="str">
        <f>IFERROR(MID(VLOOKUP($B176,Seqs!$A:$B,2,0),AK176,1),"")</f>
        <v>V</v>
      </c>
      <c r="AK176" s="3">
        <v>182</v>
      </c>
      <c r="AL176" s="3" t="str">
        <f>IFERROR(MID(VLOOKUP($B176,Seqs!$A:$B,2,0),AM176,1),"")</f>
        <v>S</v>
      </c>
      <c r="AM176" s="3">
        <v>218</v>
      </c>
      <c r="AN176" s="3" t="str">
        <f>IFERROR(MID(VLOOKUP($B176,Seqs!$A:$B,2,0),AO176,1),"")</f>
        <v>H</v>
      </c>
      <c r="AO176" s="3">
        <v>222</v>
      </c>
      <c r="AP176" s="3" t="str">
        <f>IFERROR(MID(VLOOKUP($B176,Seqs!$A:$B,2,0),AQ176,1),"")</f>
        <v>K</v>
      </c>
      <c r="AQ176" s="3">
        <v>257</v>
      </c>
      <c r="AR176" s="3" t="str">
        <f>IFERROR(MID(VLOOKUP($B176,Seqs!$A:$B,2,0),AS176,1),"")</f>
        <v>C</v>
      </c>
      <c r="AS176" s="3">
        <v>263</v>
      </c>
      <c r="AT176" s="3" t="str">
        <f>IFERROR(MID(VLOOKUP($B176,Seqs!$A:$B,2,0),AU176,1),"")</f>
        <v>V</v>
      </c>
      <c r="AU176" s="3">
        <v>294</v>
      </c>
      <c r="AV176" s="3" t="str">
        <f>IFERROR(MID(VLOOKUP($B176,Seqs!$A:$B,2,0),AW176,1),"")</f>
        <v>G</v>
      </c>
      <c r="AW176" s="3">
        <v>295</v>
      </c>
      <c r="AX176" s="3" t="str">
        <f>IFERROR(MID(VLOOKUP($B176,Seqs!$A:$B,2,0),AY176,1),"")</f>
        <v>R</v>
      </c>
      <c r="AY176" s="3">
        <v>310</v>
      </c>
      <c r="AZ176" s="79" t="str">
        <f>VLOOKUP(B176,Classification!A:D,2,0)</f>
        <v>A</v>
      </c>
      <c r="BA176" s="97" t="str">
        <f>VLOOKUP(B176,Classification!A:D,4,0)</f>
        <v>Chemokine</v>
      </c>
      <c r="BB176" s="27" t="b">
        <f t="shared" si="640"/>
        <v>1</v>
      </c>
      <c r="BC176" s="23">
        <f t="shared" si="613"/>
        <v>252</v>
      </c>
      <c r="BD176" s="4" t="s">
        <v>1382</v>
      </c>
      <c r="BE176" s="3" t="s">
        <v>1297</v>
      </c>
      <c r="BF176" s="50" t="s">
        <v>1384</v>
      </c>
      <c r="BG176" s="50" t="s">
        <v>1384</v>
      </c>
      <c r="BH176" s="1"/>
      <c r="BI176" s="72" t="s">
        <v>1293</v>
      </c>
      <c r="BJ176" s="58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72">
        <f t="shared" si="614"/>
        <v>26</v>
      </c>
      <c r="BV176" s="73" t="str">
        <f t="shared" si="615"/>
        <v>-</v>
      </c>
      <c r="BW176" s="74">
        <f t="shared" si="616"/>
        <v>66</v>
      </c>
      <c r="BX176" s="73" t="str">
        <f t="shared" si="617"/>
        <v>-</v>
      </c>
      <c r="BY176" s="74">
        <f t="shared" si="618"/>
        <v>103</v>
      </c>
      <c r="BZ176" s="73" t="str">
        <f t="shared" si="619"/>
        <v>-</v>
      </c>
      <c r="CA176" s="74">
        <f t="shared" si="620"/>
        <v>140</v>
      </c>
      <c r="CB176" s="73">
        <f t="shared" si="621"/>
        <v>173</v>
      </c>
      <c r="CC176" s="74">
        <f t="shared" si="622"/>
        <v>182</v>
      </c>
      <c r="CD176" s="73">
        <f t="shared" si="623"/>
        <v>222</v>
      </c>
      <c r="CE176" s="74">
        <f t="shared" si="624"/>
        <v>263</v>
      </c>
      <c r="CF176" s="73">
        <f t="shared" si="625"/>
        <v>295</v>
      </c>
      <c r="CG176" s="72">
        <f t="shared" si="626"/>
        <v>61</v>
      </c>
      <c r="CH176" s="73" t="str">
        <f t="shared" si="627"/>
        <v>-</v>
      </c>
      <c r="CI176" s="74">
        <f t="shared" si="628"/>
        <v>95</v>
      </c>
      <c r="CJ176" s="74" t="str">
        <f t="shared" si="629"/>
        <v>-</v>
      </c>
      <c r="CK176" s="74">
        <f t="shared" si="630"/>
        <v>135</v>
      </c>
      <c r="CL176" s="74" t="str">
        <f t="shared" si="631"/>
        <v>-</v>
      </c>
      <c r="CM176" s="74">
        <f t="shared" si="632"/>
        <v>165</v>
      </c>
      <c r="CN176" s="74">
        <f t="shared" si="633"/>
        <v>175</v>
      </c>
      <c r="CO176" s="74">
        <f t="shared" si="634"/>
        <v>218</v>
      </c>
      <c r="CP176" s="74">
        <f t="shared" si="635"/>
        <v>257</v>
      </c>
      <c r="CQ176" s="74">
        <f t="shared" si="636"/>
        <v>294</v>
      </c>
      <c r="CR176" s="74">
        <f t="shared" si="637"/>
        <v>310</v>
      </c>
      <c r="CS176" s="23" t="e">
        <f t="shared" si="638"/>
        <v>#VALUE!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9" x14ac:dyDescent="0.2">
      <c r="A177" s="3" t="str">
        <f t="shared" si="639"/>
        <v>us28_hcmva_4XT3</v>
      </c>
      <c r="B177" s="2" t="s">
        <v>924</v>
      </c>
      <c r="C177" s="3" t="s">
        <v>1378</v>
      </c>
      <c r="D177" s="3" t="str">
        <f>IFERROR(MID(VLOOKUP($B177,Seqs!$A:$B,2,0),E177,1),"")</f>
        <v>T</v>
      </c>
      <c r="E177" s="3">
        <v>26</v>
      </c>
      <c r="F177" s="3" t="str">
        <f>IFERROR(MID(VLOOKUP($B177,Seqs!$A:$B,2,0),G177,1),"")</f>
        <v>R</v>
      </c>
      <c r="G177" s="108">
        <v>62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C</v>
      </c>
      <c r="M177" s="3">
        <v>66</v>
      </c>
      <c r="N177" s="3" t="str">
        <f>IFERROR(MID(VLOOKUP($B177,Seqs!$A:$B,2,0),O177,1),"")</f>
        <v>D</v>
      </c>
      <c r="O177" s="3">
        <v>95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P</v>
      </c>
      <c r="U177" s="3">
        <v>103</v>
      </c>
      <c r="V177" s="3" t="str">
        <f>IFERROR(MID(VLOOKUP($B177,Seqs!$A:$B,2,0),W177,1),"")</f>
        <v>Y</v>
      </c>
      <c r="W177" s="3">
        <v>135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P</v>
      </c>
      <c r="AC177" s="9">
        <v>140</v>
      </c>
      <c r="AD177" s="3" t="str">
        <f>IFERROR(MID(VLOOKUP($B177,Seqs!$A:$B,2,0),AE177,1),"")</f>
        <v>V</v>
      </c>
      <c r="AE177" s="3">
        <v>165</v>
      </c>
      <c r="AF177" s="3" t="str">
        <f>IFERROR(MID(VLOOKUP($B177,Seqs!$A:$B,2,0),AG177,1),"")</f>
        <v>C</v>
      </c>
      <c r="AG177" s="3">
        <v>173</v>
      </c>
      <c r="AH177" s="3" t="str">
        <f>IFERROR(MID(VLOOKUP($B177,Seqs!$A:$B,2,0),AI177,1),"")</f>
        <v>T</v>
      </c>
      <c r="AI177" s="3">
        <v>175</v>
      </c>
      <c r="AJ177" s="3" t="str">
        <f>IFERROR(MID(VLOOKUP($B177,Seqs!$A:$B,2,0),AK177,1),"")</f>
        <v>V</v>
      </c>
      <c r="AK177" s="3">
        <v>182</v>
      </c>
      <c r="AL177" s="3" t="str">
        <f>IFERROR(MID(VLOOKUP($B177,Seqs!$A:$B,2,0),AM177,1),"")</f>
        <v>S</v>
      </c>
      <c r="AM177" s="3">
        <v>218</v>
      </c>
      <c r="AN177" s="3" t="str">
        <f>IFERROR(MID(VLOOKUP($B177,Seqs!$A:$B,2,0),AO177,1),"")</f>
        <v>H</v>
      </c>
      <c r="AO177" s="3">
        <v>222</v>
      </c>
      <c r="AP177" s="3" t="str">
        <f>IFERROR(MID(VLOOKUP($B177,Seqs!$A:$B,2,0),AQ177,1),"")</f>
        <v>K</v>
      </c>
      <c r="AQ177" s="3">
        <v>257</v>
      </c>
      <c r="AR177" s="3" t="str">
        <f>IFERROR(MID(VLOOKUP($B177,Seqs!$A:$B,2,0),AS177,1),"")</f>
        <v>C</v>
      </c>
      <c r="AS177" s="3">
        <v>263</v>
      </c>
      <c r="AT177" s="3" t="str">
        <f>IFERROR(MID(VLOOKUP($B177,Seqs!$A:$B,2,0),AU177,1),"")</f>
        <v>V</v>
      </c>
      <c r="AU177" s="3">
        <v>294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9" t="str">
        <f>VLOOKUP(B177,Classification!A:D,2,0)</f>
        <v>A</v>
      </c>
      <c r="BA177" s="97" t="str">
        <f>VLOOKUP(B177,Classification!A:D,4,0)</f>
        <v>Chemokine</v>
      </c>
      <c r="BB177" s="27" t="b">
        <f t="shared" ref="BB177" si="781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782">_xlfn.AGGREGATE(9,6,CG177:CR177)-_xlfn.AGGREGATE(9,6,BU177:CF177)+12</f>
        <v>238</v>
      </c>
      <c r="BD177" s="4" t="s">
        <v>1382</v>
      </c>
      <c r="BE177" s="3" t="s">
        <v>1297</v>
      </c>
      <c r="BF177" s="50" t="s">
        <v>1384</v>
      </c>
      <c r="BG177" s="50" t="s">
        <v>1384</v>
      </c>
      <c r="BH177" s="1"/>
      <c r="BI177" s="72" t="s">
        <v>1293</v>
      </c>
      <c r="BJ177" s="58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72">
        <f t="shared" ref="BU177" si="783">E177</f>
        <v>26</v>
      </c>
      <c r="BV177" s="73" t="str">
        <f t="shared" ref="BV177" si="784">I177</f>
        <v>-</v>
      </c>
      <c r="BW177" s="74">
        <f t="shared" ref="BW177" si="785">M177</f>
        <v>66</v>
      </c>
      <c r="BX177" s="73" t="str">
        <f t="shared" ref="BX177" si="786">Q177</f>
        <v>-</v>
      </c>
      <c r="BY177" s="74">
        <f t="shared" ref="BY177" si="787">U177</f>
        <v>103</v>
      </c>
      <c r="BZ177" s="73" t="str">
        <f t="shared" ref="BZ177" si="788">Y177</f>
        <v>-</v>
      </c>
      <c r="CA177" s="74">
        <f t="shared" ref="CA177" si="789">AC177</f>
        <v>140</v>
      </c>
      <c r="CB177" s="73">
        <f t="shared" ref="CB177" si="790">AG177</f>
        <v>173</v>
      </c>
      <c r="CC177" s="74">
        <f t="shared" ref="CC177" si="791">AK177</f>
        <v>182</v>
      </c>
      <c r="CD177" s="73">
        <f t="shared" ref="CD177" si="792">AO177</f>
        <v>222</v>
      </c>
      <c r="CE177" s="74">
        <f t="shared" ref="CE177" si="793">AS177</f>
        <v>263</v>
      </c>
      <c r="CF177" s="73" t="str">
        <f t="shared" ref="CF177" si="794">AW177</f>
        <v>-</v>
      </c>
      <c r="CG177" s="72">
        <f t="shared" ref="CG177" si="795">G177</f>
        <v>62</v>
      </c>
      <c r="CH177" s="73" t="str">
        <f t="shared" ref="CH177" si="796">K177</f>
        <v>-</v>
      </c>
      <c r="CI177" s="74">
        <f t="shared" ref="CI177" si="797">O177</f>
        <v>95</v>
      </c>
      <c r="CJ177" s="74" t="str">
        <f t="shared" ref="CJ177" si="798">S177</f>
        <v>-</v>
      </c>
      <c r="CK177" s="74">
        <f t="shared" ref="CK177" si="799">W177</f>
        <v>135</v>
      </c>
      <c r="CL177" s="74" t="str">
        <f t="shared" ref="CL177" si="800">AA177</f>
        <v>-</v>
      </c>
      <c r="CM177" s="74">
        <f t="shared" ref="CM177" si="801">AE177</f>
        <v>165</v>
      </c>
      <c r="CN177" s="74">
        <f t="shared" ref="CN177" si="802">AI177</f>
        <v>175</v>
      </c>
      <c r="CO177" s="74">
        <f t="shared" ref="CO177" si="803">AM177</f>
        <v>218</v>
      </c>
      <c r="CP177" s="74">
        <f t="shared" ref="CP177" si="804">AQ177</f>
        <v>257</v>
      </c>
      <c r="CQ177" s="74">
        <f t="shared" ref="CQ177" si="805">AU177</f>
        <v>294</v>
      </c>
      <c r="CR177" s="74" t="str">
        <f t="shared" ref="CR177" si="806">AY177</f>
        <v>-</v>
      </c>
      <c r="CS177" s="23" t="e">
        <f t="shared" ref="CS177" si="807">M177-K177</f>
        <v>#VALUE!</v>
      </c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</row>
    <row r="178" spans="1:1029" s="12" customFormat="1" x14ac:dyDescent="0.2">
      <c r="A178" s="9" t="str">
        <f t="shared" ref="A178:A179" si="808">CONCATENATE(B178,"_",C178)</f>
        <v>calcr_human__wt</v>
      </c>
      <c r="B178" s="41" t="s">
        <v>401</v>
      </c>
      <c r="C178" s="9" t="s">
        <v>100</v>
      </c>
      <c r="D178" s="9" t="str">
        <f>IFERROR(MID(VLOOKUP($B178,Seqs!$A:$B,2,0),E178,1),"")</f>
        <v>T</v>
      </c>
      <c r="E178" s="9">
        <v>132</v>
      </c>
      <c r="F178" s="9" t="str">
        <f>IFERROR(MID(VLOOKUP($B178,Seqs!$A:$B,2,0),G178,1),"")</f>
        <v>F</v>
      </c>
      <c r="G178" s="9">
        <v>173</v>
      </c>
      <c r="H178" s="9" t="str">
        <f>IFERROR(MID(VLOOKUP($B178,Seqs!$A:$B,2,0),I178,1),"")</f>
        <v>R</v>
      </c>
      <c r="I178" s="112">
        <v>174</v>
      </c>
      <c r="J178" s="9" t="str">
        <f>IFERROR(MID(VLOOKUP($B178,Seqs!$A:$B,2,0),K178,1),"")</f>
        <v>G</v>
      </c>
      <c r="K178" s="112">
        <v>177</v>
      </c>
      <c r="L178" s="9" t="str">
        <f>IFERROR(MID(VLOOKUP($B178,Seqs!$A:$B,2,0),M178,1),"")</f>
        <v>C</v>
      </c>
      <c r="M178" s="9">
        <v>178</v>
      </c>
      <c r="N178" s="9" t="str">
        <f>IFERROR(MID(VLOOKUP($B178,Seqs!$A:$B,2,0),O178,1),"")</f>
        <v>V</v>
      </c>
      <c r="O178" s="9">
        <v>205</v>
      </c>
      <c r="P178" s="9" t="str">
        <f>IFERROR(MID(VLOOKUP($B178,Seqs!$A:$B,2,0),Q178,1),"")</f>
        <v/>
      </c>
      <c r="Q178" s="9" t="s">
        <v>23</v>
      </c>
      <c r="R178" s="9" t="str">
        <f>IFERROR(MID(VLOOKUP($B178,Seqs!$A:$B,2,0),S178,1),"")</f>
        <v/>
      </c>
      <c r="S178" s="9" t="s">
        <v>23</v>
      </c>
      <c r="T178" s="9" t="str">
        <f>IFERROR(MID(VLOOKUP($B178,Seqs!$A:$B,2,0),U178,1),"")</f>
        <v>D</v>
      </c>
      <c r="U178" s="9">
        <v>215</v>
      </c>
      <c r="V178" s="9" t="str">
        <f>IFERROR(MID(VLOOKUP($B178,Seqs!$A:$B,2,0),W178,1),"")</f>
        <v>V</v>
      </c>
      <c r="W178" s="9">
        <v>250</v>
      </c>
      <c r="X178" s="9" t="str">
        <f>IFERROR(MID(VLOOKUP($B178,Seqs!$A:$B,2,0),Y178,1),"")</f>
        <v/>
      </c>
      <c r="Y178" s="9" t="s">
        <v>23</v>
      </c>
      <c r="Z178" s="9" t="str">
        <f>IFERROR(MID(VLOOKUP($B178,Seqs!$A:$B,2,0),AA178,1),"")</f>
        <v/>
      </c>
      <c r="AA178" s="9" t="s">
        <v>23</v>
      </c>
      <c r="AB178" s="9" t="str">
        <f>IFERROR(MID(VLOOKUP($B178,Seqs!$A:$B,2,0),AC178,1),"")</f>
        <v>R</v>
      </c>
      <c r="AC178" s="9">
        <v>258</v>
      </c>
      <c r="AD178" s="9" t="str">
        <f>IFERROR(MID(VLOOKUP($B178,Seqs!$A:$B,2,0),AE178,1),"")</f>
        <v>F</v>
      </c>
      <c r="AE178" s="9">
        <v>285</v>
      </c>
      <c r="AF178" s="9" t="str">
        <f>IFERROR(MID(VLOOKUP($B178,Seqs!$A:$B,2,0),AG178,1),"")</f>
        <v>C</v>
      </c>
      <c r="AG178" s="9">
        <v>289</v>
      </c>
      <c r="AH178" s="9" t="str">
        <f>IFERROR(MID(VLOOKUP($B178,Seqs!$A:$B,2,0),AI178,1),"")</f>
        <v>L</v>
      </c>
      <c r="AI178" s="9">
        <v>291</v>
      </c>
      <c r="AJ178" s="9" t="str">
        <f>IFERROR(MID(VLOOKUP($B178,Seqs!$A:$B,2,0),AK178,1),"")</f>
        <v>L</v>
      </c>
      <c r="AK178" s="9">
        <v>298</v>
      </c>
      <c r="AL178" s="9" t="str">
        <f>IFERROR(MID(VLOOKUP($B178,Seqs!$A:$B,2,0),AM178,1),"")</f>
        <v>R</v>
      </c>
      <c r="AM178" s="9">
        <v>328</v>
      </c>
      <c r="AN178" s="9" t="str">
        <f>IFERROR(MID(VLOOKUP($B178,Seqs!$A:$B,2,0),AO178,1),"")</f>
        <v>Y</v>
      </c>
      <c r="AO178" s="9">
        <v>338</v>
      </c>
      <c r="AP178" s="9" t="str">
        <f>IFERROR(MID(VLOOKUP($B178,Seqs!$A:$B,2,0),AQ178,1),"")</f>
        <v>W</v>
      </c>
      <c r="AQ178" s="9">
        <v>361</v>
      </c>
      <c r="AR178" s="9" t="str">
        <f>IFERROR(MID(VLOOKUP($B178,Seqs!$A:$B,2,0),AS178,1),"")</f>
        <v>K</v>
      </c>
      <c r="AS178" s="9">
        <v>366</v>
      </c>
      <c r="AT178" s="9" t="str">
        <f>IFERROR(MID(VLOOKUP($B178,Seqs!$A:$B,2,0),AU178,1),"")</f>
        <v>C</v>
      </c>
      <c r="AU178" s="9">
        <v>394</v>
      </c>
      <c r="AV178" s="9" t="str">
        <f>IFERROR(MID(VLOOKUP($B178,Seqs!$A:$B,2,0),AW178,1),"")</f>
        <v>N</v>
      </c>
      <c r="AW178" s="9">
        <v>395</v>
      </c>
      <c r="AX178" s="9" t="str">
        <f>IFERROR(MID(VLOOKUP($B178,Seqs!$A:$B,2,0),AY178,1),"")</f>
        <v>R</v>
      </c>
      <c r="AY178" s="9">
        <v>420</v>
      </c>
      <c r="AZ178" s="113" t="str">
        <f>VLOOKUP(B178,Classification!A:D,2,0)</f>
        <v>B1</v>
      </c>
      <c r="BA178" s="101" t="str">
        <f>VLOOKUP(B178,Classification!A:D,4,0)</f>
        <v>Calcitonin</v>
      </c>
      <c r="BB178" s="37" t="b">
        <f t="shared" ref="BB178:BB179" si="809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12">
        <f t="shared" ref="BC178:BC179" si="810">_xlfn.AGGREGATE(9,6,CG178:CR178)-_xlfn.AGGREGATE(9,6,BU178:CF178)+12</f>
        <v>253</v>
      </c>
      <c r="BD178" s="11" t="s">
        <v>23</v>
      </c>
      <c r="BE178" s="9" t="s">
        <v>1297</v>
      </c>
      <c r="BF178" s="52" t="s">
        <v>1384</v>
      </c>
      <c r="BG178" s="52" t="s">
        <v>1384</v>
      </c>
      <c r="BI178" s="114" t="s">
        <v>1293</v>
      </c>
      <c r="BJ178" s="115" t="s">
        <v>1293</v>
      </c>
      <c r="BK178" s="115" t="s">
        <v>1293</v>
      </c>
      <c r="BL178" s="115" t="s">
        <v>1293</v>
      </c>
      <c r="BM178" s="115" t="s">
        <v>1293</v>
      </c>
      <c r="BN178" s="115" t="s">
        <v>1293</v>
      </c>
      <c r="BO178" s="115" t="s">
        <v>1293</v>
      </c>
      <c r="BP178" s="115" t="s">
        <v>1293</v>
      </c>
      <c r="BQ178" s="115" t="s">
        <v>1293</v>
      </c>
      <c r="BR178" s="115" t="s">
        <v>1293</v>
      </c>
      <c r="BS178" s="115" t="s">
        <v>1293</v>
      </c>
      <c r="BT178" s="115" t="s">
        <v>1293</v>
      </c>
      <c r="BU178" s="114">
        <f t="shared" ref="BU178:BU179" si="811">E178</f>
        <v>132</v>
      </c>
      <c r="BV178" s="116">
        <f t="shared" ref="BV178:BV179" si="812">I178</f>
        <v>174</v>
      </c>
      <c r="BW178" s="117">
        <f t="shared" ref="BW178:BW179" si="813">M178</f>
        <v>178</v>
      </c>
      <c r="BX178" s="116" t="str">
        <f t="shared" ref="BX178:BX179" si="814">Q178</f>
        <v>-</v>
      </c>
      <c r="BY178" s="117">
        <f t="shared" ref="BY178:BY179" si="815">U178</f>
        <v>215</v>
      </c>
      <c r="BZ178" s="116" t="str">
        <f t="shared" ref="BZ178:BZ179" si="816">Y178</f>
        <v>-</v>
      </c>
      <c r="CA178" s="117">
        <f t="shared" ref="CA178:CA179" si="817">AC178</f>
        <v>258</v>
      </c>
      <c r="CB178" s="116">
        <f t="shared" ref="CB178:CB179" si="818">AG178</f>
        <v>289</v>
      </c>
      <c r="CC178" s="117">
        <f t="shared" ref="CC178:CC179" si="819">AK178</f>
        <v>298</v>
      </c>
      <c r="CD178" s="116">
        <f t="shared" ref="CD178:CD179" si="820">AO178</f>
        <v>338</v>
      </c>
      <c r="CE178" s="117">
        <f t="shared" ref="CE178:CE179" si="821">AS178</f>
        <v>366</v>
      </c>
      <c r="CF178" s="116">
        <f t="shared" ref="CF178:CF179" si="822">AW178</f>
        <v>395</v>
      </c>
      <c r="CG178" s="114">
        <f t="shared" ref="CG178:CG179" si="823">G178</f>
        <v>173</v>
      </c>
      <c r="CH178" s="116">
        <f t="shared" ref="CH178:CH179" si="824">K178</f>
        <v>177</v>
      </c>
      <c r="CI178" s="117">
        <f t="shared" ref="CI178:CI179" si="825">O178</f>
        <v>205</v>
      </c>
      <c r="CJ178" s="117" t="str">
        <f t="shared" ref="CJ178:CJ179" si="826">S178</f>
        <v>-</v>
      </c>
      <c r="CK178" s="117">
        <f t="shared" ref="CK178:CK179" si="827">W178</f>
        <v>250</v>
      </c>
      <c r="CL178" s="117" t="str">
        <f t="shared" ref="CL178:CL179" si="828">AA178</f>
        <v>-</v>
      </c>
      <c r="CM178" s="117">
        <f t="shared" ref="CM178:CM179" si="829">AE178</f>
        <v>285</v>
      </c>
      <c r="CN178" s="117">
        <f t="shared" ref="CN178:CN179" si="830">AI178</f>
        <v>291</v>
      </c>
      <c r="CO178" s="117">
        <f t="shared" ref="CO178:CO179" si="831">AM178</f>
        <v>328</v>
      </c>
      <c r="CP178" s="117">
        <f t="shared" ref="CP178:CP179" si="832">AQ178</f>
        <v>361</v>
      </c>
      <c r="CQ178" s="117">
        <f t="shared" ref="CQ178:CQ179" si="833">AU178</f>
        <v>394</v>
      </c>
      <c r="CR178" s="117">
        <f t="shared" ref="CR178:CR179" si="834">AY178</f>
        <v>420</v>
      </c>
      <c r="CS178" s="112">
        <f t="shared" ref="CS178:CS179" si="835">M178-K178</f>
        <v>1</v>
      </c>
      <c r="CT178" s="118"/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  <c r="DI178" s="118"/>
      <c r="DJ178" s="118"/>
      <c r="DK178" s="118"/>
      <c r="DL178" s="118"/>
      <c r="DM178" s="118"/>
      <c r="DN178" s="118"/>
      <c r="DO178" s="118"/>
      <c r="DP178" s="118"/>
      <c r="DQ178" s="118"/>
      <c r="DR178" s="118"/>
      <c r="DS178" s="118"/>
      <c r="DT178" s="118"/>
      <c r="DU178" s="118"/>
      <c r="DV178" s="118"/>
      <c r="DW178" s="118"/>
      <c r="DX178" s="118"/>
      <c r="DY178" s="118"/>
      <c r="DZ178" s="118"/>
      <c r="EA178" s="118"/>
      <c r="EB178" s="118"/>
      <c r="EC178" s="118"/>
      <c r="ED178" s="118"/>
      <c r="EE178" s="118"/>
      <c r="EF178" s="118"/>
      <c r="EG178" s="118"/>
      <c r="EH178" s="118"/>
      <c r="EI178" s="118"/>
      <c r="EJ178" s="118"/>
      <c r="EK178" s="118"/>
      <c r="EL178" s="118"/>
      <c r="EM178" s="118"/>
      <c r="EN178" s="118"/>
      <c r="EO178" s="118"/>
      <c r="EP178" s="118"/>
      <c r="EQ178" s="118"/>
      <c r="ER178" s="118"/>
      <c r="ES178" s="118"/>
      <c r="ET178" s="118"/>
      <c r="EU178" s="118"/>
      <c r="EV178" s="118"/>
      <c r="EW178" s="118"/>
      <c r="EX178" s="118"/>
      <c r="EY178" s="118"/>
      <c r="EZ178" s="118"/>
      <c r="FA178" s="118"/>
      <c r="FB178" s="118"/>
      <c r="FC178" s="118"/>
      <c r="FD178" s="118"/>
      <c r="FE178" s="118"/>
      <c r="FF178" s="118"/>
      <c r="FG178" s="118"/>
      <c r="FH178" s="118"/>
      <c r="FI178" s="118"/>
      <c r="FJ178" s="118"/>
      <c r="FK178" s="118"/>
      <c r="FL178" s="118"/>
      <c r="FM178" s="118"/>
      <c r="FN178" s="118"/>
      <c r="FO178" s="118"/>
      <c r="FP178" s="118"/>
      <c r="FQ178" s="118"/>
      <c r="FR178" s="118"/>
      <c r="FS178" s="118"/>
      <c r="FT178" s="118"/>
      <c r="FU178" s="118"/>
      <c r="FV178" s="118"/>
      <c r="FW178" s="118"/>
      <c r="FX178" s="118"/>
      <c r="FY178" s="118"/>
      <c r="FZ178" s="118"/>
      <c r="GA178" s="118"/>
      <c r="GB178" s="118"/>
      <c r="GC178" s="118"/>
      <c r="GD178" s="118"/>
      <c r="GE178" s="118"/>
      <c r="GF178" s="118"/>
      <c r="GG178" s="118"/>
      <c r="GH178" s="118"/>
      <c r="GI178" s="118"/>
      <c r="GJ178" s="118"/>
      <c r="GK178" s="118"/>
      <c r="GL178" s="118"/>
      <c r="GM178" s="118"/>
      <c r="GN178" s="118"/>
      <c r="GO178" s="118"/>
      <c r="GP178" s="118"/>
      <c r="GQ178" s="118"/>
      <c r="GR178" s="118"/>
      <c r="GS178" s="118"/>
      <c r="GT178" s="118"/>
      <c r="GU178" s="118"/>
      <c r="GV178" s="118"/>
      <c r="GW178" s="118"/>
      <c r="GX178" s="118"/>
      <c r="GY178" s="118"/>
      <c r="GZ178" s="118"/>
      <c r="HA178" s="118"/>
      <c r="HB178" s="118"/>
      <c r="HC178" s="118"/>
      <c r="HD178" s="118"/>
      <c r="HE178" s="118"/>
      <c r="HF178" s="118"/>
      <c r="HG178" s="118"/>
      <c r="HH178" s="118"/>
      <c r="HI178" s="118"/>
      <c r="HJ178" s="118"/>
      <c r="HK178" s="118"/>
      <c r="HL178" s="118"/>
      <c r="HM178" s="118"/>
      <c r="HN178" s="118"/>
      <c r="HO178" s="118"/>
      <c r="HP178" s="118"/>
      <c r="HQ178" s="118"/>
      <c r="HR178" s="118"/>
      <c r="HS178" s="118"/>
      <c r="HT178" s="118"/>
      <c r="HU178" s="118"/>
      <c r="HV178" s="118"/>
      <c r="HW178" s="118"/>
      <c r="HX178" s="118"/>
      <c r="HY178" s="118"/>
      <c r="HZ178" s="118"/>
      <c r="IA178" s="118"/>
      <c r="IB178" s="118"/>
      <c r="IC178" s="118"/>
      <c r="ID178" s="118"/>
      <c r="IE178" s="118"/>
      <c r="IF178" s="118"/>
      <c r="IG178" s="118"/>
      <c r="IH178" s="118"/>
      <c r="II178" s="118"/>
      <c r="IJ178" s="118"/>
      <c r="IK178" s="118"/>
      <c r="IL178" s="118"/>
      <c r="IM178" s="118"/>
      <c r="IN178" s="118"/>
      <c r="IO178" s="118"/>
      <c r="IP178" s="118"/>
      <c r="IQ178" s="118"/>
      <c r="IR178" s="118"/>
      <c r="IS178" s="118"/>
      <c r="IT178" s="118"/>
      <c r="IU178" s="118"/>
      <c r="IV178" s="118"/>
      <c r="IW178" s="118"/>
      <c r="IX178" s="118"/>
      <c r="IY178" s="118"/>
      <c r="IZ178" s="118"/>
      <c r="JA178" s="118"/>
      <c r="JB178" s="118"/>
      <c r="JC178" s="118"/>
      <c r="JD178" s="118"/>
      <c r="JE178" s="118"/>
      <c r="JF178" s="118"/>
      <c r="JG178" s="118"/>
      <c r="JH178" s="118"/>
      <c r="JI178" s="118"/>
      <c r="JJ178" s="118"/>
      <c r="JK178" s="118"/>
      <c r="JL178" s="118"/>
      <c r="JM178" s="118"/>
      <c r="JN178" s="118"/>
      <c r="JO178" s="118"/>
      <c r="JP178" s="118"/>
      <c r="JQ178" s="118"/>
      <c r="JR178" s="118"/>
      <c r="JS178" s="118"/>
      <c r="JT178" s="118"/>
      <c r="JU178" s="118"/>
      <c r="JV178" s="118"/>
      <c r="JW178" s="118"/>
      <c r="JX178" s="118"/>
      <c r="JY178" s="118"/>
      <c r="JZ178" s="118"/>
      <c r="KA178" s="118"/>
      <c r="KB178" s="118"/>
      <c r="KC178" s="118"/>
      <c r="KD178" s="118"/>
      <c r="KE178" s="118"/>
      <c r="KF178" s="118"/>
      <c r="KG178" s="118"/>
      <c r="KH178" s="118"/>
      <c r="KI178" s="118"/>
      <c r="KJ178" s="118"/>
      <c r="KK178" s="118"/>
      <c r="KL178" s="118"/>
      <c r="KM178" s="118"/>
      <c r="KN178" s="118"/>
      <c r="KO178" s="118"/>
      <c r="KP178" s="118"/>
      <c r="KQ178" s="118"/>
      <c r="KR178" s="118"/>
      <c r="KS178" s="118"/>
      <c r="KT178" s="118"/>
      <c r="KU178" s="118"/>
      <c r="KV178" s="118"/>
      <c r="KW178" s="118"/>
      <c r="KX178" s="118"/>
      <c r="KY178" s="118"/>
      <c r="KZ178" s="118"/>
      <c r="LA178" s="118"/>
      <c r="LB178" s="118"/>
      <c r="LC178" s="118"/>
      <c r="LD178" s="118"/>
      <c r="LE178" s="118"/>
      <c r="LF178" s="118"/>
      <c r="LG178" s="118"/>
      <c r="LH178" s="118"/>
      <c r="LI178" s="118"/>
      <c r="LJ178" s="118"/>
      <c r="LK178" s="118"/>
      <c r="LL178" s="118"/>
      <c r="LM178" s="118"/>
      <c r="LN178" s="118"/>
      <c r="LO178" s="118"/>
      <c r="LP178" s="118"/>
      <c r="LQ178" s="118"/>
      <c r="LR178" s="118"/>
      <c r="LS178" s="118"/>
      <c r="LT178" s="118"/>
      <c r="LU178" s="118"/>
      <c r="LV178" s="118"/>
      <c r="LW178" s="118"/>
      <c r="LX178" s="118"/>
      <c r="LY178" s="118"/>
      <c r="LZ178" s="118"/>
      <c r="MA178" s="118"/>
      <c r="MB178" s="118"/>
      <c r="MC178" s="118"/>
      <c r="MD178" s="118"/>
      <c r="ME178" s="118"/>
      <c r="MF178" s="118"/>
      <c r="MG178" s="118"/>
      <c r="MH178" s="118"/>
      <c r="MI178" s="118"/>
      <c r="MJ178" s="118"/>
      <c r="MK178" s="118"/>
      <c r="ML178" s="118"/>
      <c r="MM178" s="118"/>
      <c r="MN178" s="118"/>
      <c r="MO178" s="118"/>
      <c r="MP178" s="118"/>
      <c r="MQ178" s="118"/>
      <c r="MR178" s="118"/>
      <c r="MS178" s="118"/>
      <c r="MT178" s="118"/>
      <c r="MU178" s="118"/>
      <c r="MV178" s="118"/>
      <c r="MW178" s="118"/>
      <c r="MX178" s="118"/>
      <c r="MY178" s="118"/>
      <c r="MZ178" s="118"/>
      <c r="NA178" s="118"/>
      <c r="NB178" s="118"/>
      <c r="NC178" s="118"/>
      <c r="ND178" s="118"/>
      <c r="NE178" s="118"/>
      <c r="NF178" s="118"/>
      <c r="NG178" s="118"/>
      <c r="NH178" s="118"/>
      <c r="NI178" s="118"/>
      <c r="NJ178" s="118"/>
      <c r="NK178" s="118"/>
      <c r="NL178" s="118"/>
      <c r="NM178" s="118"/>
      <c r="NN178" s="118"/>
      <c r="NO178" s="118"/>
      <c r="NP178" s="118"/>
      <c r="NQ178" s="118"/>
      <c r="NR178" s="118"/>
      <c r="NS178" s="118"/>
      <c r="NT178" s="118"/>
      <c r="NU178" s="118"/>
      <c r="NV178" s="118"/>
      <c r="NW178" s="118"/>
      <c r="NX178" s="118"/>
      <c r="NY178" s="118"/>
      <c r="NZ178" s="118"/>
      <c r="OA178" s="118"/>
      <c r="OB178" s="118"/>
      <c r="OC178" s="118"/>
      <c r="OD178" s="118"/>
      <c r="OE178" s="118"/>
      <c r="OF178" s="118"/>
      <c r="OG178" s="118"/>
      <c r="OH178" s="118"/>
      <c r="OI178" s="118"/>
      <c r="OJ178" s="118"/>
      <c r="OK178" s="118"/>
      <c r="OL178" s="118"/>
      <c r="OM178" s="118"/>
      <c r="ON178" s="118"/>
      <c r="OO178" s="118"/>
      <c r="OP178" s="118"/>
      <c r="OQ178" s="118"/>
      <c r="OR178" s="118"/>
      <c r="OS178" s="118"/>
      <c r="OT178" s="118"/>
      <c r="OU178" s="118"/>
      <c r="OV178" s="118"/>
      <c r="OW178" s="118"/>
      <c r="OX178" s="118"/>
      <c r="OY178" s="118"/>
      <c r="OZ178" s="118"/>
      <c r="PA178" s="118"/>
      <c r="PB178" s="118"/>
      <c r="PC178" s="118"/>
      <c r="PD178" s="118"/>
      <c r="PE178" s="118"/>
      <c r="PF178" s="118"/>
      <c r="PG178" s="118"/>
      <c r="PH178" s="118"/>
      <c r="PI178" s="118"/>
      <c r="PJ178" s="118"/>
      <c r="PK178" s="118"/>
      <c r="PL178" s="118"/>
      <c r="PM178" s="118"/>
      <c r="PN178" s="118"/>
      <c r="PO178" s="118"/>
      <c r="PP178" s="118"/>
      <c r="PQ178" s="118"/>
      <c r="PR178" s="118"/>
      <c r="PS178" s="118"/>
      <c r="PT178" s="118"/>
      <c r="PU178" s="118"/>
      <c r="PV178" s="118"/>
      <c r="PW178" s="118"/>
      <c r="PX178" s="118"/>
      <c r="PY178" s="118"/>
      <c r="PZ178" s="118"/>
      <c r="QA178" s="118"/>
      <c r="QB178" s="118"/>
      <c r="QC178" s="118"/>
      <c r="QD178" s="118"/>
      <c r="QE178" s="118"/>
      <c r="QF178" s="118"/>
      <c r="QG178" s="118"/>
      <c r="QH178" s="118"/>
      <c r="QI178" s="118"/>
      <c r="QJ178" s="118"/>
      <c r="QK178" s="118"/>
      <c r="QL178" s="118"/>
      <c r="QM178" s="118"/>
      <c r="QN178" s="118"/>
      <c r="QO178" s="118"/>
      <c r="QP178" s="118"/>
      <c r="QQ178" s="118"/>
      <c r="QR178" s="118"/>
      <c r="QS178" s="118"/>
      <c r="QT178" s="118"/>
      <c r="QU178" s="118"/>
      <c r="QV178" s="118"/>
      <c r="QW178" s="118"/>
      <c r="QX178" s="118"/>
      <c r="QY178" s="118"/>
      <c r="QZ178" s="118"/>
      <c r="RA178" s="118"/>
      <c r="RB178" s="118"/>
      <c r="RC178" s="118"/>
      <c r="RD178" s="118"/>
      <c r="RE178" s="118"/>
      <c r="RF178" s="118"/>
      <c r="RG178" s="118"/>
      <c r="RH178" s="118"/>
      <c r="RI178" s="118"/>
      <c r="RJ178" s="118"/>
      <c r="RK178" s="118"/>
      <c r="RL178" s="118"/>
      <c r="RM178" s="118"/>
      <c r="RN178" s="118"/>
      <c r="RO178" s="118"/>
      <c r="RP178" s="118"/>
      <c r="RQ178" s="118"/>
      <c r="RR178" s="118"/>
      <c r="RS178" s="118"/>
      <c r="RT178" s="118"/>
      <c r="RU178" s="118"/>
      <c r="RV178" s="118"/>
      <c r="RW178" s="118"/>
      <c r="RX178" s="118"/>
      <c r="RY178" s="118"/>
      <c r="RZ178" s="118"/>
      <c r="SA178" s="118"/>
      <c r="SB178" s="118"/>
      <c r="SC178" s="118"/>
      <c r="SD178" s="118"/>
      <c r="SE178" s="118"/>
      <c r="SF178" s="118"/>
      <c r="SG178" s="118"/>
      <c r="SH178" s="118"/>
      <c r="SI178" s="118"/>
      <c r="SJ178" s="118"/>
      <c r="SK178" s="118"/>
      <c r="SL178" s="118"/>
      <c r="SM178" s="118"/>
      <c r="SN178" s="118"/>
      <c r="SO178" s="118"/>
      <c r="SP178" s="118"/>
      <c r="SQ178" s="118"/>
      <c r="SR178" s="118"/>
      <c r="SS178" s="118"/>
      <c r="ST178" s="118"/>
      <c r="SU178" s="118"/>
      <c r="SV178" s="118"/>
      <c r="SW178" s="118"/>
      <c r="SX178" s="118"/>
      <c r="SY178" s="118"/>
      <c r="SZ178" s="118"/>
      <c r="TA178" s="118"/>
      <c r="TB178" s="118"/>
      <c r="TC178" s="118"/>
      <c r="TD178" s="118"/>
      <c r="TE178" s="118"/>
      <c r="TF178" s="118"/>
      <c r="TG178" s="118"/>
      <c r="TH178" s="118"/>
      <c r="TI178" s="118"/>
      <c r="TJ178" s="118"/>
      <c r="TK178" s="118"/>
      <c r="TL178" s="118"/>
      <c r="TM178" s="118"/>
      <c r="TN178" s="118"/>
      <c r="TO178" s="118"/>
      <c r="TP178" s="118"/>
      <c r="TQ178" s="118"/>
      <c r="TR178" s="118"/>
      <c r="TS178" s="118"/>
      <c r="TT178" s="118"/>
      <c r="TU178" s="118"/>
      <c r="TV178" s="118"/>
      <c r="TW178" s="118"/>
      <c r="TX178" s="118"/>
      <c r="TY178" s="118"/>
      <c r="TZ178" s="118"/>
      <c r="UA178" s="118"/>
      <c r="UB178" s="118"/>
      <c r="UC178" s="118"/>
      <c r="UD178" s="118"/>
      <c r="UE178" s="118"/>
      <c r="UF178" s="118"/>
      <c r="UG178" s="118"/>
      <c r="UH178" s="118"/>
      <c r="UI178" s="118"/>
      <c r="UJ178" s="118"/>
      <c r="UK178" s="118"/>
      <c r="UL178" s="118"/>
      <c r="UM178" s="118"/>
      <c r="UN178" s="118"/>
      <c r="UO178" s="118"/>
      <c r="UP178" s="118"/>
      <c r="UQ178" s="118"/>
      <c r="UR178" s="118"/>
      <c r="US178" s="118"/>
      <c r="UT178" s="118"/>
      <c r="UU178" s="118"/>
      <c r="UV178" s="118"/>
      <c r="UW178" s="118"/>
      <c r="UX178" s="118"/>
      <c r="UY178" s="118"/>
      <c r="UZ178" s="118"/>
      <c r="VA178" s="118"/>
      <c r="VB178" s="118"/>
      <c r="VC178" s="118"/>
      <c r="VD178" s="118"/>
      <c r="VE178" s="118"/>
      <c r="VF178" s="118"/>
      <c r="VG178" s="118"/>
      <c r="VH178" s="118"/>
      <c r="VI178" s="118"/>
      <c r="VJ178" s="118"/>
      <c r="VK178" s="118"/>
      <c r="VL178" s="118"/>
      <c r="VM178" s="118"/>
      <c r="VN178" s="118"/>
      <c r="VO178" s="118"/>
      <c r="VP178" s="118"/>
      <c r="VQ178" s="118"/>
      <c r="VR178" s="118"/>
      <c r="VS178" s="118"/>
      <c r="VT178" s="118"/>
      <c r="VU178" s="118"/>
      <c r="VV178" s="118"/>
      <c r="VW178" s="118"/>
      <c r="VX178" s="118"/>
      <c r="VY178" s="118"/>
      <c r="VZ178" s="118"/>
      <c r="WA178" s="118"/>
      <c r="WB178" s="118"/>
      <c r="WC178" s="118"/>
      <c r="WD178" s="118"/>
      <c r="WE178" s="118"/>
      <c r="WF178" s="118"/>
      <c r="WG178" s="118"/>
      <c r="WH178" s="118"/>
      <c r="WI178" s="118"/>
      <c r="WJ178" s="118"/>
      <c r="WK178" s="118"/>
      <c r="WL178" s="118"/>
      <c r="WM178" s="118"/>
      <c r="WN178" s="118"/>
      <c r="WO178" s="118"/>
      <c r="WP178" s="118"/>
      <c r="WQ178" s="118"/>
      <c r="WR178" s="118"/>
      <c r="WS178" s="118"/>
      <c r="WT178" s="118"/>
      <c r="WU178" s="118"/>
      <c r="WV178" s="118"/>
      <c r="WW178" s="118"/>
      <c r="WX178" s="118"/>
      <c r="WY178" s="118"/>
      <c r="WZ178" s="118"/>
      <c r="XA178" s="118"/>
      <c r="XB178" s="118"/>
      <c r="XC178" s="118"/>
      <c r="XD178" s="118"/>
      <c r="XE178" s="118"/>
      <c r="XF178" s="118"/>
      <c r="XG178" s="118"/>
      <c r="XH178" s="118"/>
      <c r="XI178" s="118"/>
      <c r="XJ178" s="118"/>
      <c r="XK178" s="118"/>
      <c r="XL178" s="118"/>
      <c r="XM178" s="118"/>
      <c r="XN178" s="118"/>
      <c r="XO178" s="118"/>
      <c r="XP178" s="118"/>
      <c r="XQ178" s="118"/>
      <c r="XR178" s="118"/>
      <c r="XS178" s="118"/>
      <c r="XT178" s="118"/>
      <c r="XU178" s="118"/>
      <c r="XV178" s="118"/>
      <c r="XW178" s="118"/>
      <c r="XX178" s="118"/>
      <c r="XY178" s="118"/>
      <c r="XZ178" s="118"/>
      <c r="YA178" s="118"/>
      <c r="YB178" s="118"/>
      <c r="YC178" s="118"/>
      <c r="YD178" s="118"/>
      <c r="YE178" s="118"/>
      <c r="YF178" s="118"/>
      <c r="YG178" s="118"/>
      <c r="YH178" s="118"/>
      <c r="YI178" s="118"/>
      <c r="YJ178" s="118"/>
      <c r="YK178" s="118"/>
      <c r="YL178" s="118"/>
      <c r="YM178" s="118"/>
      <c r="YN178" s="118"/>
      <c r="YO178" s="118"/>
      <c r="YP178" s="118"/>
      <c r="YQ178" s="118"/>
      <c r="YR178" s="118"/>
      <c r="YS178" s="118"/>
      <c r="YT178" s="118"/>
      <c r="YU178" s="118"/>
      <c r="YV178" s="118"/>
      <c r="YW178" s="118"/>
      <c r="YX178" s="118"/>
      <c r="YY178" s="118"/>
      <c r="YZ178" s="118"/>
      <c r="ZA178" s="118"/>
      <c r="ZB178" s="118"/>
      <c r="ZC178" s="118"/>
      <c r="ZD178" s="118"/>
      <c r="ZE178" s="118"/>
      <c r="ZF178" s="118"/>
      <c r="ZG178" s="118"/>
      <c r="ZH178" s="118"/>
      <c r="ZI178" s="118"/>
      <c r="ZJ178" s="118"/>
      <c r="ZK178" s="118"/>
      <c r="ZL178" s="118"/>
      <c r="ZM178" s="118"/>
      <c r="ZN178" s="118"/>
      <c r="ZO178" s="118"/>
      <c r="ZP178" s="118"/>
      <c r="ZQ178" s="118"/>
      <c r="ZR178" s="118"/>
      <c r="ZS178" s="118"/>
      <c r="ZT178" s="118"/>
      <c r="ZU178" s="118"/>
      <c r="ZV178" s="118"/>
      <c r="ZW178" s="118"/>
      <c r="ZX178" s="118"/>
      <c r="ZY178" s="118"/>
      <c r="ZZ178" s="118"/>
      <c r="AAA178" s="118"/>
      <c r="AAB178" s="118"/>
      <c r="AAC178" s="118"/>
      <c r="AAD178" s="118"/>
      <c r="AAE178" s="118"/>
      <c r="AAF178" s="118"/>
      <c r="AAG178" s="118"/>
      <c r="AAH178" s="118"/>
      <c r="AAI178" s="118"/>
      <c r="AAJ178" s="118"/>
      <c r="AAK178" s="118"/>
      <c r="AAL178" s="118"/>
      <c r="AAM178" s="118"/>
      <c r="AAN178" s="118"/>
      <c r="AAO178" s="118"/>
      <c r="AAP178" s="118"/>
      <c r="AAQ178" s="118"/>
      <c r="AAR178" s="118"/>
      <c r="AAS178" s="118"/>
      <c r="AAT178" s="118"/>
      <c r="AAU178" s="118"/>
      <c r="AAV178" s="118"/>
      <c r="AAW178" s="118"/>
      <c r="AAX178" s="118"/>
      <c r="AAY178" s="118"/>
      <c r="AAZ178" s="118"/>
      <c r="ABA178" s="118"/>
      <c r="ABB178" s="118"/>
      <c r="ABC178" s="118"/>
      <c r="ABD178" s="118"/>
      <c r="ABE178" s="118"/>
      <c r="ABF178" s="118"/>
      <c r="ABG178" s="118"/>
      <c r="ABH178" s="118"/>
      <c r="ABI178" s="118"/>
      <c r="ABJ178" s="118"/>
      <c r="ABK178" s="118"/>
      <c r="ABL178" s="118"/>
      <c r="ABM178" s="118"/>
      <c r="ABN178" s="118"/>
      <c r="ABO178" s="118"/>
      <c r="ABP178" s="118"/>
      <c r="ABQ178" s="118"/>
      <c r="ABR178" s="118"/>
      <c r="ABS178" s="118"/>
      <c r="ABT178" s="118"/>
      <c r="ABU178" s="118"/>
      <c r="ABV178" s="118"/>
      <c r="ABW178" s="118"/>
      <c r="ABX178" s="118"/>
      <c r="ABY178" s="118"/>
      <c r="ABZ178" s="118"/>
      <c r="ACA178" s="118"/>
      <c r="ACB178" s="118"/>
      <c r="ACC178" s="118"/>
      <c r="ACD178" s="118"/>
      <c r="ACE178" s="118"/>
      <c r="ACF178" s="118"/>
      <c r="ACG178" s="118"/>
      <c r="ACH178" s="118"/>
      <c r="ACI178" s="118"/>
      <c r="ACJ178" s="118"/>
      <c r="ACK178" s="118"/>
      <c r="ACL178" s="118"/>
      <c r="ACM178" s="118"/>
      <c r="ACN178" s="118"/>
      <c r="ACO178" s="118"/>
      <c r="ACP178" s="118"/>
      <c r="ACQ178" s="118"/>
      <c r="ACR178" s="118"/>
      <c r="ACS178" s="118"/>
      <c r="ACT178" s="118"/>
      <c r="ACU178" s="118"/>
      <c r="ACV178" s="118"/>
      <c r="ACW178" s="118"/>
      <c r="ACX178" s="118"/>
      <c r="ACY178" s="118"/>
      <c r="ACZ178" s="118"/>
      <c r="ADA178" s="118"/>
      <c r="ADB178" s="118"/>
      <c r="ADC178" s="118"/>
      <c r="ADD178" s="118"/>
      <c r="ADE178" s="118"/>
      <c r="ADF178" s="118"/>
      <c r="ADG178" s="118"/>
      <c r="ADH178" s="118"/>
      <c r="ADI178" s="118"/>
      <c r="ADJ178" s="118"/>
      <c r="ADK178" s="118"/>
      <c r="ADL178" s="118"/>
      <c r="ADM178" s="118"/>
      <c r="ADN178" s="118"/>
      <c r="ADO178" s="118"/>
      <c r="ADP178" s="118"/>
      <c r="ADQ178" s="118"/>
      <c r="ADR178" s="118"/>
      <c r="ADS178" s="118"/>
      <c r="ADT178" s="118"/>
      <c r="ADU178" s="118"/>
      <c r="ADV178" s="118"/>
      <c r="ADW178" s="118"/>
      <c r="ADX178" s="118"/>
      <c r="ADY178" s="118"/>
      <c r="ADZ178" s="118"/>
      <c r="AEA178" s="118"/>
      <c r="AEB178" s="118"/>
      <c r="AEC178" s="118"/>
      <c r="AED178" s="118"/>
      <c r="AEE178" s="118"/>
      <c r="AEF178" s="118"/>
      <c r="AEG178" s="118"/>
      <c r="AEH178" s="118"/>
      <c r="AEI178" s="118"/>
      <c r="AEJ178" s="118"/>
      <c r="AEK178" s="118"/>
      <c r="AEL178" s="118"/>
      <c r="AEM178" s="118"/>
      <c r="AEN178" s="118"/>
      <c r="AEO178" s="118"/>
      <c r="AEP178" s="118"/>
      <c r="AEQ178" s="118"/>
      <c r="AER178" s="118"/>
      <c r="AES178" s="118"/>
      <c r="AET178" s="118"/>
      <c r="AEU178" s="118"/>
      <c r="AEV178" s="118"/>
      <c r="AEW178" s="118"/>
      <c r="AEX178" s="118"/>
      <c r="AEY178" s="118"/>
      <c r="AEZ178" s="118"/>
      <c r="AFA178" s="118"/>
      <c r="AFB178" s="118"/>
      <c r="AFC178" s="118"/>
      <c r="AFD178" s="118"/>
      <c r="AFE178" s="118"/>
      <c r="AFF178" s="118"/>
      <c r="AFG178" s="118"/>
      <c r="AFH178" s="118"/>
      <c r="AFI178" s="118"/>
      <c r="AFJ178" s="118"/>
      <c r="AFK178" s="118"/>
      <c r="AFL178" s="118"/>
      <c r="AFM178" s="118"/>
      <c r="AFN178" s="118"/>
      <c r="AFO178" s="118"/>
      <c r="AFP178" s="118"/>
      <c r="AFQ178" s="118"/>
      <c r="AFR178" s="118"/>
      <c r="AFS178" s="118"/>
      <c r="AFT178" s="118"/>
      <c r="AFU178" s="118"/>
      <c r="AFV178" s="118"/>
      <c r="AFW178" s="118"/>
      <c r="AFX178" s="118"/>
      <c r="AFY178" s="118"/>
      <c r="AFZ178" s="118"/>
      <c r="AGA178" s="118"/>
      <c r="AGB178" s="118"/>
      <c r="AGC178" s="118"/>
      <c r="AGD178" s="118"/>
      <c r="AGE178" s="118"/>
      <c r="AGF178" s="118"/>
      <c r="AGG178" s="118"/>
      <c r="AGH178" s="118"/>
      <c r="AGI178" s="118"/>
      <c r="AGJ178" s="118"/>
      <c r="AGK178" s="118"/>
      <c r="AGL178" s="118"/>
      <c r="AGM178" s="118"/>
      <c r="AGN178" s="118"/>
      <c r="AGO178" s="118"/>
      <c r="AGP178" s="118"/>
      <c r="AGQ178" s="118"/>
      <c r="AGR178" s="118"/>
      <c r="AGS178" s="118"/>
      <c r="AGT178" s="118"/>
      <c r="AGU178" s="118"/>
      <c r="AGV178" s="118"/>
      <c r="AGW178" s="118"/>
      <c r="AGX178" s="118"/>
      <c r="AGY178" s="118"/>
      <c r="AGZ178" s="118"/>
      <c r="AHA178" s="118"/>
      <c r="AHB178" s="118"/>
      <c r="AHC178" s="118"/>
      <c r="AHD178" s="118"/>
      <c r="AHE178" s="118"/>
      <c r="AHF178" s="118"/>
      <c r="AHG178" s="118"/>
      <c r="AHH178" s="118"/>
      <c r="AHI178" s="118"/>
      <c r="AHJ178" s="118"/>
      <c r="AHK178" s="118"/>
      <c r="AHL178" s="118"/>
      <c r="AHM178" s="118"/>
      <c r="AHN178" s="118"/>
      <c r="AHO178" s="118"/>
      <c r="AHP178" s="118"/>
      <c r="AHQ178" s="118"/>
      <c r="AHR178" s="118"/>
      <c r="AHS178" s="118"/>
      <c r="AHT178" s="118"/>
      <c r="AHU178" s="118"/>
      <c r="AHV178" s="118"/>
      <c r="AHW178" s="118"/>
      <c r="AHX178" s="118"/>
      <c r="AHY178" s="118"/>
      <c r="AHZ178" s="118"/>
      <c r="AIA178" s="118"/>
      <c r="AIB178" s="118"/>
      <c r="AIC178" s="118"/>
      <c r="AID178" s="118"/>
      <c r="AIE178" s="118"/>
      <c r="AIF178" s="118"/>
      <c r="AIG178" s="118"/>
      <c r="AIH178" s="118"/>
      <c r="AII178" s="118"/>
      <c r="AIJ178" s="118"/>
      <c r="AIK178" s="118"/>
      <c r="AIL178" s="118"/>
      <c r="AIM178" s="118"/>
      <c r="AIN178" s="118"/>
      <c r="AIO178" s="118"/>
      <c r="AIP178" s="118"/>
      <c r="AIQ178" s="118"/>
      <c r="AIR178" s="118"/>
      <c r="AIS178" s="118"/>
      <c r="AIT178" s="118"/>
      <c r="AIU178" s="118"/>
      <c r="AIV178" s="118"/>
      <c r="AIW178" s="118"/>
      <c r="AIX178" s="118"/>
      <c r="AIY178" s="118"/>
      <c r="AIZ178" s="118"/>
      <c r="AJA178" s="118"/>
      <c r="AJB178" s="118"/>
      <c r="AJC178" s="118"/>
      <c r="AJD178" s="118"/>
      <c r="AJE178" s="118"/>
      <c r="AJF178" s="118"/>
      <c r="AJG178" s="118"/>
      <c r="AJH178" s="118"/>
      <c r="AJI178" s="118"/>
      <c r="AJJ178" s="118"/>
      <c r="AJK178" s="118"/>
      <c r="AJL178" s="118"/>
      <c r="AJM178" s="118"/>
      <c r="AJN178" s="118"/>
      <c r="AJO178" s="118"/>
      <c r="AJP178" s="118"/>
      <c r="AJQ178" s="118"/>
      <c r="AJR178" s="118"/>
      <c r="AJS178" s="118"/>
      <c r="AJT178" s="118"/>
      <c r="AJU178" s="118"/>
      <c r="AJV178" s="118"/>
      <c r="AJW178" s="118"/>
      <c r="AJX178" s="118"/>
      <c r="AJY178" s="118"/>
      <c r="AJZ178" s="118"/>
      <c r="AKA178" s="118"/>
      <c r="AKB178" s="118"/>
      <c r="AKC178" s="118"/>
      <c r="AKD178" s="118"/>
      <c r="AKE178" s="118"/>
      <c r="AKF178" s="118"/>
      <c r="AKG178" s="118"/>
      <c r="AKH178" s="118"/>
      <c r="AKI178" s="118"/>
      <c r="AKJ178" s="118"/>
      <c r="AKK178" s="118"/>
      <c r="AKL178" s="118"/>
      <c r="AKM178" s="118"/>
      <c r="AKN178" s="118"/>
      <c r="AKO178" s="118"/>
      <c r="AKP178" s="118"/>
      <c r="AKQ178" s="118"/>
      <c r="AKR178" s="118"/>
      <c r="AKS178" s="118"/>
      <c r="AKT178" s="118"/>
      <c r="AKU178" s="118"/>
      <c r="AKV178" s="118"/>
      <c r="AKW178" s="118"/>
      <c r="AKX178" s="118"/>
      <c r="AKY178" s="118"/>
      <c r="AKZ178" s="118"/>
      <c r="ALA178" s="118"/>
      <c r="ALB178" s="118"/>
      <c r="ALC178" s="118"/>
      <c r="ALD178" s="118"/>
      <c r="ALE178" s="118"/>
      <c r="ALF178" s="118"/>
      <c r="ALG178" s="118"/>
      <c r="ALH178" s="118"/>
      <c r="ALI178" s="118"/>
      <c r="ALJ178" s="118"/>
      <c r="ALK178" s="118"/>
      <c r="ALL178" s="118"/>
      <c r="ALM178" s="118"/>
      <c r="ALN178" s="118"/>
      <c r="ALO178" s="118"/>
      <c r="ALP178" s="118"/>
      <c r="ALQ178" s="118"/>
      <c r="ALR178" s="118"/>
      <c r="ALS178" s="118"/>
      <c r="ALT178" s="118"/>
      <c r="ALU178" s="118"/>
      <c r="ALV178" s="118"/>
      <c r="ALW178" s="118"/>
      <c r="ALX178" s="118"/>
      <c r="ALY178" s="118"/>
      <c r="ALZ178" s="118"/>
      <c r="AMA178" s="118"/>
      <c r="AMB178" s="118"/>
      <c r="AMC178" s="118"/>
      <c r="AMD178" s="118"/>
      <c r="AME178" s="118"/>
      <c r="AMF178" s="118"/>
      <c r="AMG178" s="118"/>
      <c r="AMH178" s="118"/>
      <c r="AMI178" s="118"/>
      <c r="AMJ178" s="118"/>
      <c r="AMK178" s="118"/>
      <c r="AML178" s="118"/>
      <c r="AMM178" s="118"/>
      <c r="AMN178" s="118"/>
      <c r="AMO178" s="118"/>
    </row>
    <row r="179" spans="1:1029" s="12" customFormat="1" x14ac:dyDescent="0.2">
      <c r="A179" s="9" t="str">
        <f t="shared" si="808"/>
        <v>calcr_human_5UZ7</v>
      </c>
      <c r="B179" s="41" t="s">
        <v>401</v>
      </c>
      <c r="C179" s="9" t="s">
        <v>1409</v>
      </c>
      <c r="D179" s="9" t="str">
        <f>IFERROR(MID(VLOOKUP($B179,Seqs!$A:$B,2,0),E179,1),"")</f>
        <v>A</v>
      </c>
      <c r="E179" s="9">
        <v>136</v>
      </c>
      <c r="F179" s="9" t="str">
        <f>IFERROR(MID(VLOOKUP($B179,Seqs!$A:$B,2,0),G179,1),"")</f>
        <v>F</v>
      </c>
      <c r="G179" s="9">
        <v>173</v>
      </c>
      <c r="H179" s="9" t="str">
        <f>IFERROR(MID(VLOOKUP($B179,Seqs!$A:$B,2,0),I179,1),"")</f>
        <v>R</v>
      </c>
      <c r="I179" s="112">
        <v>174</v>
      </c>
      <c r="J179" s="9" t="str">
        <f>IFERROR(MID(VLOOKUP($B179,Seqs!$A:$B,2,0),K179,1),"")</f>
        <v>G</v>
      </c>
      <c r="K179" s="112">
        <v>177</v>
      </c>
      <c r="L179" s="9" t="str">
        <f>IFERROR(MID(VLOOKUP($B179,Seqs!$A:$B,2,0),M179,1),"")</f>
        <v>C</v>
      </c>
      <c r="M179" s="9">
        <v>178</v>
      </c>
      <c r="N179" s="9" t="str">
        <f>IFERROR(MID(VLOOKUP($B179,Seqs!$A:$B,2,0),O179,1),"")</f>
        <v>V</v>
      </c>
      <c r="O179" s="9">
        <v>205</v>
      </c>
      <c r="P179" s="9" t="str">
        <f>IFERROR(MID(VLOOKUP($B179,Seqs!$A:$B,2,0),Q179,1),"")</f>
        <v/>
      </c>
      <c r="Q179" s="9" t="s">
        <v>23</v>
      </c>
      <c r="R179" s="9" t="str">
        <f>IFERROR(MID(VLOOKUP($B179,Seqs!$A:$B,2,0),S179,1),"")</f>
        <v/>
      </c>
      <c r="S179" s="9" t="s">
        <v>23</v>
      </c>
      <c r="T179" s="9" t="str">
        <f>IFERROR(MID(VLOOKUP($B179,Seqs!$A:$B,2,0),U179,1),"")</f>
        <v>D</v>
      </c>
      <c r="U179" s="9">
        <v>215</v>
      </c>
      <c r="V179" s="9" t="str">
        <f>IFERROR(MID(VLOOKUP($B179,Seqs!$A:$B,2,0),W179,1),"")</f>
        <v>V</v>
      </c>
      <c r="W179" s="9">
        <v>250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R</v>
      </c>
      <c r="AC179" s="9">
        <v>258</v>
      </c>
      <c r="AD179" s="9" t="str">
        <f>IFERROR(MID(VLOOKUP($B179,Seqs!$A:$B,2,0),AE179,1),"")</f>
        <v>F</v>
      </c>
      <c r="AE179" s="9">
        <v>285</v>
      </c>
      <c r="AF179" s="9" t="str">
        <f>IFERROR(MID(VLOOKUP($B179,Seqs!$A:$B,2,0),AG179,1),"")</f>
        <v>C</v>
      </c>
      <c r="AG179" s="9">
        <v>289</v>
      </c>
      <c r="AH179" s="9" t="str">
        <f>IFERROR(MID(VLOOKUP($B179,Seqs!$A:$B,2,0),AI179,1),"")</f>
        <v>L</v>
      </c>
      <c r="AI179" s="9">
        <v>291</v>
      </c>
      <c r="AJ179" s="9" t="str">
        <f>IFERROR(MID(VLOOKUP($B179,Seqs!$A:$B,2,0),AK179,1),"")</f>
        <v>L</v>
      </c>
      <c r="AK179" s="9">
        <v>298</v>
      </c>
      <c r="AL179" s="9" t="str">
        <f>IFERROR(MID(VLOOKUP($B179,Seqs!$A:$B,2,0),AM179,1),"")</f>
        <v>R</v>
      </c>
      <c r="AM179" s="9">
        <v>328</v>
      </c>
      <c r="AN179" s="9" t="str">
        <f>IFERROR(MID(VLOOKUP($B179,Seqs!$A:$B,2,0),AO179,1),"")</f>
        <v>Y</v>
      </c>
      <c r="AO179" s="9">
        <v>338</v>
      </c>
      <c r="AP179" s="9" t="str">
        <f>IFERROR(MID(VLOOKUP($B179,Seqs!$A:$B,2,0),AQ179,1),"")</f>
        <v>P</v>
      </c>
      <c r="AQ179" s="9">
        <v>360</v>
      </c>
      <c r="AR179" s="9" t="str">
        <f>IFERROR(MID(VLOOKUP($B179,Seqs!$A:$B,2,0),AS179,1),"")</f>
        <v>K</v>
      </c>
      <c r="AS179" s="9">
        <v>366</v>
      </c>
      <c r="AT179" s="9" t="str">
        <f>IFERROR(MID(VLOOKUP($B179,Seqs!$A:$B,2,0),AU179,1),"")</f>
        <v>C</v>
      </c>
      <c r="AU179" s="9">
        <v>394</v>
      </c>
      <c r="AV179" s="9" t="str">
        <f>IFERROR(MID(VLOOKUP($B179,Seqs!$A:$B,2,0),AW179,1),"")</f>
        <v>N</v>
      </c>
      <c r="AW179" s="9">
        <v>395</v>
      </c>
      <c r="AX179" s="9" t="str">
        <f>IFERROR(MID(VLOOKUP($B179,Seqs!$A:$B,2,0),AY179,1),"")</f>
        <v>G</v>
      </c>
      <c r="AY179" s="9">
        <v>418</v>
      </c>
      <c r="AZ179" s="113" t="str">
        <f>VLOOKUP(B179,Classification!A:D,2,0)</f>
        <v>B1</v>
      </c>
      <c r="BA179" s="101" t="str">
        <f>VLOOKUP(B179,Classification!A:D,4,0)</f>
        <v>Calcitonin</v>
      </c>
      <c r="BB179" s="37" t="b">
        <f t="shared" si="809"/>
        <v>1</v>
      </c>
      <c r="BC179" s="112">
        <f t="shared" si="810"/>
        <v>246</v>
      </c>
      <c r="BD179" s="11" t="s">
        <v>1382</v>
      </c>
      <c r="BE179" s="9" t="s">
        <v>1297</v>
      </c>
      <c r="BF179" s="52" t="s">
        <v>1384</v>
      </c>
      <c r="BG179" s="52" t="s">
        <v>1384</v>
      </c>
      <c r="BI179" s="114" t="s">
        <v>1293</v>
      </c>
      <c r="BJ179" s="115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4">
        <f t="shared" si="811"/>
        <v>136</v>
      </c>
      <c r="BV179" s="116">
        <f t="shared" si="812"/>
        <v>174</v>
      </c>
      <c r="BW179" s="117">
        <f t="shared" si="813"/>
        <v>178</v>
      </c>
      <c r="BX179" s="116" t="str">
        <f t="shared" si="814"/>
        <v>-</v>
      </c>
      <c r="BY179" s="117">
        <f t="shared" si="815"/>
        <v>215</v>
      </c>
      <c r="BZ179" s="116" t="str">
        <f t="shared" si="816"/>
        <v>-</v>
      </c>
      <c r="CA179" s="117">
        <f t="shared" si="817"/>
        <v>258</v>
      </c>
      <c r="CB179" s="116">
        <f t="shared" si="818"/>
        <v>289</v>
      </c>
      <c r="CC179" s="117">
        <f t="shared" si="819"/>
        <v>298</v>
      </c>
      <c r="CD179" s="116">
        <f t="shared" si="820"/>
        <v>338</v>
      </c>
      <c r="CE179" s="117">
        <f t="shared" si="821"/>
        <v>366</v>
      </c>
      <c r="CF179" s="116">
        <f t="shared" si="822"/>
        <v>395</v>
      </c>
      <c r="CG179" s="114">
        <f t="shared" si="823"/>
        <v>173</v>
      </c>
      <c r="CH179" s="116">
        <f t="shared" si="824"/>
        <v>177</v>
      </c>
      <c r="CI179" s="117">
        <f t="shared" si="825"/>
        <v>205</v>
      </c>
      <c r="CJ179" s="117" t="str">
        <f t="shared" si="826"/>
        <v>-</v>
      </c>
      <c r="CK179" s="117">
        <f t="shared" si="827"/>
        <v>250</v>
      </c>
      <c r="CL179" s="117" t="str">
        <f t="shared" si="828"/>
        <v>-</v>
      </c>
      <c r="CM179" s="117">
        <f t="shared" si="829"/>
        <v>285</v>
      </c>
      <c r="CN179" s="117">
        <f t="shared" si="830"/>
        <v>291</v>
      </c>
      <c r="CO179" s="117">
        <f t="shared" si="831"/>
        <v>328</v>
      </c>
      <c r="CP179" s="117">
        <f t="shared" si="832"/>
        <v>360</v>
      </c>
      <c r="CQ179" s="117">
        <f t="shared" si="833"/>
        <v>394</v>
      </c>
      <c r="CR179" s="117">
        <f t="shared" si="834"/>
        <v>418</v>
      </c>
      <c r="CS179" s="112">
        <f t="shared" si="835"/>
        <v>1</v>
      </c>
      <c r="CT179" s="118"/>
      <c r="CU179" s="118"/>
      <c r="CV179" s="118"/>
      <c r="CW179" s="118"/>
      <c r="CX179" s="118"/>
      <c r="CY179" s="118"/>
      <c r="CZ179" s="118"/>
      <c r="DA179" s="118"/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/>
      <c r="DM179" s="118"/>
      <c r="DN179" s="118"/>
      <c r="DO179" s="118"/>
      <c r="DP179" s="118"/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/>
      <c r="FF179" s="118"/>
      <c r="FG179" s="118"/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/>
      <c r="FU179" s="118"/>
      <c r="FV179" s="118"/>
      <c r="FW179" s="118"/>
      <c r="FX179" s="118"/>
      <c r="FY179" s="118"/>
      <c r="FZ179" s="118"/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/>
      <c r="JL179" s="118"/>
      <c r="JM179" s="118"/>
      <c r="JN179" s="118"/>
      <c r="JO179" s="118"/>
      <c r="JP179" s="118"/>
      <c r="JQ179" s="118"/>
      <c r="JR179" s="118"/>
      <c r="JS179" s="118"/>
      <c r="JT179" s="118"/>
      <c r="JU179" s="118"/>
      <c r="JV179" s="118"/>
      <c r="JW179" s="118"/>
      <c r="JX179" s="118"/>
      <c r="JY179" s="118"/>
      <c r="JZ179" s="118"/>
      <c r="KA179" s="118"/>
      <c r="KB179" s="118"/>
      <c r="KC179" s="118"/>
      <c r="KD179" s="118"/>
      <c r="KE179" s="118"/>
      <c r="KF179" s="118"/>
      <c r="KG179" s="118"/>
      <c r="KH179" s="118"/>
      <c r="KI179" s="118"/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/>
      <c r="LB179" s="118"/>
      <c r="LC179" s="118"/>
      <c r="LD179" s="118"/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/>
      <c r="LP179" s="118"/>
      <c r="LQ179" s="118"/>
      <c r="LR179" s="118"/>
      <c r="LS179" s="118"/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/>
      <c r="ME179" s="118"/>
      <c r="MF179" s="118"/>
      <c r="MG179" s="118"/>
      <c r="MH179" s="118"/>
      <c r="MI179" s="118"/>
      <c r="MJ179" s="118"/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/>
      <c r="MV179" s="118"/>
      <c r="MW179" s="118"/>
      <c r="MX179" s="118"/>
      <c r="MY179" s="118"/>
      <c r="MZ179" s="118"/>
      <c r="NA179" s="118"/>
      <c r="NB179" s="118"/>
      <c r="NC179" s="118"/>
      <c r="ND179" s="118"/>
      <c r="NE179" s="118"/>
      <c r="NF179" s="118"/>
      <c r="NG179" s="118"/>
      <c r="NH179" s="118"/>
      <c r="NI179" s="118"/>
      <c r="NJ179" s="118"/>
      <c r="NK179" s="118"/>
      <c r="NL179" s="118"/>
      <c r="NM179" s="118"/>
      <c r="NN179" s="118"/>
      <c r="NO179" s="118"/>
      <c r="NP179" s="118"/>
      <c r="NQ179" s="118"/>
      <c r="NR179" s="118"/>
      <c r="NS179" s="118"/>
      <c r="NT179" s="118"/>
      <c r="NU179" s="118"/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/>
      <c r="OG179" s="118"/>
      <c r="OH179" s="118"/>
      <c r="OI179" s="118"/>
      <c r="OJ179" s="118"/>
      <c r="OK179" s="118"/>
      <c r="OL179" s="118"/>
      <c r="OM179" s="118"/>
      <c r="ON179" s="118"/>
      <c r="OO179" s="118"/>
      <c r="OP179" s="118"/>
      <c r="OQ179" s="118"/>
      <c r="OR179" s="118"/>
      <c r="OS179" s="118"/>
      <c r="OT179" s="118"/>
      <c r="OU179" s="118"/>
      <c r="OV179" s="118"/>
      <c r="OW179" s="118"/>
      <c r="OX179" s="118"/>
      <c r="OY179" s="118"/>
      <c r="OZ179" s="118"/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8"/>
      <c r="PM179" s="118"/>
      <c r="PN179" s="118"/>
      <c r="PO179" s="118"/>
      <c r="PP179" s="118"/>
      <c r="PQ179" s="118"/>
      <c r="PR179" s="118"/>
      <c r="PS179" s="118"/>
      <c r="PT179" s="118"/>
      <c r="PU179" s="118"/>
      <c r="PV179" s="118"/>
      <c r="PW179" s="118"/>
      <c r="PX179" s="118"/>
      <c r="PY179" s="118"/>
      <c r="PZ179" s="118"/>
      <c r="QA179" s="118"/>
      <c r="QB179" s="118"/>
      <c r="QC179" s="118"/>
      <c r="QD179" s="118"/>
      <c r="QE179" s="118"/>
      <c r="QF179" s="118"/>
      <c r="QG179" s="118"/>
      <c r="QH179" s="118"/>
      <c r="QI179" s="118"/>
      <c r="QJ179" s="118"/>
      <c r="QK179" s="118"/>
      <c r="QL179" s="118"/>
      <c r="QM179" s="118"/>
      <c r="QN179" s="118"/>
      <c r="QO179" s="118"/>
      <c r="QP179" s="118"/>
      <c r="QQ179" s="118"/>
      <c r="QR179" s="118"/>
      <c r="QS179" s="118"/>
      <c r="QT179" s="118"/>
      <c r="QU179" s="118"/>
      <c r="QV179" s="118"/>
      <c r="QW179" s="118"/>
      <c r="QX179" s="118"/>
      <c r="QY179" s="118"/>
      <c r="QZ179" s="118"/>
      <c r="RA179" s="118"/>
      <c r="RB179" s="118"/>
      <c r="RC179" s="118"/>
      <c r="RD179" s="118"/>
      <c r="RE179" s="118"/>
      <c r="RF179" s="118"/>
      <c r="RG179" s="118"/>
      <c r="RH179" s="118"/>
      <c r="RI179" s="118"/>
      <c r="RJ179" s="118"/>
      <c r="RK179" s="118"/>
      <c r="RL179" s="118"/>
      <c r="RM179" s="118"/>
      <c r="RN179" s="118"/>
      <c r="RO179" s="118"/>
      <c r="RP179" s="118"/>
      <c r="RQ179" s="118"/>
      <c r="RR179" s="118"/>
      <c r="RS179" s="118"/>
      <c r="RT179" s="118"/>
      <c r="RU179" s="118"/>
      <c r="RV179" s="118"/>
      <c r="RW179" s="118"/>
      <c r="RX179" s="118"/>
      <c r="RY179" s="118"/>
      <c r="RZ179" s="118"/>
      <c r="SA179" s="118"/>
      <c r="SB179" s="118"/>
      <c r="SC179" s="118"/>
      <c r="SD179" s="118"/>
      <c r="SE179" s="118"/>
      <c r="SF179" s="118"/>
      <c r="SG179" s="118"/>
      <c r="SH179" s="118"/>
      <c r="SI179" s="118"/>
      <c r="SJ179" s="118"/>
      <c r="SK179" s="118"/>
      <c r="SL179" s="118"/>
      <c r="SM179" s="118"/>
      <c r="SN179" s="118"/>
      <c r="SO179" s="118"/>
      <c r="SP179" s="118"/>
      <c r="SQ179" s="118"/>
      <c r="SR179" s="118"/>
      <c r="SS179" s="118"/>
      <c r="ST179" s="118"/>
      <c r="SU179" s="118"/>
      <c r="SV179" s="118"/>
      <c r="SW179" s="118"/>
      <c r="SX179" s="118"/>
      <c r="SY179" s="118"/>
      <c r="SZ179" s="118"/>
      <c r="TA179" s="118"/>
      <c r="TB179" s="118"/>
      <c r="TC179" s="118"/>
      <c r="TD179" s="118"/>
      <c r="TE179" s="118"/>
      <c r="TF179" s="118"/>
      <c r="TG179" s="118"/>
      <c r="TH179" s="118"/>
      <c r="TI179" s="118"/>
      <c r="TJ179" s="118"/>
      <c r="TK179" s="118"/>
      <c r="TL179" s="118"/>
      <c r="TM179" s="118"/>
      <c r="TN179" s="118"/>
      <c r="TO179" s="118"/>
      <c r="TP179" s="118"/>
      <c r="TQ179" s="118"/>
      <c r="TR179" s="118"/>
      <c r="TS179" s="118"/>
      <c r="TT179" s="118"/>
      <c r="TU179" s="118"/>
      <c r="TV179" s="118"/>
      <c r="TW179" s="118"/>
      <c r="TX179" s="118"/>
      <c r="TY179" s="118"/>
      <c r="TZ179" s="118"/>
      <c r="UA179" s="118"/>
      <c r="UB179" s="118"/>
      <c r="UC179" s="118"/>
      <c r="UD179" s="118"/>
      <c r="UE179" s="118"/>
      <c r="UF179" s="118"/>
      <c r="UG179" s="118"/>
      <c r="UH179" s="118"/>
      <c r="UI179" s="118"/>
      <c r="UJ179" s="118"/>
      <c r="UK179" s="118"/>
      <c r="UL179" s="118"/>
      <c r="UM179" s="118"/>
      <c r="UN179" s="118"/>
      <c r="UO179" s="118"/>
      <c r="UP179" s="118"/>
      <c r="UQ179" s="118"/>
      <c r="UR179" s="118"/>
      <c r="US179" s="118"/>
      <c r="UT179" s="118"/>
      <c r="UU179" s="118"/>
      <c r="UV179" s="118"/>
      <c r="UW179" s="118"/>
      <c r="UX179" s="118"/>
      <c r="UY179" s="118"/>
      <c r="UZ179" s="118"/>
      <c r="VA179" s="118"/>
      <c r="VB179" s="118"/>
      <c r="VC179" s="118"/>
      <c r="VD179" s="118"/>
      <c r="VE179" s="118"/>
      <c r="VF179" s="118"/>
      <c r="VG179" s="118"/>
      <c r="VH179" s="118"/>
      <c r="VI179" s="118"/>
      <c r="VJ179" s="118"/>
      <c r="VK179" s="118"/>
      <c r="VL179" s="118"/>
      <c r="VM179" s="118"/>
      <c r="VN179" s="118"/>
      <c r="VO179" s="118"/>
      <c r="VP179" s="118"/>
      <c r="VQ179" s="118"/>
      <c r="VR179" s="118"/>
      <c r="VS179" s="118"/>
      <c r="VT179" s="118"/>
      <c r="VU179" s="118"/>
      <c r="VV179" s="118"/>
      <c r="VW179" s="118"/>
      <c r="VX179" s="118"/>
      <c r="VY179" s="118"/>
      <c r="VZ179" s="118"/>
      <c r="WA179" s="118"/>
      <c r="WB179" s="118"/>
      <c r="WC179" s="118"/>
      <c r="WD179" s="118"/>
      <c r="WE179" s="118"/>
      <c r="WF179" s="118"/>
      <c r="WG179" s="118"/>
      <c r="WH179" s="118"/>
      <c r="WI179" s="118"/>
      <c r="WJ179" s="118"/>
      <c r="WK179" s="118"/>
      <c r="WL179" s="118"/>
      <c r="WM179" s="118"/>
      <c r="WN179" s="118"/>
      <c r="WO179" s="118"/>
      <c r="WP179" s="118"/>
      <c r="WQ179" s="118"/>
      <c r="WR179" s="118"/>
      <c r="WS179" s="118"/>
      <c r="WT179" s="118"/>
      <c r="WU179" s="118"/>
      <c r="WV179" s="118"/>
      <c r="WW179" s="118"/>
      <c r="WX179" s="118"/>
      <c r="WY179" s="118"/>
      <c r="WZ179" s="118"/>
      <c r="XA179" s="118"/>
      <c r="XB179" s="118"/>
      <c r="XC179" s="118"/>
      <c r="XD179" s="118"/>
      <c r="XE179" s="118"/>
      <c r="XF179" s="118"/>
      <c r="XG179" s="118"/>
      <c r="XH179" s="118"/>
      <c r="XI179" s="118"/>
      <c r="XJ179" s="118"/>
      <c r="XK179" s="118"/>
      <c r="XL179" s="118"/>
      <c r="XM179" s="118"/>
      <c r="XN179" s="118"/>
      <c r="XO179" s="118"/>
      <c r="XP179" s="118"/>
      <c r="XQ179" s="118"/>
      <c r="XR179" s="118"/>
      <c r="XS179" s="118"/>
      <c r="XT179" s="118"/>
      <c r="XU179" s="118"/>
      <c r="XV179" s="118"/>
      <c r="XW179" s="118"/>
      <c r="XX179" s="118"/>
      <c r="XY179" s="118"/>
      <c r="XZ179" s="118"/>
      <c r="YA179" s="118"/>
      <c r="YB179" s="118"/>
      <c r="YC179" s="118"/>
      <c r="YD179" s="118"/>
      <c r="YE179" s="118"/>
      <c r="YF179" s="118"/>
      <c r="YG179" s="118"/>
      <c r="YH179" s="118"/>
      <c r="YI179" s="118"/>
      <c r="YJ179" s="118"/>
      <c r="YK179" s="118"/>
      <c r="YL179" s="118"/>
      <c r="YM179" s="118"/>
      <c r="YN179" s="118"/>
      <c r="YO179" s="118"/>
      <c r="YP179" s="118"/>
      <c r="YQ179" s="118"/>
      <c r="YR179" s="118"/>
      <c r="YS179" s="118"/>
      <c r="YT179" s="118"/>
      <c r="YU179" s="118"/>
      <c r="YV179" s="118"/>
      <c r="YW179" s="118"/>
      <c r="YX179" s="118"/>
      <c r="YY179" s="118"/>
      <c r="YZ179" s="118"/>
      <c r="ZA179" s="118"/>
      <c r="ZB179" s="118"/>
      <c r="ZC179" s="118"/>
      <c r="ZD179" s="118"/>
      <c r="ZE179" s="118"/>
      <c r="ZF179" s="118"/>
      <c r="ZG179" s="118"/>
      <c r="ZH179" s="118"/>
      <c r="ZI179" s="118"/>
      <c r="ZJ179" s="118"/>
      <c r="ZK179" s="118"/>
      <c r="ZL179" s="118"/>
      <c r="ZM179" s="118"/>
      <c r="ZN179" s="118"/>
      <c r="ZO179" s="118"/>
      <c r="ZP179" s="118"/>
      <c r="ZQ179" s="118"/>
      <c r="ZR179" s="118"/>
      <c r="ZS179" s="118"/>
      <c r="ZT179" s="118"/>
      <c r="ZU179" s="118"/>
      <c r="ZV179" s="118"/>
      <c r="ZW179" s="118"/>
      <c r="ZX179" s="118"/>
      <c r="ZY179" s="118"/>
      <c r="ZZ179" s="118"/>
      <c r="AAA179" s="118"/>
      <c r="AAB179" s="118"/>
      <c r="AAC179" s="118"/>
      <c r="AAD179" s="118"/>
      <c r="AAE179" s="118"/>
      <c r="AAF179" s="118"/>
      <c r="AAG179" s="118"/>
      <c r="AAH179" s="118"/>
      <c r="AAI179" s="118"/>
      <c r="AAJ179" s="118"/>
      <c r="AAK179" s="118"/>
      <c r="AAL179" s="118"/>
      <c r="AAM179" s="118"/>
      <c r="AAN179" s="118"/>
      <c r="AAO179" s="118"/>
      <c r="AAP179" s="118"/>
      <c r="AAQ179" s="118"/>
      <c r="AAR179" s="118"/>
      <c r="AAS179" s="118"/>
      <c r="AAT179" s="118"/>
      <c r="AAU179" s="118"/>
      <c r="AAV179" s="118"/>
      <c r="AAW179" s="118"/>
      <c r="AAX179" s="118"/>
      <c r="AAY179" s="118"/>
      <c r="AAZ179" s="118"/>
      <c r="ABA179" s="118"/>
      <c r="ABB179" s="118"/>
      <c r="ABC179" s="118"/>
      <c r="ABD179" s="118"/>
      <c r="ABE179" s="118"/>
      <c r="ABF179" s="118"/>
      <c r="ABG179" s="118"/>
      <c r="ABH179" s="118"/>
      <c r="ABI179" s="118"/>
      <c r="ABJ179" s="118"/>
      <c r="ABK179" s="118"/>
      <c r="ABL179" s="118"/>
      <c r="ABM179" s="118"/>
      <c r="ABN179" s="118"/>
      <c r="ABO179" s="118"/>
      <c r="ABP179" s="118"/>
      <c r="ABQ179" s="118"/>
      <c r="ABR179" s="118"/>
      <c r="ABS179" s="118"/>
      <c r="ABT179" s="118"/>
      <c r="ABU179" s="118"/>
      <c r="ABV179" s="118"/>
      <c r="ABW179" s="118"/>
      <c r="ABX179" s="118"/>
      <c r="ABY179" s="118"/>
      <c r="ABZ179" s="118"/>
      <c r="ACA179" s="118"/>
      <c r="ACB179" s="118"/>
      <c r="ACC179" s="118"/>
      <c r="ACD179" s="118"/>
      <c r="ACE179" s="118"/>
      <c r="ACF179" s="118"/>
      <c r="ACG179" s="118"/>
      <c r="ACH179" s="118"/>
      <c r="ACI179" s="118"/>
      <c r="ACJ179" s="118"/>
      <c r="ACK179" s="118"/>
      <c r="ACL179" s="118"/>
      <c r="ACM179" s="118"/>
      <c r="ACN179" s="118"/>
      <c r="ACO179" s="118"/>
      <c r="ACP179" s="118"/>
      <c r="ACQ179" s="118"/>
      <c r="ACR179" s="118"/>
      <c r="ACS179" s="118"/>
      <c r="ACT179" s="118"/>
      <c r="ACU179" s="118"/>
      <c r="ACV179" s="118"/>
      <c r="ACW179" s="118"/>
      <c r="ACX179" s="118"/>
      <c r="ACY179" s="118"/>
      <c r="ACZ179" s="118"/>
      <c r="ADA179" s="118"/>
      <c r="ADB179" s="118"/>
      <c r="ADC179" s="118"/>
      <c r="ADD179" s="118"/>
      <c r="ADE179" s="118"/>
      <c r="ADF179" s="118"/>
      <c r="ADG179" s="118"/>
      <c r="ADH179" s="118"/>
      <c r="ADI179" s="118"/>
      <c r="ADJ179" s="118"/>
      <c r="ADK179" s="118"/>
      <c r="ADL179" s="118"/>
      <c r="ADM179" s="118"/>
      <c r="ADN179" s="118"/>
      <c r="ADO179" s="118"/>
      <c r="ADP179" s="118"/>
      <c r="ADQ179" s="118"/>
      <c r="ADR179" s="118"/>
      <c r="ADS179" s="118"/>
      <c r="ADT179" s="118"/>
      <c r="ADU179" s="118"/>
      <c r="ADV179" s="118"/>
      <c r="ADW179" s="118"/>
      <c r="ADX179" s="118"/>
      <c r="ADY179" s="118"/>
      <c r="ADZ179" s="118"/>
      <c r="AEA179" s="118"/>
      <c r="AEB179" s="118"/>
      <c r="AEC179" s="118"/>
      <c r="AED179" s="118"/>
      <c r="AEE179" s="118"/>
      <c r="AEF179" s="118"/>
      <c r="AEG179" s="118"/>
      <c r="AEH179" s="118"/>
      <c r="AEI179" s="118"/>
      <c r="AEJ179" s="118"/>
      <c r="AEK179" s="118"/>
      <c r="AEL179" s="118"/>
      <c r="AEM179" s="118"/>
      <c r="AEN179" s="118"/>
      <c r="AEO179" s="118"/>
      <c r="AEP179" s="118"/>
      <c r="AEQ179" s="118"/>
      <c r="AER179" s="118"/>
      <c r="AES179" s="118"/>
      <c r="AET179" s="118"/>
      <c r="AEU179" s="118"/>
      <c r="AEV179" s="118"/>
      <c r="AEW179" s="118"/>
      <c r="AEX179" s="118"/>
      <c r="AEY179" s="118"/>
      <c r="AEZ179" s="118"/>
      <c r="AFA179" s="118"/>
      <c r="AFB179" s="118"/>
      <c r="AFC179" s="118"/>
      <c r="AFD179" s="118"/>
      <c r="AFE179" s="118"/>
      <c r="AFF179" s="118"/>
      <c r="AFG179" s="118"/>
      <c r="AFH179" s="118"/>
      <c r="AFI179" s="118"/>
      <c r="AFJ179" s="118"/>
      <c r="AFK179" s="118"/>
      <c r="AFL179" s="118"/>
      <c r="AFM179" s="118"/>
      <c r="AFN179" s="118"/>
      <c r="AFO179" s="118"/>
      <c r="AFP179" s="118"/>
      <c r="AFQ179" s="118"/>
      <c r="AFR179" s="118"/>
      <c r="AFS179" s="118"/>
      <c r="AFT179" s="118"/>
      <c r="AFU179" s="118"/>
      <c r="AFV179" s="118"/>
      <c r="AFW179" s="118"/>
      <c r="AFX179" s="118"/>
      <c r="AFY179" s="118"/>
      <c r="AFZ179" s="118"/>
      <c r="AGA179" s="118"/>
      <c r="AGB179" s="118"/>
      <c r="AGC179" s="118"/>
      <c r="AGD179" s="118"/>
      <c r="AGE179" s="118"/>
      <c r="AGF179" s="118"/>
      <c r="AGG179" s="118"/>
      <c r="AGH179" s="118"/>
      <c r="AGI179" s="118"/>
      <c r="AGJ179" s="118"/>
      <c r="AGK179" s="118"/>
      <c r="AGL179" s="118"/>
      <c r="AGM179" s="118"/>
      <c r="AGN179" s="118"/>
      <c r="AGO179" s="118"/>
      <c r="AGP179" s="118"/>
      <c r="AGQ179" s="118"/>
      <c r="AGR179" s="118"/>
      <c r="AGS179" s="118"/>
      <c r="AGT179" s="118"/>
      <c r="AGU179" s="118"/>
      <c r="AGV179" s="118"/>
      <c r="AGW179" s="118"/>
      <c r="AGX179" s="118"/>
      <c r="AGY179" s="118"/>
      <c r="AGZ179" s="118"/>
      <c r="AHA179" s="118"/>
      <c r="AHB179" s="118"/>
      <c r="AHC179" s="118"/>
      <c r="AHD179" s="118"/>
      <c r="AHE179" s="118"/>
      <c r="AHF179" s="118"/>
      <c r="AHG179" s="118"/>
      <c r="AHH179" s="118"/>
      <c r="AHI179" s="118"/>
      <c r="AHJ179" s="118"/>
      <c r="AHK179" s="118"/>
      <c r="AHL179" s="118"/>
      <c r="AHM179" s="118"/>
      <c r="AHN179" s="118"/>
      <c r="AHO179" s="118"/>
      <c r="AHP179" s="118"/>
      <c r="AHQ179" s="118"/>
      <c r="AHR179" s="118"/>
      <c r="AHS179" s="118"/>
      <c r="AHT179" s="118"/>
      <c r="AHU179" s="118"/>
      <c r="AHV179" s="118"/>
      <c r="AHW179" s="118"/>
      <c r="AHX179" s="118"/>
      <c r="AHY179" s="118"/>
      <c r="AHZ179" s="118"/>
      <c r="AIA179" s="118"/>
      <c r="AIB179" s="118"/>
      <c r="AIC179" s="118"/>
      <c r="AID179" s="118"/>
      <c r="AIE179" s="118"/>
      <c r="AIF179" s="118"/>
      <c r="AIG179" s="118"/>
      <c r="AIH179" s="118"/>
      <c r="AII179" s="118"/>
      <c r="AIJ179" s="118"/>
      <c r="AIK179" s="118"/>
      <c r="AIL179" s="118"/>
      <c r="AIM179" s="118"/>
      <c r="AIN179" s="118"/>
      <c r="AIO179" s="118"/>
      <c r="AIP179" s="118"/>
      <c r="AIQ179" s="118"/>
      <c r="AIR179" s="118"/>
      <c r="AIS179" s="118"/>
      <c r="AIT179" s="118"/>
      <c r="AIU179" s="118"/>
      <c r="AIV179" s="118"/>
      <c r="AIW179" s="118"/>
      <c r="AIX179" s="118"/>
      <c r="AIY179" s="118"/>
      <c r="AIZ179" s="118"/>
      <c r="AJA179" s="118"/>
      <c r="AJB179" s="118"/>
      <c r="AJC179" s="118"/>
      <c r="AJD179" s="118"/>
      <c r="AJE179" s="118"/>
      <c r="AJF179" s="118"/>
      <c r="AJG179" s="118"/>
      <c r="AJH179" s="118"/>
      <c r="AJI179" s="118"/>
      <c r="AJJ179" s="118"/>
      <c r="AJK179" s="118"/>
      <c r="AJL179" s="118"/>
      <c r="AJM179" s="118"/>
      <c r="AJN179" s="118"/>
      <c r="AJO179" s="118"/>
      <c r="AJP179" s="118"/>
      <c r="AJQ179" s="118"/>
      <c r="AJR179" s="118"/>
      <c r="AJS179" s="118"/>
      <c r="AJT179" s="118"/>
      <c r="AJU179" s="118"/>
      <c r="AJV179" s="118"/>
      <c r="AJW179" s="118"/>
      <c r="AJX179" s="118"/>
      <c r="AJY179" s="118"/>
      <c r="AJZ179" s="118"/>
      <c r="AKA179" s="118"/>
      <c r="AKB179" s="118"/>
      <c r="AKC179" s="118"/>
      <c r="AKD179" s="118"/>
      <c r="AKE179" s="118"/>
      <c r="AKF179" s="118"/>
      <c r="AKG179" s="118"/>
      <c r="AKH179" s="118"/>
      <c r="AKI179" s="118"/>
      <c r="AKJ179" s="118"/>
      <c r="AKK179" s="118"/>
      <c r="AKL179" s="118"/>
      <c r="AKM179" s="118"/>
      <c r="AKN179" s="118"/>
      <c r="AKO179" s="118"/>
      <c r="AKP179" s="118"/>
      <c r="AKQ179" s="118"/>
      <c r="AKR179" s="118"/>
      <c r="AKS179" s="118"/>
      <c r="AKT179" s="118"/>
      <c r="AKU179" s="118"/>
      <c r="AKV179" s="118"/>
      <c r="AKW179" s="118"/>
      <c r="AKX179" s="118"/>
      <c r="AKY179" s="118"/>
      <c r="AKZ179" s="118"/>
      <c r="ALA179" s="118"/>
      <c r="ALB179" s="118"/>
      <c r="ALC179" s="118"/>
      <c r="ALD179" s="118"/>
      <c r="ALE179" s="118"/>
      <c r="ALF179" s="118"/>
      <c r="ALG179" s="118"/>
      <c r="ALH179" s="118"/>
      <c r="ALI179" s="118"/>
      <c r="ALJ179" s="118"/>
      <c r="ALK179" s="118"/>
      <c r="ALL179" s="118"/>
      <c r="ALM179" s="118"/>
      <c r="ALN179" s="118"/>
      <c r="ALO179" s="118"/>
      <c r="ALP179" s="118"/>
      <c r="ALQ179" s="118"/>
      <c r="ALR179" s="118"/>
      <c r="ALS179" s="118"/>
      <c r="ALT179" s="118"/>
      <c r="ALU179" s="118"/>
      <c r="ALV179" s="118"/>
      <c r="ALW179" s="118"/>
      <c r="ALX179" s="118"/>
      <c r="ALY179" s="118"/>
      <c r="ALZ179" s="118"/>
      <c r="AMA179" s="118"/>
      <c r="AMB179" s="118"/>
      <c r="AMC179" s="118"/>
      <c r="AMD179" s="118"/>
      <c r="AME179" s="118"/>
      <c r="AMF179" s="118"/>
      <c r="AMG179" s="118"/>
      <c r="AMH179" s="118"/>
      <c r="AMI179" s="118"/>
      <c r="AMJ179" s="118"/>
      <c r="AMK179" s="118"/>
      <c r="AML179" s="118"/>
      <c r="AMM179" s="118"/>
      <c r="AMN179" s="118"/>
      <c r="AMO179" s="118"/>
    </row>
    <row r="180" spans="1:1029" x14ac:dyDescent="0.2">
      <c r="A180" s="3" t="str">
        <f t="shared" si="639"/>
        <v>crfr1_human__wt</v>
      </c>
      <c r="B180" s="3" t="s">
        <v>38</v>
      </c>
      <c r="C180" s="3" t="s">
        <v>100</v>
      </c>
      <c r="D180" s="3" t="str">
        <f>IFERROR(MID(VLOOKUP($B180,Seqs!$A:$B,2,0),E180,1),"")</f>
        <v>Q</v>
      </c>
      <c r="E180" s="3">
        <v>103</v>
      </c>
      <c r="F180" s="3" t="str">
        <f>IFERROR(MID(VLOOKUP($B180,Seqs!$A:$B,2,0),G180,1),"")</f>
        <v>L</v>
      </c>
      <c r="G180" s="3">
        <v>144</v>
      </c>
      <c r="H180" s="3" t="str">
        <f>IFERROR(MID(VLOOKUP($B180,Seqs!$A:$B,2,0),I180,1),"")</f>
        <v>R</v>
      </c>
      <c r="I180" s="23">
        <v>145</v>
      </c>
      <c r="J180" s="3" t="str">
        <f>IFERROR(MID(VLOOKUP($B180,Seqs!$A:$B,2,0),K180,1),"")</f>
        <v>R</v>
      </c>
      <c r="K180" s="23">
        <v>148</v>
      </c>
      <c r="L180" s="3" t="str">
        <f>IFERROR(MID(VLOOKUP($B180,Seqs!$A:$B,2,0),M180,1),"")</f>
        <v>C</v>
      </c>
      <c r="M180" s="23">
        <v>149</v>
      </c>
      <c r="N180" s="3" t="str">
        <f>IFERROR(MID(VLOOKUP($B180,Seqs!$A:$B,2,0),O180,1),"")</f>
        <v>T</v>
      </c>
      <c r="O180" s="3">
        <v>175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V</v>
      </c>
      <c r="U180" s="3">
        <v>185</v>
      </c>
      <c r="V180" s="3" t="str">
        <f>IFERROR(MID(VLOOKUP($B180,Seqs!$A:$B,2,0),W180,1),"")</f>
        <v>L</v>
      </c>
      <c r="W180" s="3">
        <v>219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L</v>
      </c>
      <c r="AC180" s="9">
        <v>226</v>
      </c>
      <c r="AD180" s="3" t="str">
        <f>IFERROR(MID(VLOOKUP($B180,Seqs!$A:$B,2,0),AE180,1),"")</f>
        <v>D</v>
      </c>
      <c r="AE180" s="3">
        <v>254</v>
      </c>
      <c r="AF180" s="3" t="str">
        <f>IFERROR(MID(VLOOKUP($B180,Seqs!$A:$B,2,0),AG180,1),"")</f>
        <v>C</v>
      </c>
      <c r="AG180" s="3">
        <v>258</v>
      </c>
      <c r="AH180" s="3" t="str">
        <f>IFERROR(MID(VLOOKUP($B180,Seqs!$A:$B,2,0),AI180,1),"")</f>
        <v>F</v>
      </c>
      <c r="AI180" s="3">
        <v>260</v>
      </c>
      <c r="AJ180" s="3" t="str">
        <f>IFERROR(MID(VLOOKUP($B180,Seqs!$A:$B,2,0),AK180,1),"")</f>
        <v>T</v>
      </c>
      <c r="AK180" s="3">
        <v>268</v>
      </c>
      <c r="AL180" s="3" t="str">
        <f>IFERROR(MID(VLOOKUP($B180,Seqs!$A:$B,2,0),AM180,1),"")</f>
        <v>L</v>
      </c>
      <c r="AM180" s="3">
        <v>298</v>
      </c>
      <c r="AN180" s="3" t="str">
        <f>IFERROR(MID(VLOOKUP($B180,Seqs!$A:$B,2,0),AO180,1),"")</f>
        <v>S</v>
      </c>
      <c r="AO180" s="3">
        <v>304</v>
      </c>
      <c r="AP180" s="3" t="str">
        <f>IFERROR(MID(VLOOKUP($B180,Seqs!$A:$B,2,0),AQ180,1),"")</f>
        <v>V</v>
      </c>
      <c r="AQ180" s="3">
        <v>332</v>
      </c>
      <c r="AR180" s="3" t="str">
        <f>IFERROR(MID(VLOOKUP($B180,Seqs!$A:$B,2,0),AS180,1),"")</f>
        <v>V</v>
      </c>
      <c r="AS180" s="3">
        <v>339</v>
      </c>
      <c r="AT180" s="3" t="str">
        <f>IFERROR(MID(VLOOKUP($B180,Seqs!$A:$B,2,0),AU180,1),"")</f>
        <v>L</v>
      </c>
      <c r="AU180" s="3">
        <v>366</v>
      </c>
      <c r="AV180" s="3" t="str">
        <f>IFERROR(MID(VLOOKUP($B180,Seqs!$A:$B,2,0),AW180,1),"")</f>
        <v>N</v>
      </c>
      <c r="AW180" s="3">
        <v>367</v>
      </c>
      <c r="AX180" s="3" t="str">
        <f>IFERROR(MID(VLOOKUP($B180,Seqs!$A:$B,2,0),AY180,1),"")</f>
        <v>A</v>
      </c>
      <c r="AY180" s="3">
        <v>392</v>
      </c>
      <c r="AZ180" s="79" t="str">
        <f>VLOOKUP(B180,Classification!A:D,2,0)</f>
        <v>B1</v>
      </c>
      <c r="BA180" s="97" t="str">
        <f>VLOOKUP(B180,Classification!A:D,4,0)</f>
        <v>Corticotropin-releasingfact</v>
      </c>
      <c r="BB180" s="27" t="b">
        <f t="shared" si="640"/>
        <v>1</v>
      </c>
      <c r="BC180" s="23">
        <f t="shared" ref="BC180:BC210" si="836">_xlfn.AGGREGATE(9,6,CG180:CR180)-_xlfn.AGGREGATE(9,6,BU180:CF180)+12</f>
        <v>256</v>
      </c>
      <c r="BD180" s="57" t="s">
        <v>1379</v>
      </c>
      <c r="BE180" s="3" t="s">
        <v>1381</v>
      </c>
      <c r="BF180" s="50" t="s">
        <v>1379</v>
      </c>
      <c r="BG180" s="50" t="s">
        <v>1384</v>
      </c>
      <c r="BH180" s="1"/>
      <c r="BI180" s="72" t="s">
        <v>1293</v>
      </c>
      <c r="BJ180" s="58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72">
        <f t="shared" ref="BU180:BU210" si="837">E180</f>
        <v>103</v>
      </c>
      <c r="BV180" s="73">
        <f t="shared" ref="BV180:BV210" si="838">I180</f>
        <v>145</v>
      </c>
      <c r="BW180" s="74">
        <f t="shared" ref="BW180:BW210" si="839">M180</f>
        <v>149</v>
      </c>
      <c r="BX180" s="73" t="str">
        <f t="shared" ref="BX180:BX210" si="840">Q180</f>
        <v>-</v>
      </c>
      <c r="BY180" s="74">
        <f t="shared" ref="BY180:BY210" si="841">U180</f>
        <v>185</v>
      </c>
      <c r="BZ180" s="73" t="str">
        <f t="shared" ref="BZ180:BZ210" si="842">Y180</f>
        <v>-</v>
      </c>
      <c r="CA180" s="74">
        <f t="shared" ref="CA180:CA210" si="843">AC180</f>
        <v>226</v>
      </c>
      <c r="CB180" s="73">
        <f t="shared" ref="CB180:CB210" si="844">AG180</f>
        <v>258</v>
      </c>
      <c r="CC180" s="74">
        <f t="shared" ref="CC180:CC210" si="845">AK180</f>
        <v>268</v>
      </c>
      <c r="CD180" s="73">
        <f t="shared" ref="CD180:CD210" si="846">AO180</f>
        <v>304</v>
      </c>
      <c r="CE180" s="74">
        <f t="shared" ref="CE180:CE210" si="847">AS180</f>
        <v>339</v>
      </c>
      <c r="CF180" s="73">
        <f t="shared" ref="CF180:CF210" si="848">AW180</f>
        <v>367</v>
      </c>
      <c r="CG180" s="72">
        <f t="shared" ref="CG180:CG210" si="849">G180</f>
        <v>144</v>
      </c>
      <c r="CH180" s="73">
        <f t="shared" ref="CH180:CH210" si="850">K180</f>
        <v>148</v>
      </c>
      <c r="CI180" s="74">
        <f t="shared" ref="CI180:CI210" si="851">O180</f>
        <v>175</v>
      </c>
      <c r="CJ180" s="74" t="str">
        <f t="shared" ref="CJ180:CJ210" si="852">S180</f>
        <v>-</v>
      </c>
      <c r="CK180" s="74">
        <f t="shared" ref="CK180:CK210" si="853">W180</f>
        <v>219</v>
      </c>
      <c r="CL180" s="74" t="str">
        <f t="shared" ref="CL180:CL210" si="854">AA180</f>
        <v>-</v>
      </c>
      <c r="CM180" s="74">
        <f t="shared" ref="CM180:CM210" si="855">AE180</f>
        <v>254</v>
      </c>
      <c r="CN180" s="74">
        <f t="shared" ref="CN180:CN210" si="856">AI180</f>
        <v>260</v>
      </c>
      <c r="CO180" s="74">
        <f t="shared" ref="CO180:CO210" si="857">AM180</f>
        <v>298</v>
      </c>
      <c r="CP180" s="74">
        <f t="shared" ref="CP180:CP210" si="858">AQ180</f>
        <v>332</v>
      </c>
      <c r="CQ180" s="74">
        <f t="shared" ref="CQ180:CQ210" si="859">AU180</f>
        <v>366</v>
      </c>
      <c r="CR180" s="74">
        <f t="shared" ref="CR180:CR210" si="860">AY180</f>
        <v>392</v>
      </c>
      <c r="CS180" s="23">
        <f t="shared" ref="CS180:CS210" si="861">M180-K180</f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spans="1:1029" x14ac:dyDescent="0.2">
      <c r="A181" s="3" t="str">
        <f t="shared" si="639"/>
        <v>crfr1_human_4K5Y</v>
      </c>
      <c r="B181" s="3" t="s">
        <v>38</v>
      </c>
      <c r="C181" s="3" t="s">
        <v>95</v>
      </c>
      <c r="D181" s="3" t="str">
        <f>IFERROR(MID(VLOOKUP($B181,Seqs!$A:$B,2,0),E181,1),"")</f>
        <v>H</v>
      </c>
      <c r="E181" s="3">
        <v>117</v>
      </c>
      <c r="F181" s="3" t="str">
        <f>IFERROR(MID(VLOOKUP($B181,Seqs!$A:$B,2,0),G181,1),"")</f>
        <v>L</v>
      </c>
      <c r="G181" s="3">
        <v>144</v>
      </c>
      <c r="H181" s="3" t="str">
        <f>IFERROR(MID(VLOOKUP($B181,Seqs!$A:$B,2,0),I181,1),"")</f>
        <v>R</v>
      </c>
      <c r="I181" s="23">
        <v>145</v>
      </c>
      <c r="J181" s="3" t="str">
        <f>IFERROR(MID(VLOOKUP($B181,Seqs!$A:$B,2,0),K181,1),"")</f>
        <v>R</v>
      </c>
      <c r="K181" s="23">
        <v>148</v>
      </c>
      <c r="L181" s="3" t="str">
        <f>IFERROR(MID(VLOOKUP($B181,Seqs!$A:$B,2,0),M181,1),"")</f>
        <v>C</v>
      </c>
      <c r="M181" s="23">
        <v>149</v>
      </c>
      <c r="N181" s="3" t="str">
        <f>IFERROR(MID(VLOOKUP($B181,Seqs!$A:$B,2,0),O181,1),"")</f>
        <v>T</v>
      </c>
      <c r="O181" s="3">
        <v>175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V</v>
      </c>
      <c r="U181" s="3">
        <v>185</v>
      </c>
      <c r="V181" s="3" t="str">
        <f>IFERROR(MID(VLOOKUP($B181,Seqs!$A:$B,2,0),W181,1),"")</f>
        <v>L</v>
      </c>
      <c r="W181" s="3">
        <v>219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L</v>
      </c>
      <c r="AC181" s="9">
        <v>226</v>
      </c>
      <c r="AD181" s="3" t="str">
        <f>IFERROR(MID(VLOOKUP($B181,Seqs!$A:$B,2,0),AE181,1),"")</f>
        <v>D</v>
      </c>
      <c r="AE181" s="3">
        <v>254</v>
      </c>
      <c r="AF181" s="3" t="str">
        <f>IFERROR(MID(VLOOKUP($B181,Seqs!$A:$B,2,0),AG181,1),"")</f>
        <v>C</v>
      </c>
      <c r="AG181" s="3">
        <v>258</v>
      </c>
      <c r="AH181" s="3" t="str">
        <f>IFERROR(MID(VLOOKUP($B181,Seqs!$A:$B,2,0),AI181,1),"")</f>
        <v>F</v>
      </c>
      <c r="AI181" s="3">
        <v>260</v>
      </c>
      <c r="AJ181" s="3" t="str">
        <f>IFERROR(MID(VLOOKUP($B181,Seqs!$A:$B,2,0),AK181,1),"")</f>
        <v>T</v>
      </c>
      <c r="AK181" s="3">
        <v>268</v>
      </c>
      <c r="AL181" s="3" t="str">
        <f>IFERROR(MID(VLOOKUP($B181,Seqs!$A:$B,2,0),AM181,1),"")</f>
        <v>L</v>
      </c>
      <c r="AM181" s="3">
        <v>298</v>
      </c>
      <c r="AN181" s="3" t="str">
        <f>IFERROR(MID(VLOOKUP($B181,Seqs!$A:$B,2,0),AO181,1),"")</f>
        <v>S</v>
      </c>
      <c r="AO181" s="3">
        <v>304</v>
      </c>
      <c r="AP181" s="3" t="str">
        <f>IFERROR(MID(VLOOKUP($B181,Seqs!$A:$B,2,0),AQ181,1),"")</f>
        <v>V</v>
      </c>
      <c r="AQ181" s="3">
        <v>332</v>
      </c>
      <c r="AR181" s="3" t="str">
        <f>IFERROR(MID(VLOOKUP($B181,Seqs!$A:$B,2,0),AS181,1),"")</f>
        <v>V</v>
      </c>
      <c r="AS181" s="3">
        <v>339</v>
      </c>
      <c r="AT181" s="3" t="str">
        <f>IFERROR(MID(VLOOKUP($B181,Seqs!$A:$B,2,0),AU181,1),"")</f>
        <v>F</v>
      </c>
      <c r="AU181" s="3">
        <v>362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9" t="str">
        <f>VLOOKUP(B181,Classification!A:D,2,0)</f>
        <v>B1</v>
      </c>
      <c r="BA181" s="97" t="str">
        <f>VLOOKUP(B181,Classification!A:D,4,0)</f>
        <v>Corticotropin-releasingfact</v>
      </c>
      <c r="BB181" s="27" t="b">
        <f t="shared" si="640"/>
        <v>1</v>
      </c>
      <c r="BC181" s="23">
        <f t="shared" si="836"/>
        <v>213</v>
      </c>
      <c r="BD181" s="4" t="s">
        <v>23</v>
      </c>
      <c r="BE181" s="3" t="s">
        <v>1381</v>
      </c>
      <c r="BF181" s="50" t="s">
        <v>1384</v>
      </c>
      <c r="BG181" s="50" t="s">
        <v>1384</v>
      </c>
      <c r="BH181" s="1"/>
      <c r="BI181" s="72" t="s">
        <v>1293</v>
      </c>
      <c r="BJ181" s="58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72">
        <f t="shared" si="837"/>
        <v>117</v>
      </c>
      <c r="BV181" s="73">
        <f t="shared" si="838"/>
        <v>145</v>
      </c>
      <c r="BW181" s="74">
        <f t="shared" si="839"/>
        <v>149</v>
      </c>
      <c r="BX181" s="73" t="str">
        <f t="shared" si="840"/>
        <v>-</v>
      </c>
      <c r="BY181" s="74">
        <f t="shared" si="841"/>
        <v>185</v>
      </c>
      <c r="BZ181" s="73" t="str">
        <f t="shared" si="842"/>
        <v>-</v>
      </c>
      <c r="CA181" s="74">
        <f t="shared" si="843"/>
        <v>226</v>
      </c>
      <c r="CB181" s="73">
        <f t="shared" si="844"/>
        <v>258</v>
      </c>
      <c r="CC181" s="74">
        <f t="shared" si="845"/>
        <v>268</v>
      </c>
      <c r="CD181" s="73">
        <f t="shared" si="846"/>
        <v>304</v>
      </c>
      <c r="CE181" s="74">
        <f t="shared" si="847"/>
        <v>339</v>
      </c>
      <c r="CF181" s="73" t="str">
        <f t="shared" si="848"/>
        <v>-</v>
      </c>
      <c r="CG181" s="72">
        <f t="shared" si="849"/>
        <v>144</v>
      </c>
      <c r="CH181" s="73">
        <f t="shared" si="850"/>
        <v>148</v>
      </c>
      <c r="CI181" s="74">
        <f t="shared" si="851"/>
        <v>175</v>
      </c>
      <c r="CJ181" s="74" t="str">
        <f t="shared" si="852"/>
        <v>-</v>
      </c>
      <c r="CK181" s="74">
        <f t="shared" si="853"/>
        <v>219</v>
      </c>
      <c r="CL181" s="74" t="str">
        <f t="shared" si="854"/>
        <v>-</v>
      </c>
      <c r="CM181" s="74">
        <f t="shared" si="855"/>
        <v>254</v>
      </c>
      <c r="CN181" s="74">
        <f t="shared" si="856"/>
        <v>260</v>
      </c>
      <c r="CO181" s="74">
        <f t="shared" si="857"/>
        <v>298</v>
      </c>
      <c r="CP181" s="74">
        <f t="shared" si="858"/>
        <v>332</v>
      </c>
      <c r="CQ181" s="74">
        <f t="shared" si="859"/>
        <v>362</v>
      </c>
      <c r="CR181" s="74" t="str">
        <f t="shared" si="860"/>
        <v>-</v>
      </c>
      <c r="CS181" s="23">
        <f t="shared" si="861"/>
        <v>1</v>
      </c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</row>
    <row r="182" spans="1:1029" x14ac:dyDescent="0.2">
      <c r="A182" s="3" t="str">
        <f t="shared" si="639"/>
        <v>crfr1_human_4K5Y_dist</v>
      </c>
      <c r="B182" s="3" t="s">
        <v>38</v>
      </c>
      <c r="C182" s="3" t="s">
        <v>1161</v>
      </c>
      <c r="D182" s="3" t="str">
        <f>IFERROR(MID(VLOOKUP($B182,Seqs!$A:$B,2,0),E182,1),"")</f>
        <v>H</v>
      </c>
      <c r="E182" s="3">
        <v>117</v>
      </c>
      <c r="F182" s="3" t="str">
        <f>IFERROR(MID(VLOOKUP($B182,Seqs!$A:$B,2,0),G182,1),"")</f>
        <v>L</v>
      </c>
      <c r="G182" s="3">
        <v>144</v>
      </c>
      <c r="H182" s="3" t="str">
        <f>IFERROR(MID(VLOOKUP($B182,Seqs!$A:$B,2,0),I182,1),"")</f>
        <v>R</v>
      </c>
      <c r="I182" s="23">
        <v>145</v>
      </c>
      <c r="J182" s="3" t="str">
        <f>IFERROR(MID(VLOOKUP($B182,Seqs!$A:$B,2,0),K182,1),"")</f>
        <v>R</v>
      </c>
      <c r="K182" s="23">
        <v>148</v>
      </c>
      <c r="L182" s="3" t="str">
        <f>IFERROR(MID(VLOOKUP($B182,Seqs!$A:$B,2,0),M182,1),"")</f>
        <v>C</v>
      </c>
      <c r="M182" s="23">
        <v>149</v>
      </c>
      <c r="N182" s="3" t="str">
        <f>IFERROR(MID(VLOOKUP($B182,Seqs!$A:$B,2,0),O182,1),"")</f>
        <v>T</v>
      </c>
      <c r="O182" s="3">
        <v>175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V</v>
      </c>
      <c r="U182" s="3">
        <v>185</v>
      </c>
      <c r="V182" s="3" t="str">
        <f>IFERROR(MID(VLOOKUP($B182,Seqs!$A:$B,2,0),W182,1),"")</f>
        <v>L</v>
      </c>
      <c r="W182" s="3">
        <v>219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L</v>
      </c>
      <c r="AC182" s="9">
        <v>226</v>
      </c>
      <c r="AD182" s="3" t="str">
        <f>IFERROR(MID(VLOOKUP($B182,Seqs!$A:$B,2,0),AE182,1),"")</f>
        <v>D</v>
      </c>
      <c r="AE182" s="3">
        <v>254</v>
      </c>
      <c r="AF182" s="3" t="str">
        <f>IFERROR(MID(VLOOKUP($B182,Seqs!$A:$B,2,0),AG182,1),"")</f>
        <v>C</v>
      </c>
      <c r="AG182" s="3">
        <v>258</v>
      </c>
      <c r="AH182" s="3" t="str">
        <f>IFERROR(MID(VLOOKUP($B182,Seqs!$A:$B,2,0),AI182,1),"")</f>
        <v>F</v>
      </c>
      <c r="AI182" s="3">
        <v>260</v>
      </c>
      <c r="AJ182" s="3" t="str">
        <f>IFERROR(MID(VLOOKUP($B182,Seqs!$A:$B,2,0),AK182,1),"")</f>
        <v>T</v>
      </c>
      <c r="AK182" s="3">
        <v>268</v>
      </c>
      <c r="AL182" s="3" t="str">
        <f>IFERROR(MID(VLOOKUP($B182,Seqs!$A:$B,2,0),AM182,1),"")</f>
        <v>L</v>
      </c>
      <c r="AM182" s="3">
        <v>298</v>
      </c>
      <c r="AN182" s="3" t="str">
        <f>IFERROR(MID(VLOOKUP($B182,Seqs!$A:$B,2,0),AO182,1),"")</f>
        <v>S</v>
      </c>
      <c r="AO182" s="3">
        <v>304</v>
      </c>
      <c r="AP182" s="3" t="str">
        <f>IFERROR(MID(VLOOKUP($B182,Seqs!$A:$B,2,0),AQ182,1),"")</f>
        <v>V</v>
      </c>
      <c r="AQ182" s="3">
        <v>332</v>
      </c>
      <c r="AR182" s="3" t="str">
        <f>IFERROR(MID(VLOOKUP($B182,Seqs!$A:$B,2,0),AS182,1),"")</f>
        <v>V</v>
      </c>
      <c r="AS182" s="3">
        <v>339</v>
      </c>
      <c r="AT182" s="3" t="str">
        <f>IFERROR(MID(VLOOKUP($B182,Seqs!$A:$B,2,0),AU182,1),"")</f>
        <v>L</v>
      </c>
      <c r="AU182" s="3">
        <v>366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B1</v>
      </c>
      <c r="BA182" s="97" t="str">
        <f>VLOOKUP(B182,Classification!A:D,4,0)</f>
        <v>Corticotropin-releasingfact</v>
      </c>
      <c r="BB182" s="27" t="b">
        <f t="shared" si="640"/>
        <v>1</v>
      </c>
      <c r="BC182" s="23">
        <f t="shared" si="836"/>
        <v>217</v>
      </c>
      <c r="BD182" s="57" t="s">
        <v>1379</v>
      </c>
      <c r="BE182" s="3" t="s">
        <v>1381</v>
      </c>
      <c r="BF182" s="50" t="s">
        <v>1384</v>
      </c>
      <c r="BG182" s="50" t="s">
        <v>1384</v>
      </c>
      <c r="BH182" s="3" t="s">
        <v>1163</v>
      </c>
      <c r="BI182" s="72" t="s">
        <v>1293</v>
      </c>
      <c r="BJ182" s="58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72">
        <f t="shared" si="837"/>
        <v>117</v>
      </c>
      <c r="BV182" s="73">
        <f t="shared" si="838"/>
        <v>145</v>
      </c>
      <c r="BW182" s="74">
        <f t="shared" si="839"/>
        <v>149</v>
      </c>
      <c r="BX182" s="73" t="str">
        <f t="shared" si="840"/>
        <v>-</v>
      </c>
      <c r="BY182" s="74">
        <f t="shared" si="841"/>
        <v>185</v>
      </c>
      <c r="BZ182" s="73" t="str">
        <f t="shared" si="842"/>
        <v>-</v>
      </c>
      <c r="CA182" s="74">
        <f t="shared" si="843"/>
        <v>226</v>
      </c>
      <c r="CB182" s="73">
        <f t="shared" si="844"/>
        <v>258</v>
      </c>
      <c r="CC182" s="74">
        <f t="shared" si="845"/>
        <v>268</v>
      </c>
      <c r="CD182" s="73">
        <f t="shared" si="846"/>
        <v>304</v>
      </c>
      <c r="CE182" s="74">
        <f t="shared" si="847"/>
        <v>339</v>
      </c>
      <c r="CF182" s="73" t="str">
        <f t="shared" si="848"/>
        <v>-</v>
      </c>
      <c r="CG182" s="72">
        <f t="shared" si="849"/>
        <v>144</v>
      </c>
      <c r="CH182" s="73">
        <f t="shared" si="850"/>
        <v>148</v>
      </c>
      <c r="CI182" s="74">
        <f t="shared" si="851"/>
        <v>175</v>
      </c>
      <c r="CJ182" s="74" t="str">
        <f t="shared" si="852"/>
        <v>-</v>
      </c>
      <c r="CK182" s="74">
        <f t="shared" si="853"/>
        <v>219</v>
      </c>
      <c r="CL182" s="74" t="str">
        <f t="shared" si="854"/>
        <v>-</v>
      </c>
      <c r="CM182" s="74">
        <f t="shared" si="855"/>
        <v>254</v>
      </c>
      <c r="CN182" s="74">
        <f t="shared" si="856"/>
        <v>260</v>
      </c>
      <c r="CO182" s="74">
        <f t="shared" si="857"/>
        <v>298</v>
      </c>
      <c r="CP182" s="74">
        <f t="shared" si="858"/>
        <v>332</v>
      </c>
      <c r="CQ182" s="74">
        <f t="shared" si="859"/>
        <v>366</v>
      </c>
      <c r="CR182" s="74" t="str">
        <f t="shared" si="860"/>
        <v>-</v>
      </c>
      <c r="CS182" s="23">
        <f t="shared" si="861"/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</row>
    <row r="183" spans="1:1029" x14ac:dyDescent="0.2">
      <c r="A183" s="3" t="str">
        <f t="shared" si="639"/>
        <v>crfr1_human_4Z9G</v>
      </c>
      <c r="B183" s="3" t="s">
        <v>38</v>
      </c>
      <c r="C183" s="3" t="s">
        <v>1060</v>
      </c>
      <c r="D183" s="3" t="str">
        <f>IFERROR(MID(VLOOKUP($B183,Seqs!$A:$B,2,0),E183,1),"")</f>
        <v>S</v>
      </c>
      <c r="E183" s="3">
        <v>112</v>
      </c>
      <c r="F183" s="3" t="str">
        <f>IFERROR(MID(VLOOKUP($B183,Seqs!$A:$B,2,0),G183,1),"")</f>
        <v>L</v>
      </c>
      <c r="G183" s="3">
        <v>144</v>
      </c>
      <c r="H183" s="3" t="str">
        <f>IFERROR(MID(VLOOKUP($B183,Seqs!$A:$B,2,0),I183,1),"")</f>
        <v>R</v>
      </c>
      <c r="I183" s="23">
        <v>145</v>
      </c>
      <c r="J183" s="3" t="str">
        <f>IFERROR(MID(VLOOKUP($B183,Seqs!$A:$B,2,0),K183,1),"")</f>
        <v>R</v>
      </c>
      <c r="K183" s="23">
        <v>148</v>
      </c>
      <c r="L183" s="3" t="str">
        <f>IFERROR(MID(VLOOKUP($B183,Seqs!$A:$B,2,0),M183,1),"")</f>
        <v>C</v>
      </c>
      <c r="M183" s="23">
        <v>149</v>
      </c>
      <c r="N183" s="3" t="str">
        <f>IFERROR(MID(VLOOKUP($B183,Seqs!$A:$B,2,0),O183,1),"")</f>
        <v>T</v>
      </c>
      <c r="O183" s="3">
        <v>175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V</v>
      </c>
      <c r="U183" s="3">
        <v>185</v>
      </c>
      <c r="V183" s="3" t="str">
        <f>IFERROR(MID(VLOOKUP($B183,Seqs!$A:$B,2,0),W183,1),"")</f>
        <v>L</v>
      </c>
      <c r="W183" s="3">
        <v>219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L</v>
      </c>
      <c r="AC183" s="9">
        <v>226</v>
      </c>
      <c r="AD183" s="3" t="str">
        <f>IFERROR(MID(VLOOKUP($B183,Seqs!$A:$B,2,0),AE183,1),"")</f>
        <v>D</v>
      </c>
      <c r="AE183" s="3">
        <v>254</v>
      </c>
      <c r="AF183" s="3" t="str">
        <f>IFERROR(MID(VLOOKUP($B183,Seqs!$A:$B,2,0),AG183,1),"")</f>
        <v>C</v>
      </c>
      <c r="AG183" s="3">
        <v>258</v>
      </c>
      <c r="AH183" s="3" t="str">
        <f>IFERROR(MID(VLOOKUP($B183,Seqs!$A:$B,2,0),AI183,1),"")</f>
        <v>F</v>
      </c>
      <c r="AI183" s="3">
        <v>260</v>
      </c>
      <c r="AJ183" s="3" t="str">
        <f>IFERROR(MID(VLOOKUP($B183,Seqs!$A:$B,2,0),AK183,1),"")</f>
        <v>T</v>
      </c>
      <c r="AK183" s="3">
        <v>268</v>
      </c>
      <c r="AL183" s="3" t="str">
        <f>IFERROR(MID(VLOOKUP($B183,Seqs!$A:$B,2,0),AM183,1),"")</f>
        <v>L</v>
      </c>
      <c r="AM183" s="3">
        <v>298</v>
      </c>
      <c r="AN183" s="3" t="str">
        <f>IFERROR(MID(VLOOKUP($B183,Seqs!$A:$B,2,0),AO183,1),"")</f>
        <v>S</v>
      </c>
      <c r="AO183" s="3">
        <v>304</v>
      </c>
      <c r="AP183" s="3" t="str">
        <f>IFERROR(MID(VLOOKUP($B183,Seqs!$A:$B,2,0),AQ183,1),"")</f>
        <v>V</v>
      </c>
      <c r="AQ183" s="3">
        <v>332</v>
      </c>
      <c r="AR183" s="3" t="str">
        <f>IFERROR(MID(VLOOKUP($B183,Seqs!$A:$B,2,0),AS183,1),"")</f>
        <v>V</v>
      </c>
      <c r="AS183" s="3">
        <v>339</v>
      </c>
      <c r="AT183" s="3" t="str">
        <f>IFERROR(MID(VLOOKUP($B183,Seqs!$A:$B,2,0),AU183,1),"")</f>
        <v>F</v>
      </c>
      <c r="AU183" s="3">
        <v>362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B1</v>
      </c>
      <c r="BA183" s="97" t="str">
        <f>VLOOKUP(B183,Classification!A:D,4,0)</f>
        <v>Corticotropin-releasingfact</v>
      </c>
      <c r="BB183" s="27" t="b">
        <f t="shared" si="640"/>
        <v>1</v>
      </c>
      <c r="BC183" s="23">
        <f t="shared" si="836"/>
        <v>218</v>
      </c>
      <c r="BD183" s="2" t="s">
        <v>1383</v>
      </c>
      <c r="BE183" s="3" t="s">
        <v>1381</v>
      </c>
      <c r="BF183" s="50" t="s">
        <v>1384</v>
      </c>
      <c r="BG183" s="50" t="s">
        <v>1384</v>
      </c>
      <c r="BH183" s="1"/>
      <c r="BI183" s="72" t="s">
        <v>1293</v>
      </c>
      <c r="BJ183" s="58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72">
        <f t="shared" si="837"/>
        <v>112</v>
      </c>
      <c r="BV183" s="73">
        <f t="shared" si="838"/>
        <v>145</v>
      </c>
      <c r="BW183" s="74">
        <f t="shared" si="839"/>
        <v>149</v>
      </c>
      <c r="BX183" s="73" t="str">
        <f t="shared" si="840"/>
        <v>-</v>
      </c>
      <c r="BY183" s="74">
        <f t="shared" si="841"/>
        <v>185</v>
      </c>
      <c r="BZ183" s="73" t="str">
        <f t="shared" si="842"/>
        <v>-</v>
      </c>
      <c r="CA183" s="74">
        <f t="shared" si="843"/>
        <v>226</v>
      </c>
      <c r="CB183" s="73">
        <f t="shared" si="844"/>
        <v>258</v>
      </c>
      <c r="CC183" s="74">
        <f t="shared" si="845"/>
        <v>268</v>
      </c>
      <c r="CD183" s="73">
        <f t="shared" si="846"/>
        <v>304</v>
      </c>
      <c r="CE183" s="74">
        <f t="shared" si="847"/>
        <v>339</v>
      </c>
      <c r="CF183" s="73" t="str">
        <f t="shared" si="848"/>
        <v>-</v>
      </c>
      <c r="CG183" s="72">
        <f t="shared" si="849"/>
        <v>144</v>
      </c>
      <c r="CH183" s="73">
        <f t="shared" si="850"/>
        <v>148</v>
      </c>
      <c r="CI183" s="74">
        <f t="shared" si="851"/>
        <v>175</v>
      </c>
      <c r="CJ183" s="74" t="str">
        <f t="shared" si="852"/>
        <v>-</v>
      </c>
      <c r="CK183" s="74">
        <f t="shared" si="853"/>
        <v>219</v>
      </c>
      <c r="CL183" s="74" t="str">
        <f t="shared" si="854"/>
        <v>-</v>
      </c>
      <c r="CM183" s="74">
        <f t="shared" si="855"/>
        <v>254</v>
      </c>
      <c r="CN183" s="74">
        <f t="shared" si="856"/>
        <v>260</v>
      </c>
      <c r="CO183" s="74">
        <f t="shared" si="857"/>
        <v>298</v>
      </c>
      <c r="CP183" s="74">
        <f t="shared" si="858"/>
        <v>332</v>
      </c>
      <c r="CQ183" s="74">
        <f t="shared" si="859"/>
        <v>362</v>
      </c>
      <c r="CR183" s="74" t="str">
        <f t="shared" si="860"/>
        <v>-</v>
      </c>
      <c r="CS183" s="23">
        <f t="shared" si="861"/>
        <v>1</v>
      </c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</row>
    <row r="184" spans="1:1029" x14ac:dyDescent="0.2">
      <c r="A184" s="3" t="str">
        <f t="shared" si="639"/>
        <v>crfr1_human_4Z9G_dist</v>
      </c>
      <c r="B184" s="3" t="s">
        <v>38</v>
      </c>
      <c r="C184" s="3" t="s">
        <v>1162</v>
      </c>
      <c r="D184" s="3" t="str">
        <f>IFERROR(MID(VLOOKUP($B184,Seqs!$A:$B,2,0),E184,1),"")</f>
        <v>S</v>
      </c>
      <c r="E184" s="3">
        <v>112</v>
      </c>
      <c r="F184" s="3" t="str">
        <f>IFERROR(MID(VLOOKUP($B184,Seqs!$A:$B,2,0),G184,1),"")</f>
        <v>L</v>
      </c>
      <c r="G184" s="3">
        <v>144</v>
      </c>
      <c r="H184" s="3" t="str">
        <f>IFERROR(MID(VLOOKUP($B184,Seqs!$A:$B,2,0),I184,1),"")</f>
        <v>R</v>
      </c>
      <c r="I184" s="23">
        <v>145</v>
      </c>
      <c r="J184" s="3" t="str">
        <f>IFERROR(MID(VLOOKUP($B184,Seqs!$A:$B,2,0),K184,1),"")</f>
        <v>R</v>
      </c>
      <c r="K184" s="23">
        <v>148</v>
      </c>
      <c r="L184" s="3" t="str">
        <f>IFERROR(MID(VLOOKUP($B184,Seqs!$A:$B,2,0),M184,1),"")</f>
        <v>C</v>
      </c>
      <c r="M184" s="23">
        <v>149</v>
      </c>
      <c r="N184" s="3" t="str">
        <f>IFERROR(MID(VLOOKUP($B184,Seqs!$A:$B,2,0),O184,1),"")</f>
        <v>T</v>
      </c>
      <c r="O184" s="3">
        <v>175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V</v>
      </c>
      <c r="U184" s="3">
        <v>185</v>
      </c>
      <c r="V184" s="3" t="str">
        <f>IFERROR(MID(VLOOKUP($B184,Seqs!$A:$B,2,0),W184,1),"")</f>
        <v>L</v>
      </c>
      <c r="W184" s="3">
        <v>219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L</v>
      </c>
      <c r="AC184" s="9">
        <v>226</v>
      </c>
      <c r="AD184" s="3" t="str">
        <f>IFERROR(MID(VLOOKUP($B184,Seqs!$A:$B,2,0),AE184,1),"")</f>
        <v>D</v>
      </c>
      <c r="AE184" s="3">
        <v>254</v>
      </c>
      <c r="AF184" s="3" t="str">
        <f>IFERROR(MID(VLOOKUP($B184,Seqs!$A:$B,2,0),AG184,1),"")</f>
        <v>C</v>
      </c>
      <c r="AG184" s="3">
        <v>258</v>
      </c>
      <c r="AH184" s="3" t="str">
        <f>IFERROR(MID(VLOOKUP($B184,Seqs!$A:$B,2,0),AI184,1),"")</f>
        <v>F</v>
      </c>
      <c r="AI184" s="3">
        <v>260</v>
      </c>
      <c r="AJ184" s="3" t="str">
        <f>IFERROR(MID(VLOOKUP($B184,Seqs!$A:$B,2,0),AK184,1),"")</f>
        <v>T</v>
      </c>
      <c r="AK184" s="3">
        <v>268</v>
      </c>
      <c r="AL184" s="3" t="str">
        <f>IFERROR(MID(VLOOKUP($B184,Seqs!$A:$B,2,0),AM184,1),"")</f>
        <v>L</v>
      </c>
      <c r="AM184" s="3">
        <v>298</v>
      </c>
      <c r="AN184" s="3" t="str">
        <f>IFERROR(MID(VLOOKUP($B184,Seqs!$A:$B,2,0),AO184,1),"")</f>
        <v>S</v>
      </c>
      <c r="AO184" s="3">
        <v>304</v>
      </c>
      <c r="AP184" s="3" t="str">
        <f>IFERROR(MID(VLOOKUP($B184,Seqs!$A:$B,2,0),AQ184,1),"")</f>
        <v>V</v>
      </c>
      <c r="AQ184" s="3">
        <v>332</v>
      </c>
      <c r="AR184" s="3" t="str">
        <f>IFERROR(MID(VLOOKUP($B184,Seqs!$A:$B,2,0),AS184,1),"")</f>
        <v>V</v>
      </c>
      <c r="AS184" s="3">
        <v>339</v>
      </c>
      <c r="AT184" s="3" t="str">
        <f>IFERROR(MID(VLOOKUP($B184,Seqs!$A:$B,2,0),AU184,1),"")</f>
        <v>E</v>
      </c>
      <c r="AU184" s="3">
        <v>369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B1</v>
      </c>
      <c r="BA184" s="97" t="str">
        <f>VLOOKUP(B184,Classification!A:D,4,0)</f>
        <v>Corticotropin-releasingfact</v>
      </c>
      <c r="BB184" s="27" t="b">
        <f t="shared" si="640"/>
        <v>1</v>
      </c>
      <c r="BC184" s="23">
        <f t="shared" si="836"/>
        <v>225</v>
      </c>
      <c r="BD184" s="57" t="s">
        <v>1379</v>
      </c>
      <c r="BE184" s="3" t="s">
        <v>1381</v>
      </c>
      <c r="BF184" s="50" t="s">
        <v>1384</v>
      </c>
      <c r="BG184" s="50" t="s">
        <v>1384</v>
      </c>
      <c r="BH184" s="3" t="s">
        <v>1163</v>
      </c>
      <c r="BI184" s="72" t="s">
        <v>1293</v>
      </c>
      <c r="BJ184" s="58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72">
        <f t="shared" si="837"/>
        <v>112</v>
      </c>
      <c r="BV184" s="73">
        <f t="shared" si="838"/>
        <v>145</v>
      </c>
      <c r="BW184" s="74">
        <f t="shared" si="839"/>
        <v>149</v>
      </c>
      <c r="BX184" s="73" t="str">
        <f t="shared" si="840"/>
        <v>-</v>
      </c>
      <c r="BY184" s="74">
        <f t="shared" si="841"/>
        <v>185</v>
      </c>
      <c r="BZ184" s="73" t="str">
        <f t="shared" si="842"/>
        <v>-</v>
      </c>
      <c r="CA184" s="74">
        <f t="shared" si="843"/>
        <v>226</v>
      </c>
      <c r="CB184" s="73">
        <f t="shared" si="844"/>
        <v>258</v>
      </c>
      <c r="CC184" s="74">
        <f t="shared" si="845"/>
        <v>268</v>
      </c>
      <c r="CD184" s="73">
        <f t="shared" si="846"/>
        <v>304</v>
      </c>
      <c r="CE184" s="74">
        <f t="shared" si="847"/>
        <v>339</v>
      </c>
      <c r="CF184" s="73" t="str">
        <f t="shared" si="848"/>
        <v>-</v>
      </c>
      <c r="CG184" s="72">
        <f t="shared" si="849"/>
        <v>144</v>
      </c>
      <c r="CH184" s="73">
        <f t="shared" si="850"/>
        <v>148</v>
      </c>
      <c r="CI184" s="74">
        <f t="shared" si="851"/>
        <v>175</v>
      </c>
      <c r="CJ184" s="74" t="str">
        <f t="shared" si="852"/>
        <v>-</v>
      </c>
      <c r="CK184" s="74">
        <f t="shared" si="853"/>
        <v>219</v>
      </c>
      <c r="CL184" s="74" t="str">
        <f t="shared" si="854"/>
        <v>-</v>
      </c>
      <c r="CM184" s="74">
        <f t="shared" si="855"/>
        <v>254</v>
      </c>
      <c r="CN184" s="74">
        <f t="shared" si="856"/>
        <v>260</v>
      </c>
      <c r="CO184" s="74">
        <f t="shared" si="857"/>
        <v>298</v>
      </c>
      <c r="CP184" s="74">
        <f t="shared" si="858"/>
        <v>332</v>
      </c>
      <c r="CQ184" s="74">
        <f t="shared" si="859"/>
        <v>369</v>
      </c>
      <c r="CR184" s="74" t="str">
        <f t="shared" si="860"/>
        <v>-</v>
      </c>
      <c r="CS184" s="23">
        <f t="shared" si="861"/>
        <v>1</v>
      </c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</row>
    <row r="185" spans="1:1029" x14ac:dyDescent="0.2">
      <c r="A185" s="3" t="str">
        <f t="shared" si="639"/>
        <v>glr_human__wt</v>
      </c>
      <c r="B185" s="3" t="s">
        <v>32</v>
      </c>
      <c r="C185" s="3" t="s">
        <v>100</v>
      </c>
      <c r="D185" s="3" t="str">
        <f>IFERROR(MID(VLOOKUP($B185,Seqs!$A:$B,2,0),E185,1),"")</f>
        <v>Q</v>
      </c>
      <c r="E185" s="108">
        <v>131</v>
      </c>
      <c r="F185" s="3" t="str">
        <f>IFERROR(MID(VLOOKUP($B185,Seqs!$A:$B,2,0),G185,1),"")</f>
        <v>L</v>
      </c>
      <c r="G185" s="3">
        <v>166</v>
      </c>
      <c r="H185" s="3" t="str">
        <f>IFERROR(MID(VLOOKUP($B185,Seqs!$A:$B,2,0),I185,1),"")</f>
        <v>S</v>
      </c>
      <c r="I185" s="23">
        <v>167</v>
      </c>
      <c r="J185" s="3" t="str">
        <f>IFERROR(MID(VLOOKUP($B185,Seqs!$A:$B,2,0),K185,1),"")</f>
        <v>H</v>
      </c>
      <c r="K185" s="23">
        <v>170</v>
      </c>
      <c r="L185" s="3" t="str">
        <f>IFERROR(MID(VLOOKUP($B185,Seqs!$A:$B,2,0),M185,1),"")</f>
        <v>C</v>
      </c>
      <c r="M185" s="23">
        <v>171</v>
      </c>
      <c r="N185" s="3" t="str">
        <f>IFERROR(MID(VLOOKUP($B185,Seqs!$A:$B,2,0),O185,1),"")</f>
        <v>R</v>
      </c>
      <c r="O185" s="108">
        <v>201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S</v>
      </c>
      <c r="U185" s="3">
        <v>217</v>
      </c>
      <c r="V185" s="3" t="str">
        <f>IFERROR(MID(VLOOKUP($B185,Seqs!$A:$B,2,0),W185,1),"")</f>
        <v>L</v>
      </c>
      <c r="W185" s="3">
        <v>255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262</v>
      </c>
      <c r="AD185" s="3" t="str">
        <f>IFERROR(MID(VLOOKUP($B185,Seqs!$A:$B,2,0),AE185,1),"")</f>
        <v>E</v>
      </c>
      <c r="AE185" s="3">
        <v>290</v>
      </c>
      <c r="AF185" s="3" t="str">
        <f>IFERROR(MID(VLOOKUP($B185,Seqs!$A:$B,2,0),AG185,1),"")</f>
        <v>C</v>
      </c>
      <c r="AG185" s="3">
        <v>294</v>
      </c>
      <c r="AH185" s="3" t="str">
        <f>IFERROR(MID(VLOOKUP($B185,Seqs!$A:$B,2,0),AI185,1),"")</f>
        <v>T</v>
      </c>
      <c r="AI185" s="3">
        <v>296</v>
      </c>
      <c r="AJ185" s="3" t="str">
        <f>IFERROR(MID(VLOOKUP($B185,Seqs!$A:$B,2,0),AK185,1),"")</f>
        <v>N</v>
      </c>
      <c r="AK185" s="3">
        <v>300</v>
      </c>
      <c r="AL185" s="3" t="str">
        <f>IFERROR(MID(VLOOKUP($B185,Seqs!$A:$B,2,0),AM185,1),"")</f>
        <v>A</v>
      </c>
      <c r="AM185" s="3">
        <v>335</v>
      </c>
      <c r="AN185" s="3" t="str">
        <f>IFERROR(MID(VLOOKUP($B185,Seqs!$A:$B,2,0),AO185,1),"")</f>
        <v>Y</v>
      </c>
      <c r="AO185" s="3">
        <v>343</v>
      </c>
      <c r="AP185" s="3" t="str">
        <f>IFERROR(MID(VLOOKUP($B185,Seqs!$A:$B,2,0),AQ185,1),"")</f>
        <v>F</v>
      </c>
      <c r="AQ185" s="3">
        <v>367</v>
      </c>
      <c r="AR185" s="3" t="str">
        <f>IFERROR(MID(VLOOKUP($B185,Seqs!$A:$B,2,0),AS185,1),"")</f>
        <v>Q</v>
      </c>
      <c r="AS185" s="3">
        <v>374</v>
      </c>
      <c r="AT185" s="3" t="str">
        <f>IFERROR(MID(VLOOKUP($B185,Seqs!$A:$B,2,0),AU185,1),"")</f>
        <v>L</v>
      </c>
      <c r="AU185" s="3">
        <v>403</v>
      </c>
      <c r="AV185" s="3" t="str">
        <f>IFERROR(MID(VLOOKUP($B185,Seqs!$A:$B,2,0),AW185,1),"")</f>
        <v>N</v>
      </c>
      <c r="AW185" s="3">
        <v>404</v>
      </c>
      <c r="AX185" s="3" t="str">
        <f>IFERROR(MID(VLOOKUP($B185,Seqs!$A:$B,2,0),AY185,1),"")</f>
        <v>N</v>
      </c>
      <c r="AY185" s="3">
        <v>429</v>
      </c>
      <c r="AZ185" s="79" t="str">
        <f>VLOOKUP(B185,Classification!A:D,2,0)</f>
        <v>B1</v>
      </c>
      <c r="BA185" s="97" t="str">
        <f>VLOOKUP(B185,Classification!A:D,4,0)</f>
        <v>Glucagonreceptorfamily</v>
      </c>
      <c r="BB185" s="27" t="b">
        <f t="shared" si="640"/>
        <v>1</v>
      </c>
      <c r="BC185" s="23">
        <f t="shared" si="836"/>
        <v>261</v>
      </c>
      <c r="BD185" s="57" t="s">
        <v>1379</v>
      </c>
      <c r="BE185" s="3" t="s">
        <v>1381</v>
      </c>
      <c r="BF185" s="50" t="s">
        <v>1379</v>
      </c>
      <c r="BG185" s="50" t="s">
        <v>1384</v>
      </c>
      <c r="BH185" s="1"/>
      <c r="BI185" s="72" t="s">
        <v>1293</v>
      </c>
      <c r="BJ185" s="58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72">
        <f t="shared" si="837"/>
        <v>131</v>
      </c>
      <c r="BV185" s="73">
        <f t="shared" si="838"/>
        <v>167</v>
      </c>
      <c r="BW185" s="74">
        <f t="shared" si="839"/>
        <v>171</v>
      </c>
      <c r="BX185" s="73" t="str">
        <f t="shared" si="840"/>
        <v>-</v>
      </c>
      <c r="BY185" s="74">
        <f t="shared" si="841"/>
        <v>217</v>
      </c>
      <c r="BZ185" s="73" t="str">
        <f t="shared" si="842"/>
        <v>-</v>
      </c>
      <c r="CA185" s="74">
        <f t="shared" si="843"/>
        <v>262</v>
      </c>
      <c r="CB185" s="73">
        <f t="shared" si="844"/>
        <v>294</v>
      </c>
      <c r="CC185" s="74">
        <f t="shared" si="845"/>
        <v>300</v>
      </c>
      <c r="CD185" s="73">
        <f t="shared" si="846"/>
        <v>343</v>
      </c>
      <c r="CE185" s="74">
        <f t="shared" si="847"/>
        <v>374</v>
      </c>
      <c r="CF185" s="73">
        <f t="shared" si="848"/>
        <v>404</v>
      </c>
      <c r="CG185" s="72">
        <f t="shared" si="849"/>
        <v>166</v>
      </c>
      <c r="CH185" s="73">
        <f t="shared" si="850"/>
        <v>170</v>
      </c>
      <c r="CI185" s="74">
        <f t="shared" si="851"/>
        <v>201</v>
      </c>
      <c r="CJ185" s="74" t="str">
        <f t="shared" si="852"/>
        <v>-</v>
      </c>
      <c r="CK185" s="74">
        <f t="shared" si="853"/>
        <v>255</v>
      </c>
      <c r="CL185" s="74" t="str">
        <f t="shared" si="854"/>
        <v>-</v>
      </c>
      <c r="CM185" s="74">
        <f t="shared" si="855"/>
        <v>290</v>
      </c>
      <c r="CN185" s="74">
        <f t="shared" si="856"/>
        <v>296</v>
      </c>
      <c r="CO185" s="74">
        <f t="shared" si="857"/>
        <v>335</v>
      </c>
      <c r="CP185" s="74">
        <f t="shared" si="858"/>
        <v>367</v>
      </c>
      <c r="CQ185" s="74">
        <f t="shared" si="859"/>
        <v>403</v>
      </c>
      <c r="CR185" s="74">
        <f t="shared" si="860"/>
        <v>429</v>
      </c>
      <c r="CS185" s="23">
        <f t="shared" si="861"/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</row>
    <row r="186" spans="1:1029" x14ac:dyDescent="0.2">
      <c r="A186" s="3" t="str">
        <f t="shared" si="639"/>
        <v>glr_human_4L6R</v>
      </c>
      <c r="B186" s="3" t="s">
        <v>32</v>
      </c>
      <c r="C186" s="3" t="s">
        <v>51</v>
      </c>
      <c r="D186" s="3" t="str">
        <f>IFERROR(MID(VLOOKUP($B186,Seqs!$A:$B,2,0),E186,1),"")</f>
        <v>G</v>
      </c>
      <c r="E186" s="3">
        <v>125</v>
      </c>
      <c r="F186" s="3" t="str">
        <f>IFERROR(MID(VLOOKUP($B186,Seqs!$A:$B,2,0),G186,1),"")</f>
        <v>G</v>
      </c>
      <c r="G186" s="3">
        <v>164</v>
      </c>
      <c r="H186" s="3" t="str">
        <f>IFERROR(MID(VLOOKUP($B186,Seqs!$A:$B,2,0),I186,1),"")</f>
        <v>S</v>
      </c>
      <c r="I186" s="23">
        <v>167</v>
      </c>
      <c r="J186" s="3" t="str">
        <f>IFERROR(MID(VLOOKUP($B186,Seqs!$A:$B,2,0),K186,1),"")</f>
        <v>H</v>
      </c>
      <c r="K186" s="23">
        <v>170</v>
      </c>
      <c r="L186" s="3" t="str">
        <f>IFERROR(MID(VLOOKUP($B186,Seqs!$A:$B,2,0),M186,1),"")</f>
        <v>C</v>
      </c>
      <c r="M186" s="23">
        <v>171</v>
      </c>
      <c r="N186" s="3" t="str">
        <f>IFERROR(MID(VLOOKUP($B186,Seqs!$A:$B,2,0),O186,1),"")</f>
        <v>R</v>
      </c>
      <c r="O186" s="3">
        <v>199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217</v>
      </c>
      <c r="V186" s="3" t="str">
        <f>IFERROR(MID(VLOOKUP($B186,Seqs!$A:$B,2,0),W186,1),"")</f>
        <v>L</v>
      </c>
      <c r="W186" s="3">
        <v>255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A</v>
      </c>
      <c r="AC186" s="9">
        <v>274</v>
      </c>
      <c r="AD186" s="3" t="str">
        <f>IFERROR(MID(VLOOKUP($B186,Seqs!$A:$B,2,0),AE186,1),"")</f>
        <v>E</v>
      </c>
      <c r="AE186" s="3">
        <v>290</v>
      </c>
      <c r="AF186" s="3" t="str">
        <f>IFERROR(MID(VLOOKUP($B186,Seqs!$A:$B,2,0),AG186,1),"")</f>
        <v>C</v>
      </c>
      <c r="AG186" s="3">
        <v>294</v>
      </c>
      <c r="AH186" s="3" t="str">
        <f>IFERROR(MID(VLOOKUP($B186,Seqs!$A:$B,2,0),AI186,1),"")</f>
        <v>T</v>
      </c>
      <c r="AI186" s="3">
        <v>296</v>
      </c>
      <c r="AJ186" s="3" t="str">
        <f>IFERROR(MID(VLOOKUP($B186,Seqs!$A:$B,2,0),AK186,1),"")</f>
        <v>N</v>
      </c>
      <c r="AK186" s="3">
        <v>300</v>
      </c>
      <c r="AL186" s="3" t="str">
        <f>IFERROR(MID(VLOOKUP($B186,Seqs!$A:$B,2,0),AM186,1),"")</f>
        <v>A</v>
      </c>
      <c r="AM186" s="3">
        <v>335</v>
      </c>
      <c r="AN186" s="3" t="str">
        <f>IFERROR(MID(VLOOKUP($B186,Seqs!$A:$B,2,0),AO186,1),"")</f>
        <v>Y</v>
      </c>
      <c r="AO186" s="3">
        <v>343</v>
      </c>
      <c r="AP186" s="3" t="str">
        <f>IFERROR(MID(VLOOKUP($B186,Seqs!$A:$B,2,0),AQ186,1),"")</f>
        <v>F</v>
      </c>
      <c r="AQ186" s="3">
        <v>367</v>
      </c>
      <c r="AR186" s="3" t="str">
        <f>IFERROR(MID(VLOOKUP($B186,Seqs!$A:$B,2,0),AS186,1),"")</f>
        <v>Q</v>
      </c>
      <c r="AS186" s="3">
        <v>374</v>
      </c>
      <c r="AT186" s="3" t="str">
        <f>IFERROR(MID(VLOOKUP($B186,Seqs!$A:$B,2,0),AU186,1),"")</f>
        <v>L</v>
      </c>
      <c r="AU186" s="3">
        <v>403</v>
      </c>
      <c r="AV186" s="3" t="str">
        <f>IFERROR(MID(VLOOKUP($B186,Seqs!$A:$B,2,0),AW186,1),"")</f>
        <v>N</v>
      </c>
      <c r="AW186" s="3">
        <v>404</v>
      </c>
      <c r="AX186" s="3" t="str">
        <f>IFERROR(MID(VLOOKUP($B186,Seqs!$A:$B,2,0),AY186,1),"")</f>
        <v>N</v>
      </c>
      <c r="AY186" s="3">
        <v>429</v>
      </c>
      <c r="AZ186" s="79" t="str">
        <f>VLOOKUP(B186,Classification!A:D,2,0)</f>
        <v>B1</v>
      </c>
      <c r="BA186" s="97" t="str">
        <f>VLOOKUP(B186,Classification!A:D,4,0)</f>
        <v>Glucagonreceptorfamily</v>
      </c>
      <c r="BB186" s="27" t="b">
        <f t="shared" si="640"/>
        <v>1</v>
      </c>
      <c r="BC186" s="23">
        <f t="shared" si="836"/>
        <v>251</v>
      </c>
      <c r="BD186" s="2" t="s">
        <v>23</v>
      </c>
      <c r="BE186" s="3" t="s">
        <v>1381</v>
      </c>
      <c r="BF186" s="50" t="s">
        <v>1384</v>
      </c>
      <c r="BG186" s="50" t="s">
        <v>1384</v>
      </c>
      <c r="BH186" s="1"/>
      <c r="BI186" s="72" t="s">
        <v>1293</v>
      </c>
      <c r="BJ186" s="58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72">
        <f t="shared" si="837"/>
        <v>125</v>
      </c>
      <c r="BV186" s="73">
        <f t="shared" si="838"/>
        <v>167</v>
      </c>
      <c r="BW186" s="74">
        <f t="shared" si="839"/>
        <v>171</v>
      </c>
      <c r="BX186" s="73" t="str">
        <f t="shared" si="840"/>
        <v>-</v>
      </c>
      <c r="BY186" s="74">
        <f t="shared" si="841"/>
        <v>217</v>
      </c>
      <c r="BZ186" s="73" t="str">
        <f t="shared" si="842"/>
        <v>-</v>
      </c>
      <c r="CA186" s="74">
        <f t="shared" si="843"/>
        <v>274</v>
      </c>
      <c r="CB186" s="73">
        <f t="shared" si="844"/>
        <v>294</v>
      </c>
      <c r="CC186" s="74">
        <f t="shared" si="845"/>
        <v>300</v>
      </c>
      <c r="CD186" s="73">
        <f t="shared" si="846"/>
        <v>343</v>
      </c>
      <c r="CE186" s="74">
        <f t="shared" si="847"/>
        <v>374</v>
      </c>
      <c r="CF186" s="73">
        <f t="shared" si="848"/>
        <v>404</v>
      </c>
      <c r="CG186" s="72">
        <f t="shared" si="849"/>
        <v>164</v>
      </c>
      <c r="CH186" s="73">
        <f t="shared" si="850"/>
        <v>170</v>
      </c>
      <c r="CI186" s="74">
        <f t="shared" si="851"/>
        <v>199</v>
      </c>
      <c r="CJ186" s="74" t="str">
        <f t="shared" si="852"/>
        <v>-</v>
      </c>
      <c r="CK186" s="74">
        <f t="shared" si="853"/>
        <v>255</v>
      </c>
      <c r="CL186" s="74" t="str">
        <f t="shared" si="854"/>
        <v>-</v>
      </c>
      <c r="CM186" s="74">
        <f t="shared" si="855"/>
        <v>290</v>
      </c>
      <c r="CN186" s="74">
        <f t="shared" si="856"/>
        <v>296</v>
      </c>
      <c r="CO186" s="74">
        <f t="shared" si="857"/>
        <v>335</v>
      </c>
      <c r="CP186" s="74">
        <f t="shared" si="858"/>
        <v>367</v>
      </c>
      <c r="CQ186" s="74">
        <f t="shared" si="859"/>
        <v>403</v>
      </c>
      <c r="CR186" s="74">
        <f t="shared" si="860"/>
        <v>429</v>
      </c>
      <c r="CS186" s="23">
        <f t="shared" si="861"/>
        <v>1</v>
      </c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</row>
    <row r="187" spans="1:1029" x14ac:dyDescent="0.2">
      <c r="A187" s="3" t="str">
        <f t="shared" si="639"/>
        <v>glr_human_4L6R_dist</v>
      </c>
      <c r="B187" s="3" t="s">
        <v>32</v>
      </c>
      <c r="C187" s="3" t="s">
        <v>1282</v>
      </c>
      <c r="D187" s="3" t="str">
        <f>IFERROR(MID(VLOOKUP($B187,Seqs!$A:$B,2,0),E187,1),"")</f>
        <v>G</v>
      </c>
      <c r="E187" s="3">
        <v>125</v>
      </c>
      <c r="F187" s="3" t="str">
        <f>IFERROR(MID(VLOOKUP($B187,Seqs!$A:$B,2,0),G187,1),"")</f>
        <v>G</v>
      </c>
      <c r="G187" s="3">
        <v>164</v>
      </c>
      <c r="H187" s="3" t="str">
        <f>IFERROR(MID(VLOOKUP($B187,Seqs!$A:$B,2,0),I187,1),"")</f>
        <v>S</v>
      </c>
      <c r="I187" s="23">
        <v>167</v>
      </c>
      <c r="J187" s="3" t="str">
        <f>IFERROR(MID(VLOOKUP($B187,Seqs!$A:$B,2,0),K187,1),"")</f>
        <v>H</v>
      </c>
      <c r="K187" s="23">
        <v>170</v>
      </c>
      <c r="L187" s="3" t="str">
        <f>IFERROR(MID(VLOOKUP($B187,Seqs!$A:$B,2,0),M187,1),"")</f>
        <v>C</v>
      </c>
      <c r="M187" s="23">
        <v>171</v>
      </c>
      <c r="N187" s="3" t="str">
        <f>IFERROR(MID(VLOOKUP($B187,Seqs!$A:$B,2,0),O187,1),"")</f>
        <v>R</v>
      </c>
      <c r="O187" s="3">
        <v>199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217</v>
      </c>
      <c r="V187" s="3" t="str">
        <f>IFERROR(MID(VLOOKUP($B187,Seqs!$A:$B,2,0),W187,1),"")</f>
        <v>L</v>
      </c>
      <c r="W187" s="3">
        <v>255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262</v>
      </c>
      <c r="AD187" s="3" t="str">
        <f>IFERROR(MID(VLOOKUP($B187,Seqs!$A:$B,2,0),AE187,1),"")</f>
        <v>E</v>
      </c>
      <c r="AE187" s="3">
        <v>290</v>
      </c>
      <c r="AF187" s="3" t="str">
        <f>IFERROR(MID(VLOOKUP($B187,Seqs!$A:$B,2,0),AG187,1),"")</f>
        <v>C</v>
      </c>
      <c r="AG187" s="3">
        <v>294</v>
      </c>
      <c r="AH187" s="3" t="str">
        <f>IFERROR(MID(VLOOKUP($B187,Seqs!$A:$B,2,0),AI187,1),"")</f>
        <v>T</v>
      </c>
      <c r="AI187" s="3">
        <v>296</v>
      </c>
      <c r="AJ187" s="3" t="str">
        <f>IFERROR(MID(VLOOKUP($B187,Seqs!$A:$B,2,0),AK187,1),"")</f>
        <v>N</v>
      </c>
      <c r="AK187" s="3">
        <v>300</v>
      </c>
      <c r="AL187" s="3" t="str">
        <f>IFERROR(MID(VLOOKUP($B187,Seqs!$A:$B,2,0),AM187,1),"")</f>
        <v>A</v>
      </c>
      <c r="AM187" s="3">
        <v>335</v>
      </c>
      <c r="AN187" s="3" t="str">
        <f>IFERROR(MID(VLOOKUP($B187,Seqs!$A:$B,2,0),AO187,1),"")</f>
        <v>Y</v>
      </c>
      <c r="AO187" s="3">
        <v>343</v>
      </c>
      <c r="AP187" s="3" t="str">
        <f>IFERROR(MID(VLOOKUP($B187,Seqs!$A:$B,2,0),AQ187,1),"")</f>
        <v>F</v>
      </c>
      <c r="AQ187" s="3">
        <v>367</v>
      </c>
      <c r="AR187" s="3" t="str">
        <f>IFERROR(MID(VLOOKUP($B187,Seqs!$A:$B,2,0),AS187,1),"")</f>
        <v>Q</v>
      </c>
      <c r="AS187" s="3">
        <v>374</v>
      </c>
      <c r="AT187" s="3" t="str">
        <f>IFERROR(MID(VLOOKUP($B187,Seqs!$A:$B,2,0),AU187,1),"")</f>
        <v>L</v>
      </c>
      <c r="AU187" s="3">
        <v>403</v>
      </c>
      <c r="AV187" s="3" t="str">
        <f>IFERROR(MID(VLOOKUP($B187,Seqs!$A:$B,2,0),AW187,1),"")</f>
        <v>N</v>
      </c>
      <c r="AW187" s="3">
        <v>404</v>
      </c>
      <c r="AX187" s="3" t="str">
        <f>IFERROR(MID(VLOOKUP($B187,Seqs!$A:$B,2,0),AY187,1),"")</f>
        <v>N</v>
      </c>
      <c r="AY187" s="3">
        <v>429</v>
      </c>
      <c r="AZ187" s="79" t="str">
        <f>VLOOKUP(B187,Classification!A:D,2,0)</f>
        <v>B1</v>
      </c>
      <c r="BA187" s="97" t="str">
        <f>VLOOKUP(B187,Classification!A:D,4,0)</f>
        <v>Glucagonreceptorfamily</v>
      </c>
      <c r="BB187" s="27" t="b">
        <f t="shared" si="640"/>
        <v>1</v>
      </c>
      <c r="BC187" s="23">
        <f t="shared" si="836"/>
        <v>263</v>
      </c>
      <c r="BD187" s="57" t="s">
        <v>1379</v>
      </c>
      <c r="BE187" s="3" t="s">
        <v>1381</v>
      </c>
      <c r="BF187" s="50" t="s">
        <v>1384</v>
      </c>
      <c r="BG187" s="50" t="s">
        <v>1384</v>
      </c>
      <c r="BH187" s="1"/>
      <c r="BI187" s="72" t="s">
        <v>1293</v>
      </c>
      <c r="BJ187" s="58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72">
        <f t="shared" si="837"/>
        <v>125</v>
      </c>
      <c r="BV187" s="73">
        <f t="shared" si="838"/>
        <v>167</v>
      </c>
      <c r="BW187" s="74">
        <f t="shared" si="839"/>
        <v>171</v>
      </c>
      <c r="BX187" s="73" t="str">
        <f t="shared" si="840"/>
        <v>-</v>
      </c>
      <c r="BY187" s="74">
        <f t="shared" si="841"/>
        <v>217</v>
      </c>
      <c r="BZ187" s="73" t="str">
        <f t="shared" si="842"/>
        <v>-</v>
      </c>
      <c r="CA187" s="74">
        <f t="shared" si="843"/>
        <v>262</v>
      </c>
      <c r="CB187" s="73">
        <f t="shared" si="844"/>
        <v>294</v>
      </c>
      <c r="CC187" s="74">
        <f t="shared" si="845"/>
        <v>300</v>
      </c>
      <c r="CD187" s="73">
        <f t="shared" si="846"/>
        <v>343</v>
      </c>
      <c r="CE187" s="74">
        <f t="shared" si="847"/>
        <v>374</v>
      </c>
      <c r="CF187" s="73">
        <f t="shared" si="848"/>
        <v>404</v>
      </c>
      <c r="CG187" s="72">
        <f t="shared" si="849"/>
        <v>164</v>
      </c>
      <c r="CH187" s="73">
        <f t="shared" si="850"/>
        <v>170</v>
      </c>
      <c r="CI187" s="74">
        <f t="shared" si="851"/>
        <v>199</v>
      </c>
      <c r="CJ187" s="74" t="str">
        <f t="shared" si="852"/>
        <v>-</v>
      </c>
      <c r="CK187" s="74">
        <f t="shared" si="853"/>
        <v>255</v>
      </c>
      <c r="CL187" s="74" t="str">
        <f t="shared" si="854"/>
        <v>-</v>
      </c>
      <c r="CM187" s="74">
        <f t="shared" si="855"/>
        <v>290</v>
      </c>
      <c r="CN187" s="74">
        <f t="shared" si="856"/>
        <v>296</v>
      </c>
      <c r="CO187" s="74">
        <f t="shared" si="857"/>
        <v>335</v>
      </c>
      <c r="CP187" s="74">
        <f t="shared" si="858"/>
        <v>367</v>
      </c>
      <c r="CQ187" s="74">
        <f t="shared" si="859"/>
        <v>403</v>
      </c>
      <c r="CR187" s="74">
        <f t="shared" si="860"/>
        <v>429</v>
      </c>
      <c r="CS187" s="23">
        <f t="shared" si="861"/>
        <v>1</v>
      </c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</row>
    <row r="188" spans="1:1029" x14ac:dyDescent="0.2">
      <c r="A188" s="3" t="str">
        <f t="shared" ref="A188:A210" si="862">CONCATENATE(B188,"_",C188)</f>
        <v>glr_human_5EE7</v>
      </c>
      <c r="B188" s="3" t="s">
        <v>32</v>
      </c>
      <c r="C188" s="3" t="s">
        <v>49</v>
      </c>
      <c r="D188" s="3" t="str">
        <f>IFERROR(MID(VLOOKUP($B188,Seqs!$A:$B,2,0),E188,1),"")</f>
        <v>Y</v>
      </c>
      <c r="E188" s="3">
        <v>138</v>
      </c>
      <c r="F188" s="3" t="str">
        <f>IFERROR(MID(VLOOKUP($B188,Seqs!$A:$B,2,0),G188,1),"")</f>
        <v>L</v>
      </c>
      <c r="G188" s="3">
        <v>166</v>
      </c>
      <c r="H188" s="3" t="str">
        <f>IFERROR(MID(VLOOKUP($B188,Seqs!$A:$B,2,0),I188,1),"")</f>
        <v>S</v>
      </c>
      <c r="I188" s="23">
        <v>167</v>
      </c>
      <c r="J188" s="3" t="str">
        <f>IFERROR(MID(VLOOKUP($B188,Seqs!$A:$B,2,0),K188,1),"")</f>
        <v>H</v>
      </c>
      <c r="K188" s="23">
        <v>170</v>
      </c>
      <c r="L188" s="3" t="str">
        <f>IFERROR(MID(VLOOKUP($B188,Seqs!$A:$B,2,0),M188,1),"")</f>
        <v>C</v>
      </c>
      <c r="M188" s="23">
        <v>171</v>
      </c>
      <c r="N188" s="3" t="str">
        <f>IFERROR(MID(VLOOKUP($B188,Seqs!$A:$B,2,0),O188,1),"")</f>
        <v>R</v>
      </c>
      <c r="O188" s="3">
        <v>199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D</v>
      </c>
      <c r="U188" s="3">
        <v>218</v>
      </c>
      <c r="V188" s="3" t="str">
        <f>IFERROR(MID(VLOOKUP($B188,Seqs!$A:$B,2,0),W188,1),"")</f>
        <v>G</v>
      </c>
      <c r="W188" s="3">
        <v>254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S</v>
      </c>
      <c r="AC188" s="9">
        <v>262</v>
      </c>
      <c r="AD188" s="3" t="str">
        <f>IFERROR(MID(VLOOKUP($B188,Seqs!$A:$B,2,0),AE188,1),"")</f>
        <v>E</v>
      </c>
      <c r="AE188" s="3">
        <v>290</v>
      </c>
      <c r="AF188" s="3" t="str">
        <f>IFERROR(MID(VLOOKUP($B188,Seqs!$A:$B,2,0),AG188,1),"")</f>
        <v>C</v>
      </c>
      <c r="AG188" s="3">
        <v>294</v>
      </c>
      <c r="AH188" s="3" t="str">
        <f>IFERROR(MID(VLOOKUP($B188,Seqs!$A:$B,2,0),AI188,1),"")</f>
        <v>T</v>
      </c>
      <c r="AI188" s="3">
        <v>296</v>
      </c>
      <c r="AJ188" s="3" t="str">
        <f>IFERROR(MID(VLOOKUP($B188,Seqs!$A:$B,2,0),AK188,1),"")</f>
        <v>R</v>
      </c>
      <c r="AK188" s="108">
        <v>308</v>
      </c>
      <c r="AL188" s="3" t="str">
        <f>IFERROR(MID(VLOOKUP($B188,Seqs!$A:$B,2,0),AM188,1),"")</f>
        <v>A</v>
      </c>
      <c r="AM188" s="3">
        <v>335</v>
      </c>
      <c r="AN188" s="3" t="str">
        <f>IFERROR(MID(VLOOKUP($B188,Seqs!$A:$B,2,0),AO188,1),"")</f>
        <v>Y</v>
      </c>
      <c r="AO188" s="3">
        <v>343</v>
      </c>
      <c r="AP188" s="3" t="str">
        <f>IFERROR(MID(VLOOKUP($B188,Seqs!$A:$B,2,0),AQ188,1),"")</f>
        <v>D</v>
      </c>
      <c r="AQ188" s="3">
        <v>370</v>
      </c>
      <c r="AR188" s="3" t="str">
        <f>IFERROR(MID(VLOOKUP($B188,Seqs!$A:$B,2,0),AS188,1),"")</f>
        <v>S</v>
      </c>
      <c r="AS188" s="3">
        <v>379</v>
      </c>
      <c r="AT188" s="3" t="str">
        <f>IFERROR(MID(VLOOKUP($B188,Seqs!$A:$B,2,0),AU188,1),"")</f>
        <v>F</v>
      </c>
      <c r="AU188" s="3">
        <v>402</v>
      </c>
      <c r="AV188" s="3" t="str">
        <f>IFERROR(MID(VLOOKUP($B188,Seqs!$A:$B,2,0),AW188,1),"")</f>
        <v>N</v>
      </c>
      <c r="AW188" s="3">
        <v>404</v>
      </c>
      <c r="AX188" s="3" t="str">
        <f>IFERROR(MID(VLOOKUP($B188,Seqs!$A:$B,2,0),AY188,1),"")</f>
        <v>R</v>
      </c>
      <c r="AY188" s="3">
        <v>417</v>
      </c>
      <c r="AZ188" s="79" t="str">
        <f>VLOOKUP(B188,Classification!A:D,2,0)</f>
        <v>B1</v>
      </c>
      <c r="BA188" s="97" t="str">
        <f>VLOOKUP(B188,Classification!A:D,4,0)</f>
        <v>Glucagonreceptorfamily</v>
      </c>
      <c r="BB188" s="27" t="b">
        <f t="shared" ref="BB188:BB210" si="863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 t="shared" si="836"/>
        <v>227</v>
      </c>
      <c r="BD188" s="4" t="s">
        <v>23</v>
      </c>
      <c r="BE188" s="3" t="s">
        <v>1381</v>
      </c>
      <c r="BF188" s="50" t="s">
        <v>1384</v>
      </c>
      <c r="BG188" s="50" t="s">
        <v>1384</v>
      </c>
      <c r="BH188" s="1"/>
      <c r="BI188" s="72" t="s">
        <v>1293</v>
      </c>
      <c r="BJ188" s="58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72">
        <f t="shared" si="837"/>
        <v>138</v>
      </c>
      <c r="BV188" s="73">
        <f t="shared" si="838"/>
        <v>167</v>
      </c>
      <c r="BW188" s="74">
        <f t="shared" si="839"/>
        <v>171</v>
      </c>
      <c r="BX188" s="73" t="str">
        <f t="shared" si="840"/>
        <v>-</v>
      </c>
      <c r="BY188" s="74">
        <f t="shared" si="841"/>
        <v>218</v>
      </c>
      <c r="BZ188" s="73" t="str">
        <f t="shared" si="842"/>
        <v>-</v>
      </c>
      <c r="CA188" s="74">
        <f t="shared" si="843"/>
        <v>262</v>
      </c>
      <c r="CB188" s="73">
        <f t="shared" si="844"/>
        <v>294</v>
      </c>
      <c r="CC188" s="74">
        <f t="shared" si="845"/>
        <v>308</v>
      </c>
      <c r="CD188" s="73">
        <f t="shared" si="846"/>
        <v>343</v>
      </c>
      <c r="CE188" s="74">
        <f t="shared" si="847"/>
        <v>379</v>
      </c>
      <c r="CF188" s="73">
        <f t="shared" si="848"/>
        <v>404</v>
      </c>
      <c r="CG188" s="72">
        <f t="shared" si="849"/>
        <v>166</v>
      </c>
      <c r="CH188" s="73">
        <f t="shared" si="850"/>
        <v>170</v>
      </c>
      <c r="CI188" s="74">
        <f t="shared" si="851"/>
        <v>199</v>
      </c>
      <c r="CJ188" s="74" t="str">
        <f t="shared" si="852"/>
        <v>-</v>
      </c>
      <c r="CK188" s="74">
        <f t="shared" si="853"/>
        <v>254</v>
      </c>
      <c r="CL188" s="74" t="str">
        <f t="shared" si="854"/>
        <v>-</v>
      </c>
      <c r="CM188" s="74">
        <f t="shared" si="855"/>
        <v>290</v>
      </c>
      <c r="CN188" s="74">
        <f t="shared" si="856"/>
        <v>296</v>
      </c>
      <c r="CO188" s="74">
        <f t="shared" si="857"/>
        <v>335</v>
      </c>
      <c r="CP188" s="74">
        <f t="shared" si="858"/>
        <v>370</v>
      </c>
      <c r="CQ188" s="74">
        <f t="shared" si="859"/>
        <v>402</v>
      </c>
      <c r="CR188" s="74">
        <f t="shared" si="860"/>
        <v>417</v>
      </c>
      <c r="CS188" s="23">
        <f t="shared" si="861"/>
        <v>1</v>
      </c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</row>
    <row r="189" spans="1:1029" s="12" customFormat="1" x14ac:dyDescent="0.2">
      <c r="A189" s="9" t="str">
        <f t="shared" ref="A189" si="864">CONCATENATE(B189,"_",C189)</f>
        <v>glr_human_5XEZ</v>
      </c>
      <c r="B189" s="9" t="s">
        <v>32</v>
      </c>
      <c r="C189" s="9" t="s">
        <v>1419</v>
      </c>
      <c r="D189" s="9" t="str">
        <f>IFERROR(MID(VLOOKUP($B189,Seqs!$A:$B,2,0),E189,1),"")</f>
        <v>Q</v>
      </c>
      <c r="E189" s="9">
        <v>131</v>
      </c>
      <c r="F189" s="9" t="str">
        <f>IFERROR(MID(VLOOKUP($B189,Seqs!$A:$B,2,0),G189,1),"")</f>
        <v>G</v>
      </c>
      <c r="G189" s="9">
        <v>164</v>
      </c>
      <c r="H189" s="9" t="str">
        <f>IFERROR(MID(VLOOKUP($B189,Seqs!$A:$B,2,0),I189,1),"")</f>
        <v>S</v>
      </c>
      <c r="I189" s="112">
        <v>167</v>
      </c>
      <c r="J189" s="9" t="str">
        <f>IFERROR(MID(VLOOKUP($B189,Seqs!$A:$B,2,0),K189,1),"")</f>
        <v>H</v>
      </c>
      <c r="K189" s="112">
        <v>170</v>
      </c>
      <c r="L189" s="9" t="str">
        <f>IFERROR(MID(VLOOKUP($B189,Seqs!$A:$B,2,0),M189,1),"")</f>
        <v>C</v>
      </c>
      <c r="M189" s="112">
        <v>171</v>
      </c>
      <c r="N189" s="9" t="str">
        <f>IFERROR(MID(VLOOKUP($B189,Seqs!$A:$B,2,0),O189,1),"")</f>
        <v>R</v>
      </c>
      <c r="O189" s="9">
        <v>201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S</v>
      </c>
      <c r="U189" s="9">
        <v>217</v>
      </c>
      <c r="V189" s="9" t="str">
        <f>IFERROR(MID(VLOOKUP($B189,Seqs!$A:$B,2,0),W189,1),"")</f>
        <v>L</v>
      </c>
      <c r="W189" s="9">
        <v>255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E</v>
      </c>
      <c r="AC189" s="9">
        <v>260</v>
      </c>
      <c r="AD189" s="9" t="str">
        <f>IFERROR(MID(VLOOKUP($B189,Seqs!$A:$B,2,0),AE189,1),"")</f>
        <v>E</v>
      </c>
      <c r="AE189" s="9">
        <v>290</v>
      </c>
      <c r="AF189" s="9" t="str">
        <f>IFERROR(MID(VLOOKUP($B189,Seqs!$A:$B,2,0),AG189,1),"")</f>
        <v>C</v>
      </c>
      <c r="AG189" s="9">
        <v>294</v>
      </c>
      <c r="AH189" s="9" t="str">
        <f>IFERROR(MID(VLOOKUP($B189,Seqs!$A:$B,2,0),AI189,1),"")</f>
        <v>T</v>
      </c>
      <c r="AI189" s="9">
        <v>296</v>
      </c>
      <c r="AJ189" s="9" t="str">
        <f>IFERROR(MID(VLOOKUP($B189,Seqs!$A:$B,2,0),AK189,1),"")</f>
        <v>G</v>
      </c>
      <c r="AK189" s="9">
        <v>302</v>
      </c>
      <c r="AL189" s="9" t="str">
        <f>IFERROR(MID(VLOOKUP($B189,Seqs!$A:$B,2,0),AM189,1),"")</f>
        <v>R</v>
      </c>
      <c r="AM189" s="9">
        <v>334</v>
      </c>
      <c r="AN189" s="9" t="str">
        <f>IFERROR(MID(VLOOKUP($B189,Seqs!$A:$B,2,0),AO189,1),"")</f>
        <v>D</v>
      </c>
      <c r="AO189" s="9">
        <v>342</v>
      </c>
      <c r="AP189" s="9" t="str">
        <f>IFERROR(MID(VLOOKUP($B189,Seqs!$A:$B,2,0),AQ189,1),"")</f>
        <v>F</v>
      </c>
      <c r="AQ189" s="9">
        <v>367</v>
      </c>
      <c r="AR189" s="9" t="str">
        <f>IFERROR(MID(VLOOKUP($B189,Seqs!$A:$B,2,0),AS189,1),"")</f>
        <v>G</v>
      </c>
      <c r="AS189" s="9">
        <v>375</v>
      </c>
      <c r="AT189" s="9" t="str">
        <f>IFERROR(MID(VLOOKUP($B189,Seqs!$A:$B,2,0),AU189,1),"")</f>
        <v>L</v>
      </c>
      <c r="AU189" s="9">
        <v>403</v>
      </c>
      <c r="AV189" s="9" t="str">
        <f>IFERROR(MID(VLOOKUP($B189,Seqs!$A:$B,2,0),AW189,1),"")</f>
        <v>N</v>
      </c>
      <c r="AW189" s="9">
        <v>404</v>
      </c>
      <c r="AX189" s="9" t="str">
        <f>IFERROR(MID(VLOOKUP($B189,Seqs!$A:$B,2,0),AY189,1),"")</f>
        <v>W</v>
      </c>
      <c r="AY189" s="9">
        <v>415</v>
      </c>
      <c r="AZ189" s="113" t="str">
        <f>VLOOKUP(B189,Classification!A:D,2,0)</f>
        <v>B1</v>
      </c>
      <c r="BA189" s="101" t="str">
        <f>VLOOKUP(B189,Classification!A:D,4,0)</f>
        <v>Glucagonreceptorfamily</v>
      </c>
      <c r="BB189" s="37" t="b">
        <f t="shared" ref="BB189" si="865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2">
        <f t="shared" ref="BC189" si="866">_xlfn.AGGREGATE(9,6,CG189:CR189)-_xlfn.AGGREGATE(9,6,BU189:CF189)+12</f>
        <v>244</v>
      </c>
      <c r="BD189" s="11" t="s">
        <v>1383</v>
      </c>
      <c r="BE189" s="9" t="s">
        <v>1381</v>
      </c>
      <c r="BF189" s="52" t="s">
        <v>1287</v>
      </c>
      <c r="BG189" s="52" t="s">
        <v>1287</v>
      </c>
      <c r="BI189" s="114" t="s">
        <v>1293</v>
      </c>
      <c r="BJ189" s="115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4">
        <f t="shared" ref="BU189" si="867">E189</f>
        <v>131</v>
      </c>
      <c r="BV189" s="116">
        <f t="shared" ref="BV189" si="868">I189</f>
        <v>167</v>
      </c>
      <c r="BW189" s="117">
        <f t="shared" ref="BW189" si="869">M189</f>
        <v>171</v>
      </c>
      <c r="BX189" s="116" t="str">
        <f t="shared" ref="BX189" si="870">Q189</f>
        <v>-</v>
      </c>
      <c r="BY189" s="117">
        <f t="shared" ref="BY189" si="871">U189</f>
        <v>217</v>
      </c>
      <c r="BZ189" s="116" t="str">
        <f t="shared" ref="BZ189" si="872">Y189</f>
        <v>-</v>
      </c>
      <c r="CA189" s="117">
        <f t="shared" ref="CA189" si="873">AC189</f>
        <v>260</v>
      </c>
      <c r="CB189" s="116">
        <f t="shared" ref="CB189" si="874">AG189</f>
        <v>294</v>
      </c>
      <c r="CC189" s="117">
        <f t="shared" ref="CC189" si="875">AK189</f>
        <v>302</v>
      </c>
      <c r="CD189" s="116">
        <f t="shared" ref="CD189" si="876">AO189</f>
        <v>342</v>
      </c>
      <c r="CE189" s="117">
        <f t="shared" ref="CE189" si="877">AS189</f>
        <v>375</v>
      </c>
      <c r="CF189" s="116">
        <f t="shared" ref="CF189" si="878">AW189</f>
        <v>404</v>
      </c>
      <c r="CG189" s="114">
        <f t="shared" ref="CG189" si="879">G189</f>
        <v>164</v>
      </c>
      <c r="CH189" s="116">
        <f t="shared" ref="CH189" si="880">K189</f>
        <v>170</v>
      </c>
      <c r="CI189" s="117">
        <f t="shared" ref="CI189" si="881">O189</f>
        <v>201</v>
      </c>
      <c r="CJ189" s="117" t="str">
        <f t="shared" ref="CJ189" si="882">S189</f>
        <v>-</v>
      </c>
      <c r="CK189" s="117">
        <f t="shared" ref="CK189" si="883">W189</f>
        <v>255</v>
      </c>
      <c r="CL189" s="117" t="str">
        <f t="shared" ref="CL189" si="884">AA189</f>
        <v>-</v>
      </c>
      <c r="CM189" s="117">
        <f t="shared" ref="CM189" si="885">AE189</f>
        <v>290</v>
      </c>
      <c r="CN189" s="117">
        <f t="shared" ref="CN189" si="886">AI189</f>
        <v>296</v>
      </c>
      <c r="CO189" s="117">
        <f t="shared" ref="CO189" si="887">AM189</f>
        <v>334</v>
      </c>
      <c r="CP189" s="117">
        <f t="shared" ref="CP189" si="888">AQ189</f>
        <v>367</v>
      </c>
      <c r="CQ189" s="117">
        <f t="shared" ref="CQ189" si="889">AU189</f>
        <v>403</v>
      </c>
      <c r="CR189" s="117">
        <f t="shared" ref="CR189" si="890">AY189</f>
        <v>415</v>
      </c>
      <c r="CS189" s="112">
        <f t="shared" ref="CS189" si="891">M189-K189</f>
        <v>1</v>
      </c>
    </row>
    <row r="190" spans="1:1029" s="12" customFormat="1" x14ac:dyDescent="0.2">
      <c r="A190" s="9" t="str">
        <f t="shared" ref="A190" si="892">CONCATENATE(B190,"_",C190)</f>
        <v>glr_human_5XF1</v>
      </c>
      <c r="B190" s="9" t="s">
        <v>32</v>
      </c>
      <c r="C190" s="9" t="s">
        <v>1420</v>
      </c>
      <c r="D190" s="9" t="str">
        <f>IFERROR(MID(VLOOKUP($B190,Seqs!$A:$B,2,0),E190,1),"")</f>
        <v>Q</v>
      </c>
      <c r="E190" s="9">
        <v>131</v>
      </c>
      <c r="F190" s="9" t="str">
        <f>IFERROR(MID(VLOOKUP($B190,Seqs!$A:$B,2,0),G190,1),"")</f>
        <v>L</v>
      </c>
      <c r="G190" s="9">
        <v>166</v>
      </c>
      <c r="H190" s="9" t="str">
        <f>IFERROR(MID(VLOOKUP($B190,Seqs!$A:$B,2,0),I190,1),"")</f>
        <v>S</v>
      </c>
      <c r="I190" s="112">
        <v>167</v>
      </c>
      <c r="J190" s="9" t="str">
        <f>IFERROR(MID(VLOOKUP($B190,Seqs!$A:$B,2,0),K190,1),"")</f>
        <v>H</v>
      </c>
      <c r="K190" s="112">
        <v>170</v>
      </c>
      <c r="L190" s="9" t="str">
        <f>IFERROR(MID(VLOOKUP($B190,Seqs!$A:$B,2,0),M190,1),"")</f>
        <v>N</v>
      </c>
      <c r="M190" s="112">
        <v>174</v>
      </c>
      <c r="N190" s="9" t="str">
        <f>IFERROR(MID(VLOOKUP($B190,Seqs!$A:$B,2,0),O190,1),"")</f>
        <v>R</v>
      </c>
      <c r="O190" s="9">
        <v>201</v>
      </c>
      <c r="P190" s="9" t="str">
        <f>IFERROR(MID(VLOOKUP($B190,Seqs!$A:$B,2,0),Q190,1),"")</f>
        <v/>
      </c>
      <c r="Q190" s="9" t="s">
        <v>23</v>
      </c>
      <c r="R190" s="9" t="str">
        <f>IFERROR(MID(VLOOKUP($B190,Seqs!$A:$B,2,0),S190,1),"")</f>
        <v/>
      </c>
      <c r="S190" s="9" t="s">
        <v>23</v>
      </c>
      <c r="T190" s="9" t="str">
        <f>IFERROR(MID(VLOOKUP($B190,Seqs!$A:$B,2,0),U190,1),"")</f>
        <v>S</v>
      </c>
      <c r="U190" s="9">
        <v>217</v>
      </c>
      <c r="V190" s="9" t="str">
        <f>IFERROR(MID(VLOOKUP($B190,Seqs!$A:$B,2,0),W190,1),"")</f>
        <v>L</v>
      </c>
      <c r="W190" s="9">
        <v>255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R</v>
      </c>
      <c r="AC190" s="9">
        <v>261</v>
      </c>
      <c r="AD190" s="9" t="str">
        <f>IFERROR(MID(VLOOKUP($B190,Seqs!$A:$B,2,0),AE190,1),"")</f>
        <v>F</v>
      </c>
      <c r="AE190" s="9">
        <v>289</v>
      </c>
      <c r="AF190" s="9" t="str">
        <f>IFERROR(MID(VLOOKUP($B190,Seqs!$A:$B,2,0),AG190,1),"")</f>
        <v>C</v>
      </c>
      <c r="AG190" s="9">
        <v>294</v>
      </c>
      <c r="AH190" s="9" t="str">
        <f>IFERROR(MID(VLOOKUP($B190,Seqs!$A:$B,2,0),AI190,1),"")</f>
        <v>T</v>
      </c>
      <c r="AI190" s="9">
        <v>296</v>
      </c>
      <c r="AJ190" s="9" t="str">
        <f>IFERROR(MID(VLOOKUP($B190,Seqs!$A:$B,2,0),AK190,1),"")</f>
        <v>D</v>
      </c>
      <c r="AK190" s="9">
        <v>299</v>
      </c>
      <c r="AL190" s="9" t="str">
        <f>IFERROR(MID(VLOOKUP($B190,Seqs!$A:$B,2,0),AM190,1),"")</f>
        <v>L</v>
      </c>
      <c r="AM190" s="9">
        <v>333</v>
      </c>
      <c r="AN190" s="9" t="str">
        <f>IFERROR(MID(VLOOKUP($B190,Seqs!$A:$B,2,0),AO190,1),"")</f>
        <v>D</v>
      </c>
      <c r="AO190" s="9">
        <v>342</v>
      </c>
      <c r="AP190" s="9" t="str">
        <f>IFERROR(MID(VLOOKUP($B190,Seqs!$A:$B,2,0),AQ190,1),"")</f>
        <v>V</v>
      </c>
      <c r="AQ190" s="9">
        <v>368</v>
      </c>
      <c r="AR190" s="9" t="str">
        <f>IFERROR(MID(VLOOKUP($B190,Seqs!$A:$B,2,0),AS190,1),"")</f>
        <v>L</v>
      </c>
      <c r="AS190" s="9">
        <v>377</v>
      </c>
      <c r="AT190" s="9" t="str">
        <f>IFERROR(MID(VLOOKUP($B190,Seqs!$A:$B,2,0),AU190,1),"")</f>
        <v>L</v>
      </c>
      <c r="AU190" s="9">
        <v>403</v>
      </c>
      <c r="AV190" s="9" t="str">
        <f>IFERROR(MID(VLOOKUP($B190,Seqs!$A:$B,2,0),AW190,1),"")</f>
        <v>N</v>
      </c>
      <c r="AW190" s="9">
        <v>404</v>
      </c>
      <c r="AX190" s="9" t="str">
        <f>IFERROR(MID(VLOOKUP($B190,Seqs!$A:$B,2,0),AY190,1),"")</f>
        <v>W</v>
      </c>
      <c r="AY190" s="9">
        <v>415</v>
      </c>
      <c r="AZ190" s="113" t="str">
        <f>VLOOKUP(B190,Classification!A:D,2,0)</f>
        <v>B1</v>
      </c>
      <c r="BA190" s="101" t="str">
        <f>VLOOKUP(B190,Classification!A:D,4,0)</f>
        <v>Glucagonreceptorfamily</v>
      </c>
      <c r="BB190" s="37" t="b">
        <f t="shared" ref="BB190" si="893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2">
        <f t="shared" ref="BC190" si="894">_xlfn.AGGREGATE(9,6,CG190:CR190)-_xlfn.AGGREGATE(9,6,BU190:CF190)+12</f>
        <v>242</v>
      </c>
      <c r="BD190" s="11" t="s">
        <v>23</v>
      </c>
      <c r="BE190" s="9" t="s">
        <v>1381</v>
      </c>
      <c r="BF190" s="52" t="s">
        <v>1287</v>
      </c>
      <c r="BG190" s="52" t="s">
        <v>1287</v>
      </c>
      <c r="BI190" s="114" t="s">
        <v>1293</v>
      </c>
      <c r="BJ190" s="115" t="s">
        <v>1293</v>
      </c>
      <c r="BK190" s="115" t="s">
        <v>1293</v>
      </c>
      <c r="BL190" s="115" t="s">
        <v>1293</v>
      </c>
      <c r="BM190" s="115" t="s">
        <v>1293</v>
      </c>
      <c r="BN190" s="115" t="s">
        <v>1293</v>
      </c>
      <c r="BO190" s="115" t="s">
        <v>1293</v>
      </c>
      <c r="BP190" s="115" t="s">
        <v>1293</v>
      </c>
      <c r="BQ190" s="115" t="s">
        <v>1293</v>
      </c>
      <c r="BR190" s="115" t="s">
        <v>1293</v>
      </c>
      <c r="BS190" s="115" t="s">
        <v>1293</v>
      </c>
      <c r="BT190" s="115" t="s">
        <v>1293</v>
      </c>
      <c r="BU190" s="114">
        <f t="shared" ref="BU190" si="895">E190</f>
        <v>131</v>
      </c>
      <c r="BV190" s="116">
        <f t="shared" ref="BV190" si="896">I190</f>
        <v>167</v>
      </c>
      <c r="BW190" s="117">
        <f t="shared" ref="BW190" si="897">M190</f>
        <v>174</v>
      </c>
      <c r="BX190" s="116" t="str">
        <f t="shared" ref="BX190" si="898">Q190</f>
        <v>-</v>
      </c>
      <c r="BY190" s="117">
        <f t="shared" ref="BY190" si="899">U190</f>
        <v>217</v>
      </c>
      <c r="BZ190" s="116" t="str">
        <f t="shared" ref="BZ190" si="900">Y190</f>
        <v>-</v>
      </c>
      <c r="CA190" s="117">
        <f t="shared" ref="CA190" si="901">AC190</f>
        <v>261</v>
      </c>
      <c r="CB190" s="116">
        <f t="shared" ref="CB190" si="902">AG190</f>
        <v>294</v>
      </c>
      <c r="CC190" s="117">
        <f t="shared" ref="CC190" si="903">AK190</f>
        <v>299</v>
      </c>
      <c r="CD190" s="116">
        <f t="shared" ref="CD190" si="904">AO190</f>
        <v>342</v>
      </c>
      <c r="CE190" s="117">
        <f t="shared" ref="CE190" si="905">AS190</f>
        <v>377</v>
      </c>
      <c r="CF190" s="116">
        <f t="shared" ref="CF190" si="906">AW190</f>
        <v>404</v>
      </c>
      <c r="CG190" s="114">
        <f t="shared" ref="CG190" si="907">G190</f>
        <v>166</v>
      </c>
      <c r="CH190" s="116">
        <f t="shared" ref="CH190" si="908">K190</f>
        <v>170</v>
      </c>
      <c r="CI190" s="117">
        <f t="shared" ref="CI190" si="909">O190</f>
        <v>201</v>
      </c>
      <c r="CJ190" s="117" t="str">
        <f t="shared" ref="CJ190" si="910">S190</f>
        <v>-</v>
      </c>
      <c r="CK190" s="117">
        <f t="shared" ref="CK190" si="911">W190</f>
        <v>255</v>
      </c>
      <c r="CL190" s="117" t="str">
        <f t="shared" ref="CL190" si="912">AA190</f>
        <v>-</v>
      </c>
      <c r="CM190" s="117">
        <f t="shared" ref="CM190" si="913">AE190</f>
        <v>289</v>
      </c>
      <c r="CN190" s="117">
        <f t="shared" ref="CN190" si="914">AI190</f>
        <v>296</v>
      </c>
      <c r="CO190" s="117">
        <f t="shared" ref="CO190" si="915">AM190</f>
        <v>333</v>
      </c>
      <c r="CP190" s="117">
        <f t="shared" ref="CP190" si="916">AQ190</f>
        <v>368</v>
      </c>
      <c r="CQ190" s="117">
        <f t="shared" ref="CQ190" si="917">AU190</f>
        <v>403</v>
      </c>
      <c r="CR190" s="117">
        <f t="shared" ref="CR190" si="918">AY190</f>
        <v>415</v>
      </c>
      <c r="CS190" s="112">
        <f t="shared" ref="CS190" si="919">M190-K190</f>
        <v>4</v>
      </c>
    </row>
    <row r="191" spans="1:1029" s="12" customFormat="1" x14ac:dyDescent="0.2">
      <c r="A191" s="9" t="str">
        <f t="shared" ref="A191:A193" si="920">CONCATENATE(B191,"_",C191)</f>
        <v>glp1r_human__wt</v>
      </c>
      <c r="B191" s="9" t="s">
        <v>406</v>
      </c>
      <c r="C191" s="9" t="s">
        <v>100</v>
      </c>
      <c r="D191" s="9" t="str">
        <f>IFERROR(MID(VLOOKUP($B191,Seqs!$A:$B,2,0),E191,1),"")</f>
        <v>E</v>
      </c>
      <c r="E191" s="9">
        <v>138</v>
      </c>
      <c r="F191" s="9" t="str">
        <f>IFERROR(MID(VLOOKUP($B191,Seqs!$A:$B,2,0),G191,1),"")</f>
        <v>F</v>
      </c>
      <c r="G191" s="9">
        <v>169</v>
      </c>
      <c r="H191" s="9" t="str">
        <f>IFERROR(MID(VLOOKUP($B191,Seqs!$A:$B,2,0),I191,1),"")</f>
        <v>R</v>
      </c>
      <c r="I191" s="112">
        <v>170</v>
      </c>
      <c r="J191" s="9" t="str">
        <f>IFERROR(MID(VLOOKUP($B191,Seqs!$A:$B,2,0),K191,1),"")</f>
        <v>H</v>
      </c>
      <c r="K191" s="112">
        <v>173</v>
      </c>
      <c r="L191" s="9" t="str">
        <f>IFERROR(MID(VLOOKUP($B191,Seqs!$A:$B,2,0),M191,1),"")</f>
        <v>C</v>
      </c>
      <c r="M191" s="112">
        <v>174</v>
      </c>
      <c r="N191" s="9" t="str">
        <f>IFERROR(MID(VLOOKUP($B191,Seqs!$A:$B,2,0),O191,1),"")</f>
        <v>S</v>
      </c>
      <c r="O191" s="9">
        <v>206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L</v>
      </c>
      <c r="U191" s="9">
        <v>224</v>
      </c>
      <c r="V191" s="9" t="str">
        <f>IFERROR(MID(VLOOKUP($B191,Seqs!$A:$B,2,0),W191,1),"")</f>
        <v>F</v>
      </c>
      <c r="W191" s="9">
        <v>257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E</v>
      </c>
      <c r="AC191" s="9">
        <v>262</v>
      </c>
      <c r="AD191" s="9" t="str">
        <f>IFERROR(MID(VLOOKUP($B191,Seqs!$A:$B,2,0),AE191,1),"")</f>
        <v>E</v>
      </c>
      <c r="AE191" s="9">
        <v>292</v>
      </c>
      <c r="AF191" s="9" t="str">
        <f>IFERROR(MID(VLOOKUP($B191,Seqs!$A:$B,2,0),AG191,1),"")</f>
        <v>C</v>
      </c>
      <c r="AG191" s="9">
        <v>296</v>
      </c>
      <c r="AH191" s="9" t="str">
        <f>IFERROR(MID(VLOOKUP($B191,Seqs!$A:$B,2,0),AI191,1),"")</f>
        <v>T</v>
      </c>
      <c r="AI191" s="9">
        <v>298</v>
      </c>
      <c r="AJ191" s="9" t="str">
        <f>IFERROR(MID(VLOOKUP($B191,Seqs!$A:$B,2,0),AK191,1),"")</f>
        <v>N</v>
      </c>
      <c r="AK191" s="9">
        <v>302</v>
      </c>
      <c r="AL191" s="9" t="str">
        <f>IFERROR(MID(VLOOKUP($B191,Seqs!$A:$B,2,0),AM191,1),"")</f>
        <v>A</v>
      </c>
      <c r="AM191" s="9">
        <v>337</v>
      </c>
      <c r="AN191" s="9" t="str">
        <f>IFERROR(MID(VLOOKUP($B191,Seqs!$A:$B,2,0),AO191,1),"")</f>
        <v>D</v>
      </c>
      <c r="AO191" s="9">
        <v>344</v>
      </c>
      <c r="AP191" s="9" t="str">
        <f>IFERROR(MID(VLOOKUP($B191,Seqs!$A:$B,2,0),AQ191,1),"")</f>
        <v>F</v>
      </c>
      <c r="AQ191" s="9">
        <v>369</v>
      </c>
      <c r="AR191" s="9" t="str">
        <f>IFERROR(MID(VLOOKUP($B191,Seqs!$A:$B,2,0),AS191,1),"")</f>
        <v>G</v>
      </c>
      <c r="AS191" s="9">
        <v>377</v>
      </c>
      <c r="AT191" s="9" t="str">
        <f>IFERROR(MID(VLOOKUP($B191,Seqs!$A:$B,2,0),AU191,1),"")</f>
        <v>V</v>
      </c>
      <c r="AU191" s="9">
        <v>405</v>
      </c>
      <c r="AV191" s="9" t="str">
        <f>IFERROR(MID(VLOOKUP($B191,Seqs!$A:$B,2,0),AW191,1),"")</f>
        <v>N</v>
      </c>
      <c r="AW191" s="9">
        <v>406</v>
      </c>
      <c r="AX191" s="9" t="str">
        <f>IFERROR(MID(VLOOKUP($B191,Seqs!$A:$B,2,0),AY191,1),"")</f>
        <v>S</v>
      </c>
      <c r="AY191" s="9">
        <v>431</v>
      </c>
      <c r="AZ191" s="113" t="str">
        <f>VLOOKUP(B191,Classification!A:D,2,0)</f>
        <v>B1</v>
      </c>
      <c r="BA191" s="101" t="str">
        <f>VLOOKUP(B191,Classification!A:D,4,0)</f>
        <v>Glucagonreceptorfamily</v>
      </c>
      <c r="BB191" s="37" t="b">
        <f t="shared" ref="BB191:BB193" si="921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2">
        <f t="shared" ref="BC191:BC193" si="922">_xlfn.AGGREGATE(9,6,CG191:CR191)-_xlfn.AGGREGATE(9,6,BU191:CF191)+12</f>
        <v>256</v>
      </c>
      <c r="BD191" s="11" t="s">
        <v>23</v>
      </c>
      <c r="BE191" s="9" t="s">
        <v>1381</v>
      </c>
      <c r="BF191" s="52" t="s">
        <v>1384</v>
      </c>
      <c r="BG191" s="52" t="s">
        <v>1384</v>
      </c>
      <c r="BI191" s="114" t="s">
        <v>1293</v>
      </c>
      <c r="BJ191" s="115" t="s">
        <v>1293</v>
      </c>
      <c r="BK191" s="115" t="s">
        <v>1293</v>
      </c>
      <c r="BL191" s="115" t="s">
        <v>1293</v>
      </c>
      <c r="BM191" s="115" t="s">
        <v>1293</v>
      </c>
      <c r="BN191" s="115" t="s">
        <v>1293</v>
      </c>
      <c r="BO191" s="115" t="s">
        <v>1293</v>
      </c>
      <c r="BP191" s="115" t="s">
        <v>1293</v>
      </c>
      <c r="BQ191" s="115" t="s">
        <v>1293</v>
      </c>
      <c r="BR191" s="115" t="s">
        <v>1293</v>
      </c>
      <c r="BS191" s="115" t="s">
        <v>1293</v>
      </c>
      <c r="BT191" s="115" t="s">
        <v>1293</v>
      </c>
      <c r="BU191" s="114">
        <f t="shared" ref="BU191:BU193" si="923">E191</f>
        <v>138</v>
      </c>
      <c r="BV191" s="116">
        <f t="shared" ref="BV191:BV193" si="924">I191</f>
        <v>170</v>
      </c>
      <c r="BW191" s="117">
        <f t="shared" ref="BW191:BW193" si="925">M191</f>
        <v>174</v>
      </c>
      <c r="BX191" s="116" t="str">
        <f t="shared" ref="BX191:BX193" si="926">Q191</f>
        <v>-</v>
      </c>
      <c r="BY191" s="117">
        <f t="shared" ref="BY191:BY193" si="927">U191</f>
        <v>224</v>
      </c>
      <c r="BZ191" s="116" t="str">
        <f t="shared" ref="BZ191:BZ193" si="928">Y191</f>
        <v>-</v>
      </c>
      <c r="CA191" s="117">
        <f t="shared" ref="CA191:CA193" si="929">AC191</f>
        <v>262</v>
      </c>
      <c r="CB191" s="116">
        <f t="shared" ref="CB191:CB193" si="930">AG191</f>
        <v>296</v>
      </c>
      <c r="CC191" s="117">
        <f t="shared" ref="CC191:CC193" si="931">AK191</f>
        <v>302</v>
      </c>
      <c r="CD191" s="116">
        <f t="shared" ref="CD191:CD193" si="932">AO191</f>
        <v>344</v>
      </c>
      <c r="CE191" s="117">
        <f t="shared" ref="CE191:CE193" si="933">AS191</f>
        <v>377</v>
      </c>
      <c r="CF191" s="116">
        <f t="shared" ref="CF191:CF193" si="934">AW191</f>
        <v>406</v>
      </c>
      <c r="CG191" s="114">
        <f t="shared" ref="CG191:CG193" si="935">G191</f>
        <v>169</v>
      </c>
      <c r="CH191" s="116">
        <f t="shared" ref="CH191:CH193" si="936">K191</f>
        <v>173</v>
      </c>
      <c r="CI191" s="117">
        <f t="shared" ref="CI191:CI193" si="937">O191</f>
        <v>206</v>
      </c>
      <c r="CJ191" s="117" t="str">
        <f t="shared" ref="CJ191:CJ193" si="938">S191</f>
        <v>-</v>
      </c>
      <c r="CK191" s="117">
        <f t="shared" ref="CK191:CK193" si="939">W191</f>
        <v>257</v>
      </c>
      <c r="CL191" s="117" t="str">
        <f t="shared" ref="CL191:CL193" si="940">AA191</f>
        <v>-</v>
      </c>
      <c r="CM191" s="117">
        <f t="shared" ref="CM191:CM193" si="941">AE191</f>
        <v>292</v>
      </c>
      <c r="CN191" s="117">
        <f t="shared" ref="CN191:CN193" si="942">AI191</f>
        <v>298</v>
      </c>
      <c r="CO191" s="117">
        <f t="shared" ref="CO191:CO193" si="943">AM191</f>
        <v>337</v>
      </c>
      <c r="CP191" s="117">
        <f t="shared" ref="CP191:CP193" si="944">AQ191</f>
        <v>369</v>
      </c>
      <c r="CQ191" s="117">
        <f t="shared" ref="CQ191:CQ193" si="945">AU191</f>
        <v>405</v>
      </c>
      <c r="CR191" s="117">
        <f t="shared" ref="CR191:CR193" si="946">AY191</f>
        <v>431</v>
      </c>
      <c r="CS191" s="112">
        <f t="shared" ref="CS191:CS193" si="947">M191-K191</f>
        <v>1</v>
      </c>
    </row>
    <row r="192" spans="1:1029" s="12" customFormat="1" x14ac:dyDescent="0.2">
      <c r="A192" s="9" t="str">
        <f t="shared" ref="A192" si="948">CONCATENATE(B192,"_",C192)</f>
        <v>glp1r_human_5VEW</v>
      </c>
      <c r="B192" s="9" t="s">
        <v>406</v>
      </c>
      <c r="C192" s="9" t="s">
        <v>1416</v>
      </c>
      <c r="D192" s="9" t="str">
        <f>IFERROR(MID(VLOOKUP($B192,Seqs!$A:$B,2,0),E192,1),"")</f>
        <v>S</v>
      </c>
      <c r="E192" s="9">
        <v>136</v>
      </c>
      <c r="F192" s="9" t="str">
        <f>IFERROR(MID(VLOOKUP($B192,Seqs!$A:$B,2,0),G192,1),"")</f>
        <v>F</v>
      </c>
      <c r="G192" s="9">
        <v>169</v>
      </c>
      <c r="H192" s="9" t="str">
        <f>IFERROR(MID(VLOOKUP($B192,Seqs!$A:$B,2,0),I192,1),"")</f>
        <v>R</v>
      </c>
      <c r="I192" s="112">
        <v>170</v>
      </c>
      <c r="J192" s="9" t="str">
        <f>IFERROR(MID(VLOOKUP($B192,Seqs!$A:$B,2,0),K192,1),"")</f>
        <v>H</v>
      </c>
      <c r="K192" s="112">
        <v>173</v>
      </c>
      <c r="L192" s="9" t="str">
        <f>IFERROR(MID(VLOOKUP($B192,Seqs!$A:$B,2,0),M192,1),"")</f>
        <v>C</v>
      </c>
      <c r="M192" s="112">
        <v>174</v>
      </c>
      <c r="N192" s="9" t="str">
        <f>IFERROR(MID(VLOOKUP($B192,Seqs!$A:$B,2,0),O192,1),"")</f>
        <v>L</v>
      </c>
      <c r="O192" s="9">
        <v>201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L</v>
      </c>
      <c r="U192" s="9">
        <v>224</v>
      </c>
      <c r="V192" s="9" t="str">
        <f>IFERROR(MID(VLOOKUP($B192,Seqs!$A:$B,2,0),W192,1),"")</f>
        <v>F</v>
      </c>
      <c r="W192" s="9">
        <v>257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E</v>
      </c>
      <c r="AC192" s="9">
        <v>262</v>
      </c>
      <c r="AD192" s="9" t="str">
        <f>IFERROR(MID(VLOOKUP($B192,Seqs!$A:$B,2,0),AE192,1),"")</f>
        <v>E</v>
      </c>
      <c r="AE192" s="9">
        <v>292</v>
      </c>
      <c r="AF192" s="9" t="str">
        <f>IFERROR(MID(VLOOKUP($B192,Seqs!$A:$B,2,0),AG192,1),"")</f>
        <v>C</v>
      </c>
      <c r="AG192" s="9">
        <v>296</v>
      </c>
      <c r="AH192" s="9" t="str">
        <f>IFERROR(MID(VLOOKUP($B192,Seqs!$A:$B,2,0),AI192,1),"")</f>
        <v>T</v>
      </c>
      <c r="AI192" s="9">
        <v>298</v>
      </c>
      <c r="AJ192" s="9" t="str">
        <f>IFERROR(MID(VLOOKUP($B192,Seqs!$A:$B,2,0),AK192,1),"")</f>
        <v>Y</v>
      </c>
      <c r="AK192" s="9">
        <v>305</v>
      </c>
      <c r="AL192" s="9" t="str">
        <f>IFERROR(MID(VLOOKUP($B192,Seqs!$A:$B,2,0),AM192,1),"")</f>
        <v>A</v>
      </c>
      <c r="AM192" s="9">
        <v>337</v>
      </c>
      <c r="AN192" s="9" t="str">
        <f>IFERROR(MID(VLOOKUP($B192,Seqs!$A:$B,2,0),AO192,1),"")</f>
        <v>D</v>
      </c>
      <c r="AO192" s="9">
        <v>344</v>
      </c>
      <c r="AP192" s="9" t="str">
        <f>IFERROR(MID(VLOOKUP($B192,Seqs!$A:$B,2,0),AQ192,1),"")</f>
        <v>F</v>
      </c>
      <c r="AQ192" s="9">
        <v>367</v>
      </c>
      <c r="AR192" s="9" t="str">
        <f>IFERROR(MID(VLOOKUP($B192,Seqs!$A:$B,2,0),AS192,1),"")</f>
        <v>R</v>
      </c>
      <c r="AS192" s="9">
        <v>380</v>
      </c>
      <c r="AT192" s="9" t="str">
        <f>IFERROR(MID(VLOOKUP($B192,Seqs!$A:$B,2,0),AU192,1),"")</f>
        <v>V</v>
      </c>
      <c r="AU192" s="9">
        <v>405</v>
      </c>
      <c r="AV192" s="9" t="str">
        <f>IFERROR(MID(VLOOKUP($B192,Seqs!$A:$B,2,0),AW192,1),"")</f>
        <v>N</v>
      </c>
      <c r="AW192" s="9">
        <v>406</v>
      </c>
      <c r="AX192" s="9" t="str">
        <f>IFERROR(MID(VLOOKUP($B192,Seqs!$A:$B,2,0),AY192,1),"")</f>
        <v>L</v>
      </c>
      <c r="AY192" s="9">
        <v>422</v>
      </c>
      <c r="AZ192" s="113" t="str">
        <f>VLOOKUP(B192,Classification!A:D,2,0)</f>
        <v>B1</v>
      </c>
      <c r="BA192" s="101" t="str">
        <f>VLOOKUP(B192,Classification!A:D,4,0)</f>
        <v>Glucagonreceptorfamily</v>
      </c>
      <c r="BB192" s="37" t="b">
        <f t="shared" ref="BB192" si="949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2">
        <f t="shared" ref="BC192" si="950">_xlfn.AGGREGATE(9,6,CG192:CR192)-_xlfn.AGGREGATE(9,6,BU192:CF192)+12</f>
        <v>236</v>
      </c>
      <c r="BD192" s="11" t="s">
        <v>1383</v>
      </c>
      <c r="BE192" s="9" t="s">
        <v>1381</v>
      </c>
      <c r="BF192" s="52" t="s">
        <v>1287</v>
      </c>
      <c r="BG192" s="52" t="s">
        <v>1287</v>
      </c>
      <c r="BI192" s="114" t="s">
        <v>1293</v>
      </c>
      <c r="BJ192" s="115" t="s">
        <v>1293</v>
      </c>
      <c r="BK192" s="115" t="s">
        <v>1293</v>
      </c>
      <c r="BL192" s="115" t="s">
        <v>1293</v>
      </c>
      <c r="BM192" s="115" t="s">
        <v>1293</v>
      </c>
      <c r="BN192" s="115" t="s">
        <v>1293</v>
      </c>
      <c r="BO192" s="115" t="s">
        <v>1293</v>
      </c>
      <c r="BP192" s="115" t="s">
        <v>1293</v>
      </c>
      <c r="BQ192" s="115" t="s">
        <v>1293</v>
      </c>
      <c r="BR192" s="115" t="s">
        <v>1293</v>
      </c>
      <c r="BS192" s="115" t="s">
        <v>1293</v>
      </c>
      <c r="BT192" s="115" t="s">
        <v>1293</v>
      </c>
      <c r="BU192" s="114">
        <f t="shared" ref="BU192" si="951">E192</f>
        <v>136</v>
      </c>
      <c r="BV192" s="116">
        <f t="shared" ref="BV192" si="952">I192</f>
        <v>170</v>
      </c>
      <c r="BW192" s="117">
        <f t="shared" ref="BW192" si="953">M192</f>
        <v>174</v>
      </c>
      <c r="BX192" s="116" t="str">
        <f t="shared" ref="BX192" si="954">Q192</f>
        <v>-</v>
      </c>
      <c r="BY192" s="117">
        <f t="shared" ref="BY192" si="955">U192</f>
        <v>224</v>
      </c>
      <c r="BZ192" s="116" t="str">
        <f t="shared" ref="BZ192" si="956">Y192</f>
        <v>-</v>
      </c>
      <c r="CA192" s="117">
        <f t="shared" ref="CA192" si="957">AC192</f>
        <v>262</v>
      </c>
      <c r="CB192" s="116">
        <f t="shared" ref="CB192" si="958">AG192</f>
        <v>296</v>
      </c>
      <c r="CC192" s="117">
        <f t="shared" ref="CC192" si="959">AK192</f>
        <v>305</v>
      </c>
      <c r="CD192" s="116">
        <f t="shared" ref="CD192" si="960">AO192</f>
        <v>344</v>
      </c>
      <c r="CE192" s="117">
        <f t="shared" ref="CE192" si="961">AS192</f>
        <v>380</v>
      </c>
      <c r="CF192" s="116">
        <f t="shared" ref="CF192" si="962">AW192</f>
        <v>406</v>
      </c>
      <c r="CG192" s="114">
        <f t="shared" ref="CG192" si="963">G192</f>
        <v>169</v>
      </c>
      <c r="CH192" s="116">
        <f t="shared" ref="CH192" si="964">K192</f>
        <v>173</v>
      </c>
      <c r="CI192" s="117">
        <f t="shared" ref="CI192" si="965">O192</f>
        <v>201</v>
      </c>
      <c r="CJ192" s="117" t="str">
        <f t="shared" ref="CJ192" si="966">S192</f>
        <v>-</v>
      </c>
      <c r="CK192" s="117">
        <f t="shared" ref="CK192" si="967">W192</f>
        <v>257</v>
      </c>
      <c r="CL192" s="117" t="str">
        <f t="shared" ref="CL192" si="968">AA192</f>
        <v>-</v>
      </c>
      <c r="CM192" s="117">
        <f t="shared" ref="CM192" si="969">AE192</f>
        <v>292</v>
      </c>
      <c r="CN192" s="117">
        <f t="shared" ref="CN192" si="970">AI192</f>
        <v>298</v>
      </c>
      <c r="CO192" s="117">
        <f t="shared" ref="CO192" si="971">AM192</f>
        <v>337</v>
      </c>
      <c r="CP192" s="117">
        <f t="shared" ref="CP192" si="972">AQ192</f>
        <v>367</v>
      </c>
      <c r="CQ192" s="117">
        <f t="shared" ref="CQ192" si="973">AU192</f>
        <v>405</v>
      </c>
      <c r="CR192" s="117">
        <f t="shared" ref="CR192" si="974">AY192</f>
        <v>422</v>
      </c>
      <c r="CS192" s="112">
        <f t="shared" ref="CS192" si="975">M192-K192</f>
        <v>1</v>
      </c>
    </row>
    <row r="193" spans="1:1029" s="12" customFormat="1" x14ac:dyDescent="0.2">
      <c r="A193" s="9" t="str">
        <f t="shared" si="920"/>
        <v>glp1r_human_5VEX</v>
      </c>
      <c r="B193" s="9" t="s">
        <v>406</v>
      </c>
      <c r="C193" s="9" t="s">
        <v>1415</v>
      </c>
      <c r="D193" s="9" t="str">
        <f>IFERROR(MID(VLOOKUP($B193,Seqs!$A:$B,2,0),E193,1),"")</f>
        <v>S</v>
      </c>
      <c r="E193" s="9">
        <v>136</v>
      </c>
      <c r="F193" s="9" t="str">
        <f>IFERROR(MID(VLOOKUP($B193,Seqs!$A:$B,2,0),G193,1),"")</f>
        <v>F</v>
      </c>
      <c r="G193" s="9">
        <v>169</v>
      </c>
      <c r="H193" s="9" t="str">
        <f>IFERROR(MID(VLOOKUP($B193,Seqs!$A:$B,2,0),I193,1),"")</f>
        <v>R</v>
      </c>
      <c r="I193" s="112">
        <v>170</v>
      </c>
      <c r="J193" s="9" t="str">
        <f>IFERROR(MID(VLOOKUP($B193,Seqs!$A:$B,2,0),K193,1),"")</f>
        <v>H</v>
      </c>
      <c r="K193" s="112">
        <v>173</v>
      </c>
      <c r="L193" s="9" t="str">
        <f>IFERROR(MID(VLOOKUP($B193,Seqs!$A:$B,2,0),M193,1),"")</f>
        <v>C</v>
      </c>
      <c r="M193" s="112">
        <v>174</v>
      </c>
      <c r="N193" s="9" t="str">
        <f>IFERROR(MID(VLOOKUP($B193,Seqs!$A:$B,2,0),O193,1),"")</f>
        <v>L</v>
      </c>
      <c r="O193" s="9">
        <v>201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L</v>
      </c>
      <c r="U193" s="9">
        <v>224</v>
      </c>
      <c r="V193" s="9" t="str">
        <f>IFERROR(MID(VLOOKUP($B193,Seqs!$A:$B,2,0),W193,1),"")</f>
        <v>F</v>
      </c>
      <c r="W193" s="9">
        <v>257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E</v>
      </c>
      <c r="AC193" s="9">
        <v>262</v>
      </c>
      <c r="AD193" s="9" t="str">
        <f>IFERROR(MID(VLOOKUP($B193,Seqs!$A:$B,2,0),AE193,1),"")</f>
        <v>E</v>
      </c>
      <c r="AE193" s="9">
        <v>292</v>
      </c>
      <c r="AF193" s="9" t="str">
        <f>IFERROR(MID(VLOOKUP($B193,Seqs!$A:$B,2,0),AG193,1),"")</f>
        <v>C</v>
      </c>
      <c r="AG193" s="9">
        <v>296</v>
      </c>
      <c r="AH193" s="9" t="str">
        <f>IFERROR(MID(VLOOKUP($B193,Seqs!$A:$B,2,0),AI193,1),"")</f>
        <v>T</v>
      </c>
      <c r="AI193" s="9">
        <v>298</v>
      </c>
      <c r="AJ193" s="9" t="str">
        <f>IFERROR(MID(VLOOKUP($B193,Seqs!$A:$B,2,0),AK193,1),"")</f>
        <v>Y</v>
      </c>
      <c r="AK193" s="9">
        <v>305</v>
      </c>
      <c r="AL193" s="9" t="str">
        <f>IFERROR(MID(VLOOKUP($B193,Seqs!$A:$B,2,0),AM193,1),"")</f>
        <v>A</v>
      </c>
      <c r="AM193" s="9">
        <v>337</v>
      </c>
      <c r="AN193" s="9" t="str">
        <f>IFERROR(MID(VLOOKUP($B193,Seqs!$A:$B,2,0),AO193,1),"")</f>
        <v>D</v>
      </c>
      <c r="AO193" s="9">
        <v>344</v>
      </c>
      <c r="AP193" s="9" t="str">
        <f>IFERROR(MID(VLOOKUP($B193,Seqs!$A:$B,2,0),AQ193,1),"")</f>
        <v>F</v>
      </c>
      <c r="AQ193" s="9">
        <v>367</v>
      </c>
      <c r="AR193" s="9" t="str">
        <f>IFERROR(MID(VLOOKUP($B193,Seqs!$A:$B,2,0),AS193,1),"")</f>
        <v>R</v>
      </c>
      <c r="AS193" s="9">
        <v>380</v>
      </c>
      <c r="AT193" s="9" t="str">
        <f>IFERROR(MID(VLOOKUP($B193,Seqs!$A:$B,2,0),AU193,1),"")</f>
        <v>V</v>
      </c>
      <c r="AU193" s="9">
        <v>405</v>
      </c>
      <c r="AV193" s="9" t="str">
        <f>IFERROR(MID(VLOOKUP($B193,Seqs!$A:$B,2,0),AW193,1),"")</f>
        <v>N</v>
      </c>
      <c r="AW193" s="9">
        <v>406</v>
      </c>
      <c r="AX193" s="9" t="str">
        <f>IFERROR(MID(VLOOKUP($B193,Seqs!$A:$B,2,0),AY193,1),"")</f>
        <v>L</v>
      </c>
      <c r="AY193" s="9">
        <v>422</v>
      </c>
      <c r="AZ193" s="113" t="str">
        <f>VLOOKUP(B193,Classification!A:D,2,0)</f>
        <v>B1</v>
      </c>
      <c r="BA193" s="101" t="str">
        <f>VLOOKUP(B193,Classification!A:D,4,0)</f>
        <v>Glucagonreceptorfamily</v>
      </c>
      <c r="BB193" s="37" t="b">
        <f t="shared" si="921"/>
        <v>1</v>
      </c>
      <c r="BC193" s="112">
        <f t="shared" si="922"/>
        <v>236</v>
      </c>
      <c r="BD193" s="11" t="s">
        <v>23</v>
      </c>
      <c r="BE193" s="9" t="s">
        <v>1381</v>
      </c>
      <c r="BF193" s="52" t="s">
        <v>1</v>
      </c>
      <c r="BG193" s="52" t="s">
        <v>1</v>
      </c>
      <c r="BI193" s="114" t="s">
        <v>1293</v>
      </c>
      <c r="BJ193" s="115" t="s">
        <v>1293</v>
      </c>
      <c r="BK193" s="115" t="s">
        <v>1293</v>
      </c>
      <c r="BL193" s="115" t="s">
        <v>1293</v>
      </c>
      <c r="BM193" s="115" t="s">
        <v>1293</v>
      </c>
      <c r="BN193" s="115" t="s">
        <v>1293</v>
      </c>
      <c r="BO193" s="115" t="s">
        <v>1293</v>
      </c>
      <c r="BP193" s="115" t="s">
        <v>1293</v>
      </c>
      <c r="BQ193" s="115" t="s">
        <v>1293</v>
      </c>
      <c r="BR193" s="115" t="s">
        <v>1293</v>
      </c>
      <c r="BS193" s="115" t="s">
        <v>1293</v>
      </c>
      <c r="BT193" s="115" t="s">
        <v>1293</v>
      </c>
      <c r="BU193" s="114">
        <f t="shared" si="923"/>
        <v>136</v>
      </c>
      <c r="BV193" s="116">
        <f t="shared" si="924"/>
        <v>170</v>
      </c>
      <c r="BW193" s="117">
        <f t="shared" si="925"/>
        <v>174</v>
      </c>
      <c r="BX193" s="116" t="str">
        <f t="shared" si="926"/>
        <v>-</v>
      </c>
      <c r="BY193" s="117">
        <f t="shared" si="927"/>
        <v>224</v>
      </c>
      <c r="BZ193" s="116" t="str">
        <f t="shared" si="928"/>
        <v>-</v>
      </c>
      <c r="CA193" s="117">
        <f t="shared" si="929"/>
        <v>262</v>
      </c>
      <c r="CB193" s="116">
        <f t="shared" si="930"/>
        <v>296</v>
      </c>
      <c r="CC193" s="117">
        <f t="shared" si="931"/>
        <v>305</v>
      </c>
      <c r="CD193" s="116">
        <f t="shared" si="932"/>
        <v>344</v>
      </c>
      <c r="CE193" s="117">
        <f t="shared" si="933"/>
        <v>380</v>
      </c>
      <c r="CF193" s="116">
        <f t="shared" si="934"/>
        <v>406</v>
      </c>
      <c r="CG193" s="114">
        <f t="shared" si="935"/>
        <v>169</v>
      </c>
      <c r="CH193" s="116">
        <f t="shared" si="936"/>
        <v>173</v>
      </c>
      <c r="CI193" s="117">
        <f t="shared" si="937"/>
        <v>201</v>
      </c>
      <c r="CJ193" s="117" t="str">
        <f t="shared" si="938"/>
        <v>-</v>
      </c>
      <c r="CK193" s="117">
        <f t="shared" si="939"/>
        <v>257</v>
      </c>
      <c r="CL193" s="117" t="str">
        <f t="shared" si="940"/>
        <v>-</v>
      </c>
      <c r="CM193" s="117">
        <f t="shared" si="941"/>
        <v>292</v>
      </c>
      <c r="CN193" s="117">
        <f t="shared" si="942"/>
        <v>298</v>
      </c>
      <c r="CO193" s="117">
        <f t="shared" si="943"/>
        <v>337</v>
      </c>
      <c r="CP193" s="117">
        <f t="shared" si="944"/>
        <v>367</v>
      </c>
      <c r="CQ193" s="117">
        <f t="shared" si="945"/>
        <v>405</v>
      </c>
      <c r="CR193" s="117">
        <f t="shared" si="946"/>
        <v>422</v>
      </c>
      <c r="CS193" s="112">
        <f t="shared" si="947"/>
        <v>1</v>
      </c>
    </row>
    <row r="194" spans="1:1029" s="12" customFormat="1" x14ac:dyDescent="0.2">
      <c r="A194" s="9" t="str">
        <f t="shared" ref="A194" si="976">CONCATENATE(B194,"_",C194)</f>
        <v>glp1r_human_5NX2</v>
      </c>
      <c r="B194" s="9" t="s">
        <v>406</v>
      </c>
      <c r="C194" s="9" t="s">
        <v>1428</v>
      </c>
      <c r="D194" s="9" t="str">
        <f>IFERROR(MID(VLOOKUP($B194,Seqs!$A:$B,2,0),E194,1),"")</f>
        <v>E</v>
      </c>
      <c r="E194" s="9">
        <v>138</v>
      </c>
      <c r="F194" s="9" t="str">
        <f>IFERROR(MID(VLOOKUP($B194,Seqs!$A:$B,2,0),G194,1),"")</f>
        <v>F</v>
      </c>
      <c r="G194" s="9">
        <v>169</v>
      </c>
      <c r="H194" s="9" t="str">
        <f>IFERROR(MID(VLOOKUP($B194,Seqs!$A:$B,2,0),I194,1),"")</f>
        <v>R</v>
      </c>
      <c r="I194" s="112">
        <v>170</v>
      </c>
      <c r="J194" s="9" t="str">
        <f>IFERROR(MID(VLOOKUP($B194,Seqs!$A:$B,2,0),K194,1),"")</f>
        <v>H</v>
      </c>
      <c r="K194" s="112">
        <v>173</v>
      </c>
      <c r="L194" s="9" t="str">
        <f>IFERROR(MID(VLOOKUP($B194,Seqs!$A:$B,2,0),M194,1),"")</f>
        <v>C</v>
      </c>
      <c r="M194" s="112">
        <v>174</v>
      </c>
      <c r="N194" s="9" t="str">
        <f>IFERROR(MID(VLOOKUP($B194,Seqs!$A:$B,2,0),O194,1),"")</f>
        <v>S</v>
      </c>
      <c r="O194" s="9">
        <v>206</v>
      </c>
      <c r="P194" s="9" t="str">
        <f>IFERROR(MID(VLOOKUP($B194,Seqs!$A:$B,2,0),Q194,1),"")</f>
        <v/>
      </c>
      <c r="Q194" s="9" t="s">
        <v>23</v>
      </c>
      <c r="R194" s="9" t="str">
        <f>IFERROR(MID(VLOOKUP($B194,Seqs!$A:$B,2,0),S194,1),"")</f>
        <v/>
      </c>
      <c r="S194" s="9" t="s">
        <v>23</v>
      </c>
      <c r="T194" s="9" t="str">
        <f>IFERROR(MID(VLOOKUP($B194,Seqs!$A:$B,2,0),U194,1),"")</f>
        <v>L</v>
      </c>
      <c r="U194" s="9">
        <v>224</v>
      </c>
      <c r="V194" s="9" t="str">
        <f>IFERROR(MID(VLOOKUP($B194,Seqs!$A:$B,2,0),W194,1),"")</f>
        <v>F</v>
      </c>
      <c r="W194" s="9">
        <v>257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E</v>
      </c>
      <c r="AC194" s="9">
        <v>262</v>
      </c>
      <c r="AD194" s="9" t="str">
        <f>IFERROR(MID(VLOOKUP($B194,Seqs!$A:$B,2,0),AE194,1),"")</f>
        <v>Y</v>
      </c>
      <c r="AE194" s="9">
        <v>291</v>
      </c>
      <c r="AF194" s="9" t="str">
        <f>IFERROR(MID(VLOOKUP($B194,Seqs!$A:$B,2,0),AG194,1),"")</f>
        <v>C</v>
      </c>
      <c r="AG194" s="9">
        <v>296</v>
      </c>
      <c r="AH194" s="9" t="str">
        <f>IFERROR(MID(VLOOKUP($B194,Seqs!$A:$B,2,0),AI194,1),"")</f>
        <v>T</v>
      </c>
      <c r="AI194" s="9">
        <v>298</v>
      </c>
      <c r="AJ194" s="9" t="str">
        <f>IFERROR(MID(VLOOKUP($B194,Seqs!$A:$B,2,0),AK194,1),"")</f>
        <v>N</v>
      </c>
      <c r="AK194" s="9">
        <v>302</v>
      </c>
      <c r="AL194" s="9" t="str">
        <f>IFERROR(MID(VLOOKUP($B194,Seqs!$A:$B,2,0),AM194,1),"")</f>
        <v>L</v>
      </c>
      <c r="AM194" s="9">
        <v>335</v>
      </c>
      <c r="AN194" s="9" t="str">
        <f>IFERROR(MID(VLOOKUP($B194,Seqs!$A:$B,2,0),AO194,1),"")</f>
        <v>M</v>
      </c>
      <c r="AO194" s="9">
        <v>340</v>
      </c>
      <c r="AP194" s="9" t="str">
        <f>IFERROR(MID(VLOOKUP($B194,Seqs!$A:$B,2,0),AQ194,1),"")</f>
        <v>F</v>
      </c>
      <c r="AQ194" s="9">
        <v>369</v>
      </c>
      <c r="AR194" s="9" t="str">
        <f>IFERROR(MID(VLOOKUP($B194,Seqs!$A:$B,2,0),AS194,1),"")</f>
        <v>G</v>
      </c>
      <c r="AS194" s="9">
        <v>377</v>
      </c>
      <c r="AT194" s="9" t="str">
        <f>IFERROR(MID(VLOOKUP($B194,Seqs!$A:$B,2,0),AU194,1),"")</f>
        <v>V</v>
      </c>
      <c r="AU194" s="9">
        <v>405</v>
      </c>
      <c r="AV194" s="9" t="str">
        <f>IFERROR(MID(VLOOKUP($B194,Seqs!$A:$B,2,0),AW194,1),"")</f>
        <v>N</v>
      </c>
      <c r="AW194" s="9">
        <v>406</v>
      </c>
      <c r="AX194" s="9" t="str">
        <f>IFERROR(MID(VLOOKUP($B194,Seqs!$A:$B,2,0),AY194,1),"")</f>
        <v>S</v>
      </c>
      <c r="AY194" s="9">
        <v>416</v>
      </c>
      <c r="AZ194" s="113" t="str">
        <f>VLOOKUP(B194,Classification!A:D,2,0)</f>
        <v>B1</v>
      </c>
      <c r="BA194" s="101" t="str">
        <f>VLOOKUP(B194,Classification!A:D,4,0)</f>
        <v>Glucagonreceptorfamily</v>
      </c>
      <c r="BB194" s="37" t="b">
        <f t="shared" ref="BB194" si="977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2">
        <f t="shared" ref="BC194" si="978">_xlfn.AGGREGATE(9,6,CG194:CR194)-_xlfn.AGGREGATE(9,6,BU194:CF194)+12</f>
        <v>242</v>
      </c>
      <c r="BD194" s="11" t="s">
        <v>1382</v>
      </c>
      <c r="BE194" s="9" t="s">
        <v>1297</v>
      </c>
      <c r="BF194" s="52" t="s">
        <v>1</v>
      </c>
      <c r="BG194" s="52" t="s">
        <v>1</v>
      </c>
      <c r="BI194" s="114" t="s">
        <v>1293</v>
      </c>
      <c r="BJ194" s="115" t="s">
        <v>1293</v>
      </c>
      <c r="BK194" s="115" t="s">
        <v>1293</v>
      </c>
      <c r="BL194" s="115" t="s">
        <v>1293</v>
      </c>
      <c r="BM194" s="115" t="s">
        <v>1293</v>
      </c>
      <c r="BN194" s="115" t="s">
        <v>1293</v>
      </c>
      <c r="BO194" s="115" t="s">
        <v>1293</v>
      </c>
      <c r="BP194" s="115" t="s">
        <v>1293</v>
      </c>
      <c r="BQ194" s="115" t="s">
        <v>1293</v>
      </c>
      <c r="BR194" s="115" t="s">
        <v>1293</v>
      </c>
      <c r="BS194" s="115" t="s">
        <v>1293</v>
      </c>
      <c r="BT194" s="115" t="s">
        <v>1293</v>
      </c>
      <c r="BU194" s="114">
        <f t="shared" ref="BU194" si="979">E194</f>
        <v>138</v>
      </c>
      <c r="BV194" s="116">
        <f t="shared" ref="BV194" si="980">I194</f>
        <v>170</v>
      </c>
      <c r="BW194" s="117">
        <f t="shared" ref="BW194" si="981">M194</f>
        <v>174</v>
      </c>
      <c r="BX194" s="116" t="str">
        <f t="shared" ref="BX194" si="982">Q194</f>
        <v>-</v>
      </c>
      <c r="BY194" s="117">
        <f t="shared" ref="BY194" si="983">U194</f>
        <v>224</v>
      </c>
      <c r="BZ194" s="116" t="str">
        <f t="shared" ref="BZ194" si="984">Y194</f>
        <v>-</v>
      </c>
      <c r="CA194" s="117">
        <f t="shared" ref="CA194" si="985">AC194</f>
        <v>262</v>
      </c>
      <c r="CB194" s="116">
        <f t="shared" ref="CB194" si="986">AG194</f>
        <v>296</v>
      </c>
      <c r="CC194" s="117">
        <f t="shared" ref="CC194" si="987">AK194</f>
        <v>302</v>
      </c>
      <c r="CD194" s="116">
        <f t="shared" ref="CD194" si="988">AO194</f>
        <v>340</v>
      </c>
      <c r="CE194" s="117">
        <f t="shared" ref="CE194" si="989">AS194</f>
        <v>377</v>
      </c>
      <c r="CF194" s="116">
        <f t="shared" ref="CF194" si="990">AW194</f>
        <v>406</v>
      </c>
      <c r="CG194" s="114">
        <f t="shared" ref="CG194" si="991">G194</f>
        <v>169</v>
      </c>
      <c r="CH194" s="116">
        <f t="shared" ref="CH194" si="992">K194</f>
        <v>173</v>
      </c>
      <c r="CI194" s="117">
        <f t="shared" ref="CI194" si="993">O194</f>
        <v>206</v>
      </c>
      <c r="CJ194" s="117" t="str">
        <f t="shared" ref="CJ194" si="994">S194</f>
        <v>-</v>
      </c>
      <c r="CK194" s="117">
        <f t="shared" ref="CK194" si="995">W194</f>
        <v>257</v>
      </c>
      <c r="CL194" s="117" t="str">
        <f t="shared" ref="CL194" si="996">AA194</f>
        <v>-</v>
      </c>
      <c r="CM194" s="117">
        <f t="shared" ref="CM194" si="997">AE194</f>
        <v>291</v>
      </c>
      <c r="CN194" s="117">
        <f t="shared" ref="CN194" si="998">AI194</f>
        <v>298</v>
      </c>
      <c r="CO194" s="117">
        <f t="shared" ref="CO194" si="999">AM194</f>
        <v>335</v>
      </c>
      <c r="CP194" s="117">
        <f t="shared" ref="CP194" si="1000">AQ194</f>
        <v>369</v>
      </c>
      <c r="CQ194" s="117">
        <f t="shared" ref="CQ194" si="1001">AU194</f>
        <v>405</v>
      </c>
      <c r="CR194" s="117">
        <f t="shared" ref="CR194" si="1002">AY194</f>
        <v>416</v>
      </c>
      <c r="CS194" s="112">
        <f t="shared" ref="CS194" si="1003">M194-K194</f>
        <v>1</v>
      </c>
    </row>
    <row r="195" spans="1:1029" s="12" customFormat="1" x14ac:dyDescent="0.2">
      <c r="A195" s="9" t="str">
        <f t="shared" ref="A195:A196" si="1004">CONCATENATE(B195,"_",C195)</f>
        <v>g1sgd4_rabit__wt</v>
      </c>
      <c r="B195" s="9" t="s">
        <v>1430</v>
      </c>
      <c r="C195" s="9" t="s">
        <v>100</v>
      </c>
      <c r="D195" s="9" t="str">
        <f>IFERROR(MID(VLOOKUP($B195,Seqs!$A:$B,2,0),E195,1),"")</f>
        <v>P</v>
      </c>
      <c r="E195" s="9">
        <v>137</v>
      </c>
      <c r="F195" s="9" t="str">
        <f>IFERROR(MID(VLOOKUP($B195,Seqs!$A:$B,2,0),G195,1),"")</f>
        <v>F</v>
      </c>
      <c r="G195" s="9">
        <v>169</v>
      </c>
      <c r="H195" s="9" t="str">
        <f>IFERROR(MID(VLOOKUP($B195,Seqs!$A:$B,2,0),I195,1),"")</f>
        <v>R</v>
      </c>
      <c r="I195" s="112">
        <v>170</v>
      </c>
      <c r="J195" s="9" t="str">
        <f>IFERROR(MID(VLOOKUP($B195,Seqs!$A:$B,2,0),K195,1),"")</f>
        <v>H</v>
      </c>
      <c r="K195" s="112">
        <v>173</v>
      </c>
      <c r="L195" s="9" t="str">
        <f>IFERROR(MID(VLOOKUP($B195,Seqs!$A:$B,2,0),M195,1),"")</f>
        <v>C</v>
      </c>
      <c r="M195" s="112">
        <v>174</v>
      </c>
      <c r="N195" s="9" t="str">
        <f>IFERROR(MID(VLOOKUP($B195,Seqs!$A:$B,2,0),O195,1),"")</f>
        <v>Q</v>
      </c>
      <c r="O195" s="9">
        <v>211</v>
      </c>
      <c r="P195" s="9" t="str">
        <f>IFERROR(MID(VLOOKUP($B195,Seqs!$A:$B,2,0),Q195,1),"")</f>
        <v/>
      </c>
      <c r="Q195" s="9" t="s">
        <v>23</v>
      </c>
      <c r="R195" s="9" t="str">
        <f>IFERROR(MID(VLOOKUP($B195,Seqs!$A:$B,2,0),S195,1),"")</f>
        <v/>
      </c>
      <c r="S195" s="9" t="s">
        <v>23</v>
      </c>
      <c r="T195" s="9" t="str">
        <f>IFERROR(MID(VLOOKUP($B195,Seqs!$A:$B,2,0),U195,1),"")</f>
        <v>L</v>
      </c>
      <c r="U195" s="9">
        <v>224</v>
      </c>
      <c r="V195" s="9" t="str">
        <f>IFERROR(MID(VLOOKUP($B195,Seqs!$A:$B,2,0),W195,1),"")</f>
        <v>F</v>
      </c>
      <c r="W195" s="9">
        <v>257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261</v>
      </c>
      <c r="AD195" s="9" t="str">
        <f>IFERROR(MID(VLOOKUP($B195,Seqs!$A:$B,2,0),AE195,1),"")</f>
        <v>E</v>
      </c>
      <c r="AE195" s="9">
        <v>292</v>
      </c>
      <c r="AF195" s="9" t="str">
        <f>IFERROR(MID(VLOOKUP($B195,Seqs!$A:$B,2,0),AG195,1),"")</f>
        <v>C</v>
      </c>
      <c r="AG195" s="9">
        <v>296</v>
      </c>
      <c r="AH195" s="9" t="str">
        <f>IFERROR(MID(VLOOKUP($B195,Seqs!$A:$B,2,0),AI195,1),"")</f>
        <v>T</v>
      </c>
      <c r="AI195" s="9">
        <v>298</v>
      </c>
      <c r="AJ195" s="9" t="str">
        <f>IFERROR(MID(VLOOKUP($B195,Seqs!$A:$B,2,0),AK195,1),"")</f>
        <v>Y</v>
      </c>
      <c r="AK195" s="9">
        <v>305</v>
      </c>
      <c r="AL195" s="9" t="str">
        <f>IFERROR(MID(VLOOKUP($B195,Seqs!$A:$B,2,0),AM195,1),"")</f>
        <v>A</v>
      </c>
      <c r="AM195" s="9">
        <v>337</v>
      </c>
      <c r="AN195" s="9" t="str">
        <f>IFERROR(MID(VLOOKUP($B195,Seqs!$A:$B,2,0),AO195,1),"")</f>
        <v>K</v>
      </c>
      <c r="AO195" s="9">
        <v>346</v>
      </c>
      <c r="AP195" s="9" t="str">
        <f>IFERROR(MID(VLOOKUP($B195,Seqs!$A:$B,2,0),AQ195,1),"")</f>
        <v>F</v>
      </c>
      <c r="AQ195" s="9">
        <v>369</v>
      </c>
      <c r="AR195" s="9" t="str">
        <f>IFERROR(MID(VLOOKUP($B195,Seqs!$A:$B,2,0),AS195,1),"")</f>
        <v>L</v>
      </c>
      <c r="AS195" s="9">
        <v>379</v>
      </c>
      <c r="AT195" s="9" t="str">
        <f>IFERROR(MID(VLOOKUP($B195,Seqs!$A:$B,2,0),AU195,1),"")</f>
        <v>V</v>
      </c>
      <c r="AU195" s="9">
        <v>405</v>
      </c>
      <c r="AV195" s="9" t="str">
        <f>IFERROR(MID(VLOOKUP($B195,Seqs!$A:$B,2,0),AW195,1),"")</f>
        <v>N</v>
      </c>
      <c r="AW195" s="9">
        <v>406</v>
      </c>
      <c r="AX195" s="9" t="str">
        <f>IFERROR(MID(VLOOKUP($B195,Seqs!$A:$B,2,0),AY195,1),"")</f>
        <v>S</v>
      </c>
      <c r="AY195" s="9">
        <v>431</v>
      </c>
      <c r="AZ195" s="113" t="str">
        <f>VLOOKUP(B195,Classification!A:D,2,0)</f>
        <v>B1</v>
      </c>
      <c r="BA195" s="101" t="str">
        <f>VLOOKUP(B195,Classification!A:D,4,0)</f>
        <v>Glucagonreceptorfamily</v>
      </c>
      <c r="BB195" s="37" t="b">
        <f t="shared" ref="BB195:BB196" si="1005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2">
        <f t="shared" ref="BC195:BC196" si="1006">_xlfn.AGGREGATE(9,6,CG195:CR195)-_xlfn.AGGREGATE(9,6,BU195:CF195)+12</f>
        <v>256</v>
      </c>
      <c r="BD195" s="11" t="s">
        <v>23</v>
      </c>
      <c r="BE195" s="9" t="s">
        <v>1297</v>
      </c>
      <c r="BF195" s="52"/>
      <c r="BG195" s="52"/>
      <c r="BI195" s="114" t="s">
        <v>1293</v>
      </c>
      <c r="BJ195" s="115" t="s">
        <v>1293</v>
      </c>
      <c r="BK195" s="115" t="s">
        <v>1293</v>
      </c>
      <c r="BL195" s="115" t="s">
        <v>1293</v>
      </c>
      <c r="BM195" s="115" t="s">
        <v>1293</v>
      </c>
      <c r="BN195" s="115" t="s">
        <v>1293</v>
      </c>
      <c r="BO195" s="115" t="s">
        <v>1293</v>
      </c>
      <c r="BP195" s="115" t="s">
        <v>1293</v>
      </c>
      <c r="BQ195" s="115" t="s">
        <v>1293</v>
      </c>
      <c r="BR195" s="115" t="s">
        <v>1293</v>
      </c>
      <c r="BS195" s="115" t="s">
        <v>1293</v>
      </c>
      <c r="BT195" s="115" t="s">
        <v>1293</v>
      </c>
      <c r="BU195" s="114">
        <f t="shared" ref="BU195:BU196" si="1007">E195</f>
        <v>137</v>
      </c>
      <c r="BV195" s="116">
        <f t="shared" ref="BV195:BV196" si="1008">I195</f>
        <v>170</v>
      </c>
      <c r="BW195" s="117">
        <f t="shared" ref="BW195:BW196" si="1009">M195</f>
        <v>174</v>
      </c>
      <c r="BX195" s="116" t="str">
        <f t="shared" ref="BX195:BX196" si="1010">Q195</f>
        <v>-</v>
      </c>
      <c r="BY195" s="117">
        <f t="shared" ref="BY195:BY196" si="1011">U195</f>
        <v>224</v>
      </c>
      <c r="BZ195" s="116" t="str">
        <f t="shared" ref="BZ195:BZ196" si="1012">Y195</f>
        <v>-</v>
      </c>
      <c r="CA195" s="117">
        <f t="shared" ref="CA195:CA196" si="1013">AC195</f>
        <v>261</v>
      </c>
      <c r="CB195" s="116">
        <f t="shared" ref="CB195:CB196" si="1014">AG195</f>
        <v>296</v>
      </c>
      <c r="CC195" s="117">
        <f t="shared" ref="CC195:CC196" si="1015">AK195</f>
        <v>305</v>
      </c>
      <c r="CD195" s="116">
        <f t="shared" ref="CD195:CD196" si="1016">AO195</f>
        <v>346</v>
      </c>
      <c r="CE195" s="117">
        <f t="shared" ref="CE195:CE196" si="1017">AS195</f>
        <v>379</v>
      </c>
      <c r="CF195" s="116">
        <f t="shared" ref="CF195:CF196" si="1018">AW195</f>
        <v>406</v>
      </c>
      <c r="CG195" s="114">
        <f t="shared" ref="CG195:CG196" si="1019">G195</f>
        <v>169</v>
      </c>
      <c r="CH195" s="116">
        <f t="shared" ref="CH195:CH196" si="1020">K195</f>
        <v>173</v>
      </c>
      <c r="CI195" s="117">
        <f t="shared" ref="CI195:CI196" si="1021">O195</f>
        <v>211</v>
      </c>
      <c r="CJ195" s="117" t="str">
        <f t="shared" ref="CJ195:CJ196" si="1022">S195</f>
        <v>-</v>
      </c>
      <c r="CK195" s="117">
        <f t="shared" ref="CK195:CK196" si="1023">W195</f>
        <v>257</v>
      </c>
      <c r="CL195" s="117" t="str">
        <f t="shared" ref="CL195:CL196" si="1024">AA195</f>
        <v>-</v>
      </c>
      <c r="CM195" s="117">
        <f t="shared" ref="CM195:CM196" si="1025">AE195</f>
        <v>292</v>
      </c>
      <c r="CN195" s="117">
        <f t="shared" ref="CN195:CN196" si="1026">AI195</f>
        <v>298</v>
      </c>
      <c r="CO195" s="117">
        <f t="shared" ref="CO195:CO196" si="1027">AM195</f>
        <v>337</v>
      </c>
      <c r="CP195" s="117">
        <f t="shared" ref="CP195:CP196" si="1028">AQ195</f>
        <v>369</v>
      </c>
      <c r="CQ195" s="117">
        <f t="shared" ref="CQ195:CQ196" si="1029">AU195</f>
        <v>405</v>
      </c>
      <c r="CR195" s="117">
        <f t="shared" ref="CR195:CR196" si="1030">AY195</f>
        <v>431</v>
      </c>
      <c r="CS195" s="112">
        <f t="shared" ref="CS195:CS196" si="1031">M195-K195</f>
        <v>1</v>
      </c>
    </row>
    <row r="196" spans="1:1029" s="12" customFormat="1" x14ac:dyDescent="0.2">
      <c r="A196" s="9" t="str">
        <f t="shared" si="1004"/>
        <v>g1sgd4_rabit_5VAI</v>
      </c>
      <c r="B196" s="9" t="s">
        <v>1430</v>
      </c>
      <c r="C196" s="9" t="s">
        <v>1432</v>
      </c>
      <c r="D196" s="9" t="str">
        <f>IFERROR(MID(VLOOKUP($B196,Seqs!$A:$B,2,0),E196,1),"")</f>
        <v>P</v>
      </c>
      <c r="E196" s="9">
        <v>137</v>
      </c>
      <c r="F196" s="9" t="str">
        <f>IFERROR(MID(VLOOKUP($B196,Seqs!$A:$B,2,0),G196,1),"")</f>
        <v>G</v>
      </c>
      <c r="G196" s="9">
        <v>168</v>
      </c>
      <c r="H196" s="9" t="str">
        <f>IFERROR(MID(VLOOKUP($B196,Seqs!$A:$B,2,0),I196,1),"")</f>
        <v>R</v>
      </c>
      <c r="I196" s="112">
        <v>170</v>
      </c>
      <c r="J196" s="9" t="str">
        <f>IFERROR(MID(VLOOKUP($B196,Seqs!$A:$B,2,0),K196,1),"")</f>
        <v>H</v>
      </c>
      <c r="K196" s="112">
        <v>173</v>
      </c>
      <c r="L196" s="9" t="str">
        <f>IFERROR(MID(VLOOKUP($B196,Seqs!$A:$B,2,0),M196,1),"")</f>
        <v>C</v>
      </c>
      <c r="M196" s="112">
        <v>174</v>
      </c>
      <c r="N196" s="9" t="str">
        <f>IFERROR(MID(VLOOKUP($B196,Seqs!$A:$B,2,0),O196,1),"")</f>
        <v>Q</v>
      </c>
      <c r="O196" s="9">
        <v>211</v>
      </c>
      <c r="P196" s="9" t="str">
        <f>IFERROR(MID(VLOOKUP($B196,Seqs!$A:$B,2,0),Q196,1),"")</f>
        <v/>
      </c>
      <c r="Q196" s="9" t="s">
        <v>23</v>
      </c>
      <c r="R196" s="9" t="str">
        <f>IFERROR(MID(VLOOKUP($B196,Seqs!$A:$B,2,0),S196,1),"")</f>
        <v/>
      </c>
      <c r="S196" s="9" t="s">
        <v>23</v>
      </c>
      <c r="T196" s="9" t="str">
        <f>IFERROR(MID(VLOOKUP($B196,Seqs!$A:$B,2,0),U196,1),"")</f>
        <v>L</v>
      </c>
      <c r="U196" s="9">
        <v>224</v>
      </c>
      <c r="V196" s="9" t="str">
        <f>IFERROR(MID(VLOOKUP($B196,Seqs!$A:$B,2,0),W196,1),"")</f>
        <v>F</v>
      </c>
      <c r="W196" s="9">
        <v>257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261</v>
      </c>
      <c r="AD196" s="9" t="str">
        <f>IFERROR(MID(VLOOKUP($B196,Seqs!$A:$B,2,0),AE196,1),"")</f>
        <v>E</v>
      </c>
      <c r="AE196" s="9">
        <v>292</v>
      </c>
      <c r="AF196" s="9" t="str">
        <f>IFERROR(MID(VLOOKUP($B196,Seqs!$A:$B,2,0),AG196,1),"")</f>
        <v>C</v>
      </c>
      <c r="AG196" s="9">
        <v>296</v>
      </c>
      <c r="AH196" s="9" t="str">
        <f>IFERROR(MID(VLOOKUP($B196,Seqs!$A:$B,2,0),AI196,1),"")</f>
        <v>T</v>
      </c>
      <c r="AI196" s="9">
        <v>298</v>
      </c>
      <c r="AJ196" s="9" t="str">
        <f>IFERROR(MID(VLOOKUP($B196,Seqs!$A:$B,2,0),AK196,1),"")</f>
        <v>Y</v>
      </c>
      <c r="AK196" s="9">
        <v>305</v>
      </c>
      <c r="AL196" s="9" t="str">
        <f>IFERROR(MID(VLOOKUP($B196,Seqs!$A:$B,2,0),AM196,1),"")</f>
        <v>A</v>
      </c>
      <c r="AM196" s="9">
        <v>337</v>
      </c>
      <c r="AN196" s="9" t="str">
        <f>IFERROR(MID(VLOOKUP($B196,Seqs!$A:$B,2,0),AO196,1),"")</f>
        <v>K</v>
      </c>
      <c r="AO196" s="9">
        <v>346</v>
      </c>
      <c r="AP196" s="9" t="str">
        <f>IFERROR(MID(VLOOKUP($B196,Seqs!$A:$B,2,0),AQ196,1),"")</f>
        <v>F</v>
      </c>
      <c r="AQ196" s="9">
        <v>369</v>
      </c>
      <c r="AR196" s="9" t="str">
        <f>IFERROR(MID(VLOOKUP($B196,Seqs!$A:$B,2,0),AS196,1),"")</f>
        <v>L</v>
      </c>
      <c r="AS196" s="9">
        <v>379</v>
      </c>
      <c r="AT196" s="9" t="str">
        <f>IFERROR(MID(VLOOKUP($B196,Seqs!$A:$B,2,0),AU196,1),"")</f>
        <v>V</v>
      </c>
      <c r="AU196" s="9">
        <v>405</v>
      </c>
      <c r="AV196" s="9" t="str">
        <f>IFERROR(MID(VLOOKUP($B196,Seqs!$A:$B,2,0),AW196,1),"")</f>
        <v>N</v>
      </c>
      <c r="AW196" s="9">
        <v>406</v>
      </c>
      <c r="AX196" s="9" t="str">
        <f>IFERROR(MID(VLOOKUP($B196,Seqs!$A:$B,2,0),AY196,1),"")</f>
        <v>R</v>
      </c>
      <c r="AY196" s="9">
        <v>421</v>
      </c>
      <c r="AZ196" s="113" t="str">
        <f>VLOOKUP(B196,Classification!A:D,2,0)</f>
        <v>B1</v>
      </c>
      <c r="BA196" s="101" t="str">
        <f>VLOOKUP(B196,Classification!A:D,4,0)</f>
        <v>Glucagonreceptorfamily</v>
      </c>
      <c r="BB196" s="37" t="b">
        <f t="shared" si="1005"/>
        <v>1</v>
      </c>
      <c r="BC196" s="112">
        <f t="shared" si="1006"/>
        <v>245</v>
      </c>
      <c r="BD196" s="11" t="s">
        <v>1382</v>
      </c>
      <c r="BE196" s="9" t="s">
        <v>1297</v>
      </c>
      <c r="BF196" s="52" t="s">
        <v>1433</v>
      </c>
      <c r="BG196" s="52" t="s">
        <v>1433</v>
      </c>
      <c r="BI196" s="114" t="s">
        <v>1293</v>
      </c>
      <c r="BJ196" s="115" t="s">
        <v>1293</v>
      </c>
      <c r="BK196" s="115" t="s">
        <v>1293</v>
      </c>
      <c r="BL196" s="115" t="s">
        <v>1293</v>
      </c>
      <c r="BM196" s="115" t="s">
        <v>1293</v>
      </c>
      <c r="BN196" s="115" t="s">
        <v>1293</v>
      </c>
      <c r="BO196" s="115" t="s">
        <v>1293</v>
      </c>
      <c r="BP196" s="115" t="s">
        <v>1293</v>
      </c>
      <c r="BQ196" s="115" t="s">
        <v>1293</v>
      </c>
      <c r="BR196" s="115" t="s">
        <v>1293</v>
      </c>
      <c r="BS196" s="115" t="s">
        <v>1293</v>
      </c>
      <c r="BT196" s="115" t="s">
        <v>1293</v>
      </c>
      <c r="BU196" s="114">
        <f t="shared" si="1007"/>
        <v>137</v>
      </c>
      <c r="BV196" s="116">
        <f t="shared" si="1008"/>
        <v>170</v>
      </c>
      <c r="BW196" s="117">
        <f t="shared" si="1009"/>
        <v>174</v>
      </c>
      <c r="BX196" s="116" t="str">
        <f t="shared" si="1010"/>
        <v>-</v>
      </c>
      <c r="BY196" s="117">
        <f t="shared" si="1011"/>
        <v>224</v>
      </c>
      <c r="BZ196" s="116" t="str">
        <f t="shared" si="1012"/>
        <v>-</v>
      </c>
      <c r="CA196" s="117">
        <f t="shared" si="1013"/>
        <v>261</v>
      </c>
      <c r="CB196" s="116">
        <f t="shared" si="1014"/>
        <v>296</v>
      </c>
      <c r="CC196" s="117">
        <f t="shared" si="1015"/>
        <v>305</v>
      </c>
      <c r="CD196" s="116">
        <f t="shared" si="1016"/>
        <v>346</v>
      </c>
      <c r="CE196" s="117">
        <f t="shared" si="1017"/>
        <v>379</v>
      </c>
      <c r="CF196" s="116">
        <f t="shared" si="1018"/>
        <v>406</v>
      </c>
      <c r="CG196" s="114">
        <f t="shared" si="1019"/>
        <v>168</v>
      </c>
      <c r="CH196" s="116">
        <f t="shared" si="1020"/>
        <v>173</v>
      </c>
      <c r="CI196" s="117">
        <f t="shared" si="1021"/>
        <v>211</v>
      </c>
      <c r="CJ196" s="117" t="str">
        <f t="shared" si="1022"/>
        <v>-</v>
      </c>
      <c r="CK196" s="117">
        <f t="shared" si="1023"/>
        <v>257</v>
      </c>
      <c r="CL196" s="117" t="str">
        <f t="shared" si="1024"/>
        <v>-</v>
      </c>
      <c r="CM196" s="117">
        <f t="shared" si="1025"/>
        <v>292</v>
      </c>
      <c r="CN196" s="117">
        <f t="shared" si="1026"/>
        <v>298</v>
      </c>
      <c r="CO196" s="117">
        <f t="shared" si="1027"/>
        <v>337</v>
      </c>
      <c r="CP196" s="117">
        <f t="shared" si="1028"/>
        <v>369</v>
      </c>
      <c r="CQ196" s="117">
        <f t="shared" si="1029"/>
        <v>405</v>
      </c>
      <c r="CR196" s="117">
        <f t="shared" si="1030"/>
        <v>421</v>
      </c>
      <c r="CS196" s="112">
        <f t="shared" si="1031"/>
        <v>1</v>
      </c>
    </row>
    <row r="197" spans="1:1029" x14ac:dyDescent="0.2">
      <c r="A197" s="3" t="str">
        <f t="shared" si="862"/>
        <v>grm1_human__wt</v>
      </c>
      <c r="B197" s="3" t="s">
        <v>40</v>
      </c>
      <c r="C197" s="3" t="s">
        <v>100</v>
      </c>
      <c r="D197" s="3" t="str">
        <f>IFERROR(MID(VLOOKUP($B197,Seqs!$A:$B,2,0),E197,1),"")</f>
        <v>I</v>
      </c>
      <c r="E197" s="3">
        <v>591</v>
      </c>
      <c r="F197" s="3" t="str">
        <f>IFERROR(MID(VLOOKUP($B197,Seqs!$A:$B,2,0),G197,1),"")</f>
        <v>Y</v>
      </c>
      <c r="G197" s="3">
        <v>617</v>
      </c>
      <c r="H197" s="3" t="str">
        <f>IFERROR(MID(VLOOKUP($B197,Seqs!$A:$B,2,0),I197,1),"")</f>
        <v>T</v>
      </c>
      <c r="I197" s="23">
        <v>620</v>
      </c>
      <c r="J197" s="3" t="str">
        <f>IFERROR(MID(VLOOKUP($B197,Seqs!$A:$B,2,0),K197,1),"")</f>
        <v>S</v>
      </c>
      <c r="K197" s="23">
        <v>626</v>
      </c>
      <c r="L197" s="3" t="str">
        <f>IFERROR(MID(VLOOKUP($B197,Seqs!$A:$B,2,0),M197,1),"")</f>
        <v>S</v>
      </c>
      <c r="M197" s="3">
        <v>627</v>
      </c>
      <c r="N197" s="3" t="str">
        <f>IFERROR(MID(VLOOKUP($B197,Seqs!$A:$B,2,0),O197,1),"")</f>
        <v>I</v>
      </c>
      <c r="O197" s="3">
        <v>649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T</v>
      </c>
      <c r="U197" s="3">
        <v>654</v>
      </c>
      <c r="V197" s="3" t="str">
        <f>IFERROR(MID(VLOOKUP($B197,Seqs!$A:$B,2,0),W197,1),"")</f>
        <v>L</v>
      </c>
      <c r="W197" s="3">
        <v>686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702</v>
      </c>
      <c r="AD197" s="3" t="str">
        <f>IFERROR(MID(VLOOKUP($B197,Seqs!$A:$B,2,0),AE197,1),"")</f>
        <v>E</v>
      </c>
      <c r="AE197" s="3">
        <v>728</v>
      </c>
      <c r="AF197" s="3" t="str">
        <f>IFERROR(MID(VLOOKUP($B197,Seqs!$A:$B,2,0),AG197,1),"")</f>
        <v>C</v>
      </c>
      <c r="AG197" s="3">
        <v>746</v>
      </c>
      <c r="AH197" s="3" t="str">
        <f>IFERROR(MID(VLOOKUP($B197,Seqs!$A:$B,2,0),AI197,1),"")</f>
        <v>T</v>
      </c>
      <c r="AI197" s="3">
        <v>748</v>
      </c>
      <c r="AJ197" s="3" t="str">
        <f>IFERROR(MID(VLOOKUP($B197,Seqs!$A:$B,2,0),AK197,1),"")</f>
        <v>N</v>
      </c>
      <c r="AK197" s="3">
        <v>750</v>
      </c>
      <c r="AL197" s="3" t="str">
        <f>IFERROR(MID(VLOOKUP($B197,Seqs!$A:$B,2,0),AM197,1),"")</f>
        <v>T</v>
      </c>
      <c r="AM197" s="3">
        <v>774</v>
      </c>
      <c r="AN197" s="3" t="str">
        <f>IFERROR(MID(VLOOKUP($B197,Seqs!$A:$B,2,0),AO197,1),"")</f>
        <v>E</v>
      </c>
      <c r="AO197" s="3">
        <v>783</v>
      </c>
      <c r="AP197" s="3" t="str">
        <f>IFERROR(MID(VLOOKUP($B197,Seqs!$A:$B,2,0),AQ197,1),"")</f>
        <v>G</v>
      </c>
      <c r="AQ197" s="3">
        <v>807</v>
      </c>
      <c r="AR197" s="3" t="str">
        <f>IFERROR(MID(VLOOKUP($B197,Seqs!$A:$B,2,0),AS197,1),"")</f>
        <v>K</v>
      </c>
      <c r="AS197" s="3">
        <v>811</v>
      </c>
      <c r="AT197" s="3" t="str">
        <f>IFERROR(MID(VLOOKUP($B197,Seqs!$A:$B,2,0),AU197,1),"")</f>
        <v>A</v>
      </c>
      <c r="AU197" s="3">
        <v>840</v>
      </c>
      <c r="AV197" s="3" t="str">
        <f>IFERROR(MID(VLOOKUP($B197,Seqs!$A:$B,2,0),AW197,1),"")</f>
        <v>K</v>
      </c>
      <c r="AW197" s="3">
        <v>841</v>
      </c>
      <c r="AX197" s="3" t="str">
        <f>IFERROR(MID(VLOOKUP($B197,Seqs!$A:$B,2,0),AY197,1),"")</f>
        <v>S</v>
      </c>
      <c r="AY197" s="3">
        <v>853</v>
      </c>
      <c r="AZ197" s="79" t="str">
        <f>VLOOKUP(B197,Classification!A:D,2,0)</f>
        <v>C</v>
      </c>
      <c r="BA197" s="97" t="str">
        <f>VLOOKUP(B197,Classification!A:D,4,0)</f>
        <v>Metabotropicglutamate</v>
      </c>
      <c r="BB197" s="27" t="b">
        <f t="shared" si="863"/>
        <v>1</v>
      </c>
      <c r="BC197" s="23">
        <f t="shared" si="836"/>
        <v>215</v>
      </c>
      <c r="BD197" s="57" t="s">
        <v>1379</v>
      </c>
      <c r="BE197" s="3" t="s">
        <v>1381</v>
      </c>
      <c r="BF197" s="50" t="s">
        <v>1379</v>
      </c>
      <c r="BG197" s="50" t="s">
        <v>1384</v>
      </c>
      <c r="BH197" s="3" t="s">
        <v>1164</v>
      </c>
      <c r="BI197" s="72" t="s">
        <v>1293</v>
      </c>
      <c r="BJ197" s="58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72">
        <f t="shared" si="837"/>
        <v>591</v>
      </c>
      <c r="BV197" s="73">
        <f t="shared" si="838"/>
        <v>620</v>
      </c>
      <c r="BW197" s="74">
        <f t="shared" si="839"/>
        <v>627</v>
      </c>
      <c r="BX197" s="73" t="str">
        <f t="shared" si="840"/>
        <v>-</v>
      </c>
      <c r="BY197" s="74">
        <f t="shared" si="841"/>
        <v>654</v>
      </c>
      <c r="BZ197" s="73" t="str">
        <f t="shared" si="842"/>
        <v>-</v>
      </c>
      <c r="CA197" s="74">
        <f t="shared" si="843"/>
        <v>702</v>
      </c>
      <c r="CB197" s="73">
        <f t="shared" si="844"/>
        <v>746</v>
      </c>
      <c r="CC197" s="74">
        <f t="shared" si="845"/>
        <v>750</v>
      </c>
      <c r="CD197" s="73">
        <f t="shared" si="846"/>
        <v>783</v>
      </c>
      <c r="CE197" s="74">
        <f t="shared" si="847"/>
        <v>811</v>
      </c>
      <c r="CF197" s="73">
        <f t="shared" si="848"/>
        <v>841</v>
      </c>
      <c r="CG197" s="72">
        <f t="shared" si="849"/>
        <v>617</v>
      </c>
      <c r="CH197" s="73">
        <f t="shared" si="850"/>
        <v>626</v>
      </c>
      <c r="CI197" s="74">
        <f t="shared" si="851"/>
        <v>649</v>
      </c>
      <c r="CJ197" s="74" t="str">
        <f t="shared" si="852"/>
        <v>-</v>
      </c>
      <c r="CK197" s="74">
        <f t="shared" si="853"/>
        <v>686</v>
      </c>
      <c r="CL197" s="74" t="str">
        <f t="shared" si="854"/>
        <v>-</v>
      </c>
      <c r="CM197" s="74">
        <f t="shared" si="855"/>
        <v>728</v>
      </c>
      <c r="CN197" s="74">
        <f t="shared" si="856"/>
        <v>748</v>
      </c>
      <c r="CO197" s="74">
        <f t="shared" si="857"/>
        <v>774</v>
      </c>
      <c r="CP197" s="74">
        <f t="shared" si="858"/>
        <v>807</v>
      </c>
      <c r="CQ197" s="74">
        <f t="shared" si="859"/>
        <v>840</v>
      </c>
      <c r="CR197" s="74">
        <f t="shared" si="860"/>
        <v>853</v>
      </c>
      <c r="CS197" s="23">
        <f t="shared" si="861"/>
        <v>1</v>
      </c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</row>
    <row r="198" spans="1:1029" x14ac:dyDescent="0.2">
      <c r="A198" s="3" t="str">
        <f t="shared" si="862"/>
        <v>grm1_human_4OR2</v>
      </c>
      <c r="B198" s="3" t="s">
        <v>40</v>
      </c>
      <c r="C198" s="3" t="s">
        <v>96</v>
      </c>
      <c r="D198" s="3" t="str">
        <f>IFERROR(MID(VLOOKUP($B198,Seqs!$A:$B,2,0),E198,1),"")</f>
        <v>I</v>
      </c>
      <c r="E198" s="3">
        <v>591</v>
      </c>
      <c r="F198" s="3" t="str">
        <f>IFERROR(MID(VLOOKUP($B198,Seqs!$A:$B,2,0),G198,1),"")</f>
        <v>Y</v>
      </c>
      <c r="G198" s="3">
        <v>617</v>
      </c>
      <c r="H198" s="3" t="str">
        <f>IFERROR(MID(VLOOKUP($B198,Seqs!$A:$B,2,0),I198,1),"")</f>
        <v>T</v>
      </c>
      <c r="I198" s="23">
        <v>620</v>
      </c>
      <c r="J198" s="3" t="str">
        <f>IFERROR(MID(VLOOKUP($B198,Seqs!$A:$B,2,0),K198,1),"")</f>
        <v>S</v>
      </c>
      <c r="K198" s="23">
        <v>626</v>
      </c>
      <c r="L198" s="3" t="str">
        <f>IFERROR(MID(VLOOKUP($B198,Seqs!$A:$B,2,0),M198,1),"")</f>
        <v>S</v>
      </c>
      <c r="M198" s="3">
        <v>627</v>
      </c>
      <c r="N198" s="3" t="str">
        <f>IFERROR(MID(VLOOKUP($B198,Seqs!$A:$B,2,0),O198,1),"")</f>
        <v>I</v>
      </c>
      <c r="O198" s="3">
        <v>649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T</v>
      </c>
      <c r="U198" s="3">
        <v>654</v>
      </c>
      <c r="V198" s="3" t="str">
        <f>IFERROR(MID(VLOOKUP($B198,Seqs!$A:$B,2,0),W198,1),"")</f>
        <v>L</v>
      </c>
      <c r="W198" s="3">
        <v>686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702</v>
      </c>
      <c r="AD198" s="3" t="str">
        <f>IFERROR(MID(VLOOKUP($B198,Seqs!$A:$B,2,0),AE198,1),"")</f>
        <v>E</v>
      </c>
      <c r="AE198" s="3">
        <v>728</v>
      </c>
      <c r="AF198" s="3" t="str">
        <f>IFERROR(MID(VLOOKUP($B198,Seqs!$A:$B,2,0),AG198,1),"")</f>
        <v>C</v>
      </c>
      <c r="AG198" s="3">
        <v>746</v>
      </c>
      <c r="AH198" s="3" t="str">
        <f>IFERROR(MID(VLOOKUP($B198,Seqs!$A:$B,2,0),AI198,1),"")</f>
        <v>T</v>
      </c>
      <c r="AI198" s="3">
        <v>748</v>
      </c>
      <c r="AJ198" s="3" t="str">
        <f>IFERROR(MID(VLOOKUP($B198,Seqs!$A:$B,2,0),AK198,1),"")</f>
        <v>N</v>
      </c>
      <c r="AK198" s="3">
        <v>750</v>
      </c>
      <c r="AL198" s="3" t="str">
        <f>IFERROR(MID(VLOOKUP($B198,Seqs!$A:$B,2,0),AM198,1),"")</f>
        <v>T</v>
      </c>
      <c r="AM198" s="3">
        <v>774</v>
      </c>
      <c r="AN198" s="3" t="str">
        <f>IFERROR(MID(VLOOKUP($B198,Seqs!$A:$B,2,0),AO198,1),"")</f>
        <v>E</v>
      </c>
      <c r="AO198" s="3">
        <v>783</v>
      </c>
      <c r="AP198" s="3" t="str">
        <f>IFERROR(MID(VLOOKUP($B198,Seqs!$A:$B,2,0),AQ198,1),"")</f>
        <v>G</v>
      </c>
      <c r="AQ198" s="3">
        <v>807</v>
      </c>
      <c r="AR198" s="3" t="str">
        <f>IFERROR(MID(VLOOKUP($B198,Seqs!$A:$B,2,0),AS198,1),"")</f>
        <v>K</v>
      </c>
      <c r="AS198" s="3">
        <v>811</v>
      </c>
      <c r="AT198" s="3" t="str">
        <f>IFERROR(MID(VLOOKUP($B198,Seqs!$A:$B,2,0),AU198,1),"")</f>
        <v>A</v>
      </c>
      <c r="AU198" s="3">
        <v>840</v>
      </c>
      <c r="AV198" s="3" t="str">
        <f>IFERROR(MID(VLOOKUP($B198,Seqs!$A:$B,2,0),AW198,1),"")</f>
        <v>K</v>
      </c>
      <c r="AW198" s="3">
        <v>841</v>
      </c>
      <c r="AX198" s="3" t="str">
        <f>IFERROR(MID(VLOOKUP($B198,Seqs!$A:$B,2,0),AY198,1),"")</f>
        <v>P</v>
      </c>
      <c r="AY198" s="3">
        <v>842</v>
      </c>
      <c r="AZ198" s="79" t="str">
        <f>VLOOKUP(B198,Classification!A:D,2,0)</f>
        <v>C</v>
      </c>
      <c r="BA198" s="97" t="str">
        <f>VLOOKUP(B198,Classification!A:D,4,0)</f>
        <v>Metabotropicglutamate</v>
      </c>
      <c r="BB198" s="27" t="b">
        <f t="shared" si="863"/>
        <v>1</v>
      </c>
      <c r="BC198" s="23">
        <f t="shared" si="836"/>
        <v>204</v>
      </c>
      <c r="BD198" s="2" t="s">
        <v>1383</v>
      </c>
      <c r="BE198" s="3" t="s">
        <v>1381</v>
      </c>
      <c r="BF198" s="50" t="s">
        <v>1384</v>
      </c>
      <c r="BG198" s="50" t="s">
        <v>1384</v>
      </c>
      <c r="BI198" s="72" t="s">
        <v>1293</v>
      </c>
      <c r="BJ198" s="58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72">
        <f t="shared" si="837"/>
        <v>591</v>
      </c>
      <c r="BV198" s="73">
        <f t="shared" si="838"/>
        <v>620</v>
      </c>
      <c r="BW198" s="74">
        <f t="shared" si="839"/>
        <v>627</v>
      </c>
      <c r="BX198" s="73" t="str">
        <f t="shared" si="840"/>
        <v>-</v>
      </c>
      <c r="BY198" s="74">
        <f t="shared" si="841"/>
        <v>654</v>
      </c>
      <c r="BZ198" s="73" t="str">
        <f t="shared" si="842"/>
        <v>-</v>
      </c>
      <c r="CA198" s="74">
        <f t="shared" si="843"/>
        <v>702</v>
      </c>
      <c r="CB198" s="73">
        <f t="shared" si="844"/>
        <v>746</v>
      </c>
      <c r="CC198" s="74">
        <f t="shared" si="845"/>
        <v>750</v>
      </c>
      <c r="CD198" s="73">
        <f t="shared" si="846"/>
        <v>783</v>
      </c>
      <c r="CE198" s="74">
        <f t="shared" si="847"/>
        <v>811</v>
      </c>
      <c r="CF198" s="73">
        <f t="shared" si="848"/>
        <v>841</v>
      </c>
      <c r="CG198" s="72">
        <f t="shared" si="849"/>
        <v>617</v>
      </c>
      <c r="CH198" s="73">
        <f t="shared" si="850"/>
        <v>626</v>
      </c>
      <c r="CI198" s="74">
        <f t="shared" si="851"/>
        <v>649</v>
      </c>
      <c r="CJ198" s="74" t="str">
        <f t="shared" si="852"/>
        <v>-</v>
      </c>
      <c r="CK198" s="74">
        <f t="shared" si="853"/>
        <v>686</v>
      </c>
      <c r="CL198" s="74" t="str">
        <f t="shared" si="854"/>
        <v>-</v>
      </c>
      <c r="CM198" s="74">
        <f t="shared" si="855"/>
        <v>728</v>
      </c>
      <c r="CN198" s="74">
        <f t="shared" si="856"/>
        <v>748</v>
      </c>
      <c r="CO198" s="74">
        <f t="shared" si="857"/>
        <v>774</v>
      </c>
      <c r="CP198" s="74">
        <f t="shared" si="858"/>
        <v>807</v>
      </c>
      <c r="CQ198" s="74">
        <f t="shared" si="859"/>
        <v>840</v>
      </c>
      <c r="CR198" s="74">
        <f t="shared" si="860"/>
        <v>842</v>
      </c>
      <c r="CS198" s="23">
        <f t="shared" si="861"/>
        <v>1</v>
      </c>
    </row>
    <row r="199" spans="1:1029" x14ac:dyDescent="0.2">
      <c r="A199" s="3" t="str">
        <f t="shared" si="862"/>
        <v>grm5_human__wt</v>
      </c>
      <c r="B199" s="3" t="s">
        <v>41</v>
      </c>
      <c r="C199" s="3" t="s">
        <v>100</v>
      </c>
      <c r="D199" s="3" t="str">
        <f>IFERROR(MID(VLOOKUP($B199,Seqs!$A:$B,2,0),E199,1),"")</f>
        <v>P</v>
      </c>
      <c r="E199" s="3">
        <v>578</v>
      </c>
      <c r="F199" s="3" t="str">
        <f>IFERROR(MID(VLOOKUP($B199,Seqs!$A:$B,2,0),G199,1),"")</f>
        <v>Y</v>
      </c>
      <c r="G199" s="3">
        <v>604</v>
      </c>
      <c r="H199" s="3" t="str">
        <f>IFERROR(MID(VLOOKUP($B199,Seqs!$A:$B,2,0),I199,1),"")</f>
        <v>T</v>
      </c>
      <c r="I199" s="23">
        <v>607</v>
      </c>
      <c r="J199" s="3" t="str">
        <f>IFERROR(MID(VLOOKUP($B199,Seqs!$A:$B,2,0),K199,1),"")</f>
        <v>S</v>
      </c>
      <c r="K199" s="23">
        <v>613</v>
      </c>
      <c r="L199" s="3" t="str">
        <f>IFERROR(MID(VLOOKUP($B199,Seqs!$A:$B,2,0),M199,1),"")</f>
        <v>S</v>
      </c>
      <c r="M199" s="3">
        <v>614</v>
      </c>
      <c r="N199" s="3" t="str">
        <f>IFERROR(MID(VLOOKUP($B199,Seqs!$A:$B,2,0),O199,1),"")</f>
        <v>I</v>
      </c>
      <c r="O199" s="3">
        <v>636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Q</v>
      </c>
      <c r="U199" s="3">
        <v>641</v>
      </c>
      <c r="V199" s="3" t="str">
        <f>IFERROR(MID(VLOOKUP($B199,Seqs!$A:$B,2,0),W199,1),"")</f>
        <v>L</v>
      </c>
      <c r="W199" s="3">
        <v>673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689</v>
      </c>
      <c r="AD199" s="3" t="str">
        <f>IFERROR(MID(VLOOKUP($B199,Seqs!$A:$B,2,0),AE199,1),"")</f>
        <v>E</v>
      </c>
      <c r="AE199" s="3">
        <v>715</v>
      </c>
      <c r="AF199" s="3" t="str">
        <f>IFERROR(MID(VLOOKUP($B199,Seqs!$A:$B,2,0),AG199,1),"")</f>
        <v>C</v>
      </c>
      <c r="AG199" s="3">
        <v>733</v>
      </c>
      <c r="AH199" s="3" t="str">
        <f>IFERROR(MID(VLOOKUP($B199,Seqs!$A:$B,2,0),AI199,1),"")</f>
        <v>T</v>
      </c>
      <c r="AI199" s="3">
        <v>735</v>
      </c>
      <c r="AJ199" s="3" t="str">
        <f>IFERROR(MID(VLOOKUP($B199,Seqs!$A:$B,2,0),AK199,1),"")</f>
        <v>N</v>
      </c>
      <c r="AK199" s="3">
        <v>737</v>
      </c>
      <c r="AL199" s="3" t="str">
        <f>IFERROR(MID(VLOOKUP($B199,Seqs!$A:$B,2,0),AM199,1),"")</f>
        <v>T</v>
      </c>
      <c r="AM199" s="3">
        <v>761</v>
      </c>
      <c r="AN199" s="3" t="str">
        <f>IFERROR(MID(VLOOKUP($B199,Seqs!$A:$B,2,0),AO199,1),"")</f>
        <v>E</v>
      </c>
      <c r="AO199" s="3">
        <v>770</v>
      </c>
      <c r="AP199" s="3" t="str">
        <f>IFERROR(MID(VLOOKUP($B199,Seqs!$A:$B,2,0),AQ199,1),"")</f>
        <v>G</v>
      </c>
      <c r="AQ199" s="3">
        <v>794</v>
      </c>
      <c r="AR199" s="3" t="str">
        <f>IFERROR(MID(VLOOKUP($B199,Seqs!$A:$B,2,0),AS199,1),"")</f>
        <v>K</v>
      </c>
      <c r="AS199" s="3">
        <v>798</v>
      </c>
      <c r="AT199" s="3" t="str">
        <f>IFERROR(MID(VLOOKUP($B199,Seqs!$A:$B,2,0),AU199,1),"")</f>
        <v>A</v>
      </c>
      <c r="AU199" s="3">
        <v>827</v>
      </c>
      <c r="AV199" s="3" t="str">
        <f>IFERROR(MID(VLOOKUP($B199,Seqs!$A:$B,2,0),AW199,1),"")</f>
        <v>K</v>
      </c>
      <c r="AW199" s="3">
        <v>828</v>
      </c>
      <c r="AX199" s="3" t="str">
        <f>IFERROR(MID(VLOOKUP($B199,Seqs!$A:$B,2,0),AY199,1),"")</f>
        <v>S</v>
      </c>
      <c r="AY199" s="3">
        <v>840</v>
      </c>
      <c r="AZ199" s="79" t="str">
        <f>VLOOKUP(B199,Classification!A:D,2,0)</f>
        <v>C</v>
      </c>
      <c r="BA199" s="97" t="str">
        <f>VLOOKUP(B199,Classification!A:D,4,0)</f>
        <v>Metabotropicglutamate</v>
      </c>
      <c r="BB199" s="27" t="b">
        <f t="shared" si="863"/>
        <v>1</v>
      </c>
      <c r="BC199" s="23">
        <f t="shared" si="836"/>
        <v>215</v>
      </c>
      <c r="BD199" s="57" t="s">
        <v>1379</v>
      </c>
      <c r="BE199" s="3" t="s">
        <v>1381</v>
      </c>
      <c r="BF199" s="50" t="s">
        <v>1379</v>
      </c>
      <c r="BG199" s="50" t="s">
        <v>1384</v>
      </c>
      <c r="BI199" s="72" t="s">
        <v>1293</v>
      </c>
      <c r="BJ199" s="58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72">
        <f t="shared" si="837"/>
        <v>578</v>
      </c>
      <c r="BV199" s="73">
        <f t="shared" si="838"/>
        <v>607</v>
      </c>
      <c r="BW199" s="74">
        <f t="shared" si="839"/>
        <v>614</v>
      </c>
      <c r="BX199" s="73" t="str">
        <f t="shared" si="840"/>
        <v>-</v>
      </c>
      <c r="BY199" s="74">
        <f t="shared" si="841"/>
        <v>641</v>
      </c>
      <c r="BZ199" s="73" t="str">
        <f t="shared" si="842"/>
        <v>-</v>
      </c>
      <c r="CA199" s="74">
        <f t="shared" si="843"/>
        <v>689</v>
      </c>
      <c r="CB199" s="73">
        <f t="shared" si="844"/>
        <v>733</v>
      </c>
      <c r="CC199" s="74">
        <f t="shared" si="845"/>
        <v>737</v>
      </c>
      <c r="CD199" s="73">
        <f t="shared" si="846"/>
        <v>770</v>
      </c>
      <c r="CE199" s="74">
        <f t="shared" si="847"/>
        <v>798</v>
      </c>
      <c r="CF199" s="73">
        <f t="shared" si="848"/>
        <v>828</v>
      </c>
      <c r="CG199" s="72">
        <f t="shared" si="849"/>
        <v>604</v>
      </c>
      <c r="CH199" s="73">
        <f t="shared" si="850"/>
        <v>613</v>
      </c>
      <c r="CI199" s="74">
        <f t="shared" si="851"/>
        <v>636</v>
      </c>
      <c r="CJ199" s="74" t="str">
        <f t="shared" si="852"/>
        <v>-</v>
      </c>
      <c r="CK199" s="74">
        <f t="shared" si="853"/>
        <v>673</v>
      </c>
      <c r="CL199" s="74" t="str">
        <f t="shared" si="854"/>
        <v>-</v>
      </c>
      <c r="CM199" s="74">
        <f t="shared" si="855"/>
        <v>715</v>
      </c>
      <c r="CN199" s="74">
        <f t="shared" si="856"/>
        <v>735</v>
      </c>
      <c r="CO199" s="74">
        <f t="shared" si="857"/>
        <v>761</v>
      </c>
      <c r="CP199" s="74">
        <f t="shared" si="858"/>
        <v>794</v>
      </c>
      <c r="CQ199" s="74">
        <f t="shared" si="859"/>
        <v>827</v>
      </c>
      <c r="CR199" s="74">
        <f t="shared" si="860"/>
        <v>840</v>
      </c>
      <c r="CS199" s="23">
        <f t="shared" si="861"/>
        <v>1</v>
      </c>
    </row>
    <row r="200" spans="1:1029" x14ac:dyDescent="0.2">
      <c r="A200" s="3" t="str">
        <f t="shared" si="862"/>
        <v>grm5_human_4OO9</v>
      </c>
      <c r="B200" s="3" t="s">
        <v>41</v>
      </c>
      <c r="C200" s="3" t="s">
        <v>57</v>
      </c>
      <c r="D200" s="3" t="str">
        <f>IFERROR(MID(VLOOKUP($B200,Seqs!$A:$B,2,0),E200,1),"")</f>
        <v>P</v>
      </c>
      <c r="E200" s="3">
        <v>578</v>
      </c>
      <c r="F200" s="3" t="str">
        <f>IFERROR(MID(VLOOKUP($B200,Seqs!$A:$B,2,0),G200,1),"")</f>
        <v>Y</v>
      </c>
      <c r="G200" s="3">
        <v>604</v>
      </c>
      <c r="H200" s="3" t="str">
        <f>IFERROR(MID(VLOOKUP($B200,Seqs!$A:$B,2,0),I200,1),"")</f>
        <v>T</v>
      </c>
      <c r="I200" s="23">
        <v>607</v>
      </c>
      <c r="J200" s="3" t="str">
        <f>IFERROR(MID(VLOOKUP($B200,Seqs!$A:$B,2,0),K200,1),"")</f>
        <v>S</v>
      </c>
      <c r="K200" s="23">
        <v>613</v>
      </c>
      <c r="L200" s="3" t="str">
        <f>IFERROR(MID(VLOOKUP($B200,Seqs!$A:$B,2,0),M200,1),"")</f>
        <v>S</v>
      </c>
      <c r="M200" s="3">
        <v>614</v>
      </c>
      <c r="N200" s="3" t="str">
        <f>IFERROR(MID(VLOOKUP($B200,Seqs!$A:$B,2,0),O200,1),"")</f>
        <v>I</v>
      </c>
      <c r="O200" s="3">
        <v>636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Q</v>
      </c>
      <c r="U200" s="3">
        <v>641</v>
      </c>
      <c r="V200" s="3" t="str">
        <f>IFERROR(MID(VLOOKUP($B200,Seqs!$A:$B,2,0),W200,1),"")</f>
        <v>K</v>
      </c>
      <c r="W200" s="3">
        <v>678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689</v>
      </c>
      <c r="AD200" s="3" t="str">
        <f>IFERROR(MID(VLOOKUP($B200,Seqs!$A:$B,2,0),AE200,1),"")</f>
        <v>E</v>
      </c>
      <c r="AE200" s="3">
        <v>715</v>
      </c>
      <c r="AF200" s="3" t="str">
        <f>IFERROR(MID(VLOOKUP($B200,Seqs!$A:$B,2,0),AG200,1),"")</f>
        <v>C</v>
      </c>
      <c r="AG200" s="3">
        <v>733</v>
      </c>
      <c r="AH200" s="3" t="str">
        <f>IFERROR(MID(VLOOKUP($B200,Seqs!$A:$B,2,0),AI200,1),"")</f>
        <v>T</v>
      </c>
      <c r="AI200" s="3">
        <v>735</v>
      </c>
      <c r="AJ200" s="3" t="str">
        <f>IFERROR(MID(VLOOKUP($B200,Seqs!$A:$B,2,0),AK200,1),"")</f>
        <v>N</v>
      </c>
      <c r="AK200" s="3">
        <v>737</v>
      </c>
      <c r="AL200" s="3" t="str">
        <f>IFERROR(MID(VLOOKUP($B200,Seqs!$A:$B,2,0),AM200,1),"")</f>
        <v>T</v>
      </c>
      <c r="AM200" s="3">
        <v>761</v>
      </c>
      <c r="AN200" s="3" t="str">
        <f>IFERROR(MID(VLOOKUP($B200,Seqs!$A:$B,2,0),AO200,1),"")</f>
        <v>E</v>
      </c>
      <c r="AO200" s="3">
        <v>770</v>
      </c>
      <c r="AP200" s="3" t="str">
        <f>IFERROR(MID(VLOOKUP($B200,Seqs!$A:$B,2,0),AQ200,1),"")</f>
        <v>G</v>
      </c>
      <c r="AQ200" s="3">
        <v>794</v>
      </c>
      <c r="AR200" s="3" t="str">
        <f>IFERROR(MID(VLOOKUP($B200,Seqs!$A:$B,2,0),AS200,1),"")</f>
        <v>K</v>
      </c>
      <c r="AS200" s="3">
        <v>798</v>
      </c>
      <c r="AT200" s="3" t="str">
        <f>IFERROR(MID(VLOOKUP($B200,Seqs!$A:$B,2,0),AU200,1),"")</f>
        <v>A</v>
      </c>
      <c r="AU200" s="3">
        <v>827</v>
      </c>
      <c r="AV200" s="3" t="str">
        <f>IFERROR(MID(VLOOKUP($B200,Seqs!$A:$B,2,0),AW200,1),"")</f>
        <v>K</v>
      </c>
      <c r="AW200" s="3">
        <v>828</v>
      </c>
      <c r="AX200" s="3" t="str">
        <f>IFERROR(MID(VLOOKUP($B200,Seqs!$A:$B,2,0),AY200,1),"")</f>
        <v>N</v>
      </c>
      <c r="AY200" s="3">
        <v>832</v>
      </c>
      <c r="AZ200" s="79" t="str">
        <f>VLOOKUP(B200,Classification!A:D,2,0)</f>
        <v>C</v>
      </c>
      <c r="BA200" s="97" t="str">
        <f>VLOOKUP(B200,Classification!A:D,4,0)</f>
        <v>Metabotropicglutamate</v>
      </c>
      <c r="BB200" s="27" t="b">
        <f t="shared" si="863"/>
        <v>1</v>
      </c>
      <c r="BC200" s="23">
        <f t="shared" si="836"/>
        <v>212</v>
      </c>
      <c r="BD200" s="2" t="s">
        <v>1383</v>
      </c>
      <c r="BE200" s="3" t="s">
        <v>1381</v>
      </c>
      <c r="BF200" s="50" t="s">
        <v>1384</v>
      </c>
      <c r="BG200" s="50" t="s">
        <v>1384</v>
      </c>
      <c r="BI200" s="72" t="s">
        <v>1293</v>
      </c>
      <c r="BJ200" s="58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72">
        <f t="shared" si="837"/>
        <v>578</v>
      </c>
      <c r="BV200" s="73">
        <f t="shared" si="838"/>
        <v>607</v>
      </c>
      <c r="BW200" s="74">
        <f t="shared" si="839"/>
        <v>614</v>
      </c>
      <c r="BX200" s="73" t="str">
        <f t="shared" si="840"/>
        <v>-</v>
      </c>
      <c r="BY200" s="74">
        <f t="shared" si="841"/>
        <v>641</v>
      </c>
      <c r="BZ200" s="73" t="str">
        <f t="shared" si="842"/>
        <v>-</v>
      </c>
      <c r="CA200" s="74">
        <f t="shared" si="843"/>
        <v>689</v>
      </c>
      <c r="CB200" s="73">
        <f t="shared" si="844"/>
        <v>733</v>
      </c>
      <c r="CC200" s="74">
        <f t="shared" si="845"/>
        <v>737</v>
      </c>
      <c r="CD200" s="73">
        <f t="shared" si="846"/>
        <v>770</v>
      </c>
      <c r="CE200" s="74">
        <f t="shared" si="847"/>
        <v>798</v>
      </c>
      <c r="CF200" s="73">
        <f t="shared" si="848"/>
        <v>828</v>
      </c>
      <c r="CG200" s="72">
        <f t="shared" si="849"/>
        <v>604</v>
      </c>
      <c r="CH200" s="73">
        <f t="shared" si="850"/>
        <v>613</v>
      </c>
      <c r="CI200" s="74">
        <f t="shared" si="851"/>
        <v>636</v>
      </c>
      <c r="CJ200" s="74" t="str">
        <f t="shared" si="852"/>
        <v>-</v>
      </c>
      <c r="CK200" s="74">
        <f t="shared" si="853"/>
        <v>678</v>
      </c>
      <c r="CL200" s="74" t="str">
        <f t="shared" si="854"/>
        <v>-</v>
      </c>
      <c r="CM200" s="74">
        <f t="shared" si="855"/>
        <v>715</v>
      </c>
      <c r="CN200" s="74">
        <f t="shared" si="856"/>
        <v>735</v>
      </c>
      <c r="CO200" s="74">
        <f t="shared" si="857"/>
        <v>761</v>
      </c>
      <c r="CP200" s="74">
        <f t="shared" si="858"/>
        <v>794</v>
      </c>
      <c r="CQ200" s="74">
        <f t="shared" si="859"/>
        <v>827</v>
      </c>
      <c r="CR200" s="74">
        <f t="shared" si="860"/>
        <v>832</v>
      </c>
      <c r="CS200" s="23">
        <f t="shared" si="861"/>
        <v>1</v>
      </c>
    </row>
    <row r="201" spans="1:1029" x14ac:dyDescent="0.2">
      <c r="A201" s="3" t="str">
        <f t="shared" si="862"/>
        <v>grm5_human_5CGC</v>
      </c>
      <c r="B201" s="3" t="s">
        <v>41</v>
      </c>
      <c r="C201" s="3" t="s">
        <v>58</v>
      </c>
      <c r="D201" s="3" t="str">
        <f>IFERROR(MID(VLOOKUP($B201,Seqs!$A:$B,2,0),E201,1),"")</f>
        <v>P</v>
      </c>
      <c r="E201" s="3">
        <v>578</v>
      </c>
      <c r="F201" s="3" t="str">
        <f>IFERROR(MID(VLOOKUP($B201,Seqs!$A:$B,2,0),G201,1),"")</f>
        <v>Y</v>
      </c>
      <c r="G201" s="3">
        <v>604</v>
      </c>
      <c r="H201" s="3" t="str">
        <f>IFERROR(MID(VLOOKUP($B201,Seqs!$A:$B,2,0),I201,1),"")</f>
        <v>T</v>
      </c>
      <c r="I201" s="23">
        <v>607</v>
      </c>
      <c r="J201" s="3" t="str">
        <f>IFERROR(MID(VLOOKUP($B201,Seqs!$A:$B,2,0),K201,1),"")</f>
        <v>S</v>
      </c>
      <c r="K201" s="23">
        <v>613</v>
      </c>
      <c r="L201" s="3" t="str">
        <f>IFERROR(MID(VLOOKUP($B201,Seqs!$A:$B,2,0),M201,1),"")</f>
        <v>S</v>
      </c>
      <c r="M201" s="3">
        <v>614</v>
      </c>
      <c r="N201" s="3" t="str">
        <f>IFERROR(MID(VLOOKUP($B201,Seqs!$A:$B,2,0),O201,1),"")</f>
        <v>I</v>
      </c>
      <c r="O201" s="3">
        <v>636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Q</v>
      </c>
      <c r="U201" s="3">
        <v>641</v>
      </c>
      <c r="V201" s="3" t="str">
        <f>IFERROR(MID(VLOOKUP($B201,Seqs!$A:$B,2,0),W201,1),"")</f>
        <v>K</v>
      </c>
      <c r="W201" s="3">
        <v>678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689</v>
      </c>
      <c r="AD201" s="3" t="str">
        <f>IFERROR(MID(VLOOKUP($B201,Seqs!$A:$B,2,0),AE201,1),"")</f>
        <v>E</v>
      </c>
      <c r="AE201" s="3">
        <v>715</v>
      </c>
      <c r="AF201" s="3" t="str">
        <f>IFERROR(MID(VLOOKUP($B201,Seqs!$A:$B,2,0),AG201,1),"")</f>
        <v>C</v>
      </c>
      <c r="AG201" s="3">
        <v>733</v>
      </c>
      <c r="AH201" s="3" t="str">
        <f>IFERROR(MID(VLOOKUP($B201,Seqs!$A:$B,2,0),AI201,1),"")</f>
        <v>T</v>
      </c>
      <c r="AI201" s="3">
        <v>735</v>
      </c>
      <c r="AJ201" s="3" t="str">
        <f>IFERROR(MID(VLOOKUP($B201,Seqs!$A:$B,2,0),AK201,1),"")</f>
        <v>N</v>
      </c>
      <c r="AK201" s="3">
        <v>737</v>
      </c>
      <c r="AL201" s="3" t="str">
        <f>IFERROR(MID(VLOOKUP($B201,Seqs!$A:$B,2,0),AM201,1),"")</f>
        <v>T</v>
      </c>
      <c r="AM201" s="3">
        <v>761</v>
      </c>
      <c r="AN201" s="3" t="str">
        <f>IFERROR(MID(VLOOKUP($B201,Seqs!$A:$B,2,0),AO201,1),"")</f>
        <v>E</v>
      </c>
      <c r="AO201" s="3">
        <v>770</v>
      </c>
      <c r="AP201" s="3" t="str">
        <f>IFERROR(MID(VLOOKUP($B201,Seqs!$A:$B,2,0),AQ201,1),"")</f>
        <v>G</v>
      </c>
      <c r="AQ201" s="3">
        <v>794</v>
      </c>
      <c r="AR201" s="3" t="str">
        <f>IFERROR(MID(VLOOKUP($B201,Seqs!$A:$B,2,0),AS201,1),"")</f>
        <v>K</v>
      </c>
      <c r="AS201" s="3">
        <v>798</v>
      </c>
      <c r="AT201" s="3" t="str">
        <f>IFERROR(MID(VLOOKUP($B201,Seqs!$A:$B,2,0),AU201,1),"")</f>
        <v>A</v>
      </c>
      <c r="AU201" s="3">
        <v>827</v>
      </c>
      <c r="AV201" s="3" t="str">
        <f>IFERROR(MID(VLOOKUP($B201,Seqs!$A:$B,2,0),AW201,1),"")</f>
        <v>K</v>
      </c>
      <c r="AW201" s="3">
        <v>828</v>
      </c>
      <c r="AX201" s="3" t="str">
        <f>IFERROR(MID(VLOOKUP($B201,Seqs!$A:$B,2,0),AY201,1),"")</f>
        <v>N</v>
      </c>
      <c r="AY201" s="3">
        <v>832</v>
      </c>
      <c r="AZ201" s="79" t="str">
        <f>VLOOKUP(B201,Classification!A:D,2,0)</f>
        <v>C</v>
      </c>
      <c r="BA201" s="97" t="str">
        <f>VLOOKUP(B201,Classification!A:D,4,0)</f>
        <v>Metabotropicglutamate</v>
      </c>
      <c r="BB201" s="27" t="b">
        <f t="shared" si="863"/>
        <v>1</v>
      </c>
      <c r="BC201" s="23">
        <f t="shared" si="836"/>
        <v>212</v>
      </c>
      <c r="BD201" s="4" t="s">
        <v>23</v>
      </c>
      <c r="BE201" s="3" t="s">
        <v>1381</v>
      </c>
      <c r="BF201" s="50" t="s">
        <v>1384</v>
      </c>
      <c r="BG201" s="50" t="s">
        <v>1384</v>
      </c>
      <c r="BI201" s="72" t="s">
        <v>1293</v>
      </c>
      <c r="BJ201" s="58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72">
        <f t="shared" si="837"/>
        <v>578</v>
      </c>
      <c r="BV201" s="73">
        <f t="shared" si="838"/>
        <v>607</v>
      </c>
      <c r="BW201" s="74">
        <f t="shared" si="839"/>
        <v>614</v>
      </c>
      <c r="BX201" s="73" t="str">
        <f t="shared" si="840"/>
        <v>-</v>
      </c>
      <c r="BY201" s="74">
        <f t="shared" si="841"/>
        <v>641</v>
      </c>
      <c r="BZ201" s="73" t="str">
        <f t="shared" si="842"/>
        <v>-</v>
      </c>
      <c r="CA201" s="74">
        <f t="shared" si="843"/>
        <v>689</v>
      </c>
      <c r="CB201" s="73">
        <f t="shared" si="844"/>
        <v>733</v>
      </c>
      <c r="CC201" s="74">
        <f t="shared" si="845"/>
        <v>737</v>
      </c>
      <c r="CD201" s="73">
        <f t="shared" si="846"/>
        <v>770</v>
      </c>
      <c r="CE201" s="74">
        <f t="shared" si="847"/>
        <v>798</v>
      </c>
      <c r="CF201" s="73">
        <f t="shared" si="848"/>
        <v>828</v>
      </c>
      <c r="CG201" s="72">
        <f t="shared" si="849"/>
        <v>604</v>
      </c>
      <c r="CH201" s="73">
        <f t="shared" si="850"/>
        <v>613</v>
      </c>
      <c r="CI201" s="74">
        <f t="shared" si="851"/>
        <v>636</v>
      </c>
      <c r="CJ201" s="74" t="str">
        <f t="shared" si="852"/>
        <v>-</v>
      </c>
      <c r="CK201" s="74">
        <f t="shared" si="853"/>
        <v>678</v>
      </c>
      <c r="CL201" s="74" t="str">
        <f t="shared" si="854"/>
        <v>-</v>
      </c>
      <c r="CM201" s="74">
        <f t="shared" si="855"/>
        <v>715</v>
      </c>
      <c r="CN201" s="74">
        <f t="shared" si="856"/>
        <v>735</v>
      </c>
      <c r="CO201" s="74">
        <f t="shared" si="857"/>
        <v>761</v>
      </c>
      <c r="CP201" s="74">
        <f t="shared" si="858"/>
        <v>794</v>
      </c>
      <c r="CQ201" s="74">
        <f t="shared" si="859"/>
        <v>827</v>
      </c>
      <c r="CR201" s="74">
        <f t="shared" si="860"/>
        <v>832</v>
      </c>
      <c r="CS201" s="23">
        <f t="shared" si="861"/>
        <v>1</v>
      </c>
    </row>
    <row r="202" spans="1:1029" x14ac:dyDescent="0.2">
      <c r="A202" s="3" t="str">
        <f t="shared" si="862"/>
        <v>grm5_human_5CGD</v>
      </c>
      <c r="B202" s="3" t="s">
        <v>41</v>
      </c>
      <c r="C202" s="3" t="s">
        <v>59</v>
      </c>
      <c r="D202" s="3" t="str">
        <f>IFERROR(MID(VLOOKUP($B202,Seqs!$A:$B,2,0),E202,1),"")</f>
        <v>P</v>
      </c>
      <c r="E202" s="3">
        <v>578</v>
      </c>
      <c r="F202" s="3" t="str">
        <f>IFERROR(MID(VLOOKUP($B202,Seqs!$A:$B,2,0),G202,1),"")</f>
        <v>Y</v>
      </c>
      <c r="G202" s="3">
        <v>604</v>
      </c>
      <c r="H202" s="3" t="str">
        <f>IFERROR(MID(VLOOKUP($B202,Seqs!$A:$B,2,0),I202,1),"")</f>
        <v>T</v>
      </c>
      <c r="I202" s="23">
        <v>607</v>
      </c>
      <c r="J202" s="3" t="str">
        <f>IFERROR(MID(VLOOKUP($B202,Seqs!$A:$B,2,0),K202,1),"")</f>
        <v>S</v>
      </c>
      <c r="K202" s="23">
        <v>613</v>
      </c>
      <c r="L202" s="3" t="str">
        <f>IFERROR(MID(VLOOKUP($B202,Seqs!$A:$B,2,0),M202,1),"")</f>
        <v>S</v>
      </c>
      <c r="M202" s="3">
        <v>614</v>
      </c>
      <c r="N202" s="3" t="str">
        <f>IFERROR(MID(VLOOKUP($B202,Seqs!$A:$B,2,0),O202,1),"")</f>
        <v>I</v>
      </c>
      <c r="O202" s="3">
        <v>636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Q</v>
      </c>
      <c r="U202" s="3">
        <v>641</v>
      </c>
      <c r="V202" s="3" t="str">
        <f>IFERROR(MID(VLOOKUP($B202,Seqs!$A:$B,2,0),W202,1),"")</f>
        <v>K</v>
      </c>
      <c r="W202" s="3">
        <v>678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689</v>
      </c>
      <c r="AD202" s="3" t="str">
        <f>IFERROR(MID(VLOOKUP($B202,Seqs!$A:$B,2,0),AE202,1),"")</f>
        <v>E</v>
      </c>
      <c r="AE202" s="3">
        <v>715</v>
      </c>
      <c r="AF202" s="3" t="str">
        <f>IFERROR(MID(VLOOKUP($B202,Seqs!$A:$B,2,0),AG202,1),"")</f>
        <v>C</v>
      </c>
      <c r="AG202" s="3">
        <v>733</v>
      </c>
      <c r="AH202" s="3" t="str">
        <f>IFERROR(MID(VLOOKUP($B202,Seqs!$A:$B,2,0),AI202,1),"")</f>
        <v>T</v>
      </c>
      <c r="AI202" s="3">
        <v>735</v>
      </c>
      <c r="AJ202" s="3" t="str">
        <f>IFERROR(MID(VLOOKUP($B202,Seqs!$A:$B,2,0),AK202,1),"")</f>
        <v>N</v>
      </c>
      <c r="AK202" s="3">
        <v>737</v>
      </c>
      <c r="AL202" s="3" t="str">
        <f>IFERROR(MID(VLOOKUP($B202,Seqs!$A:$B,2,0),AM202,1),"")</f>
        <v>T</v>
      </c>
      <c r="AM202" s="3">
        <v>761</v>
      </c>
      <c r="AN202" s="3" t="str">
        <f>IFERROR(MID(VLOOKUP($B202,Seqs!$A:$B,2,0),AO202,1),"")</f>
        <v>E</v>
      </c>
      <c r="AO202" s="3">
        <v>770</v>
      </c>
      <c r="AP202" s="3" t="str">
        <f>IFERROR(MID(VLOOKUP($B202,Seqs!$A:$B,2,0),AQ202,1),"")</f>
        <v>G</v>
      </c>
      <c r="AQ202" s="3">
        <v>794</v>
      </c>
      <c r="AR202" s="3" t="str">
        <f>IFERROR(MID(VLOOKUP($B202,Seqs!$A:$B,2,0),AS202,1),"")</f>
        <v>K</v>
      </c>
      <c r="AS202" s="3">
        <v>798</v>
      </c>
      <c r="AT202" s="3" t="str">
        <f>IFERROR(MID(VLOOKUP($B202,Seqs!$A:$B,2,0),AU202,1),"")</f>
        <v>A</v>
      </c>
      <c r="AU202" s="3">
        <v>827</v>
      </c>
      <c r="AV202" s="3" t="str">
        <f>IFERROR(MID(VLOOKUP($B202,Seqs!$A:$B,2,0),AW202,1),"")</f>
        <v>K</v>
      </c>
      <c r="AW202" s="3">
        <v>828</v>
      </c>
      <c r="AX202" s="3" t="str">
        <f>IFERROR(MID(VLOOKUP($B202,Seqs!$A:$B,2,0),AY202,1),"")</f>
        <v>R</v>
      </c>
      <c r="AY202" s="3">
        <v>831</v>
      </c>
      <c r="AZ202" s="79" t="str">
        <f>VLOOKUP(B202,Classification!A:D,2,0)</f>
        <v>C</v>
      </c>
      <c r="BA202" s="97" t="str">
        <f>VLOOKUP(B202,Classification!A:D,4,0)</f>
        <v>Metabotropicglutamate</v>
      </c>
      <c r="BB202" s="27" t="b">
        <f t="shared" si="863"/>
        <v>1</v>
      </c>
      <c r="BC202" s="23">
        <f t="shared" si="836"/>
        <v>211</v>
      </c>
      <c r="BD202" s="4" t="s">
        <v>23</v>
      </c>
      <c r="BE202" s="3" t="s">
        <v>1381</v>
      </c>
      <c r="BF202" s="50" t="s">
        <v>1384</v>
      </c>
      <c r="BG202" s="50" t="s">
        <v>1384</v>
      </c>
      <c r="BI202" s="72" t="s">
        <v>1293</v>
      </c>
      <c r="BJ202" s="58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72">
        <f t="shared" si="837"/>
        <v>578</v>
      </c>
      <c r="BV202" s="73">
        <f t="shared" si="838"/>
        <v>607</v>
      </c>
      <c r="BW202" s="74">
        <f t="shared" si="839"/>
        <v>614</v>
      </c>
      <c r="BX202" s="73" t="str">
        <f t="shared" si="840"/>
        <v>-</v>
      </c>
      <c r="BY202" s="74">
        <f t="shared" si="841"/>
        <v>641</v>
      </c>
      <c r="BZ202" s="73" t="str">
        <f t="shared" si="842"/>
        <v>-</v>
      </c>
      <c r="CA202" s="74">
        <f t="shared" si="843"/>
        <v>689</v>
      </c>
      <c r="CB202" s="73">
        <f t="shared" si="844"/>
        <v>733</v>
      </c>
      <c r="CC202" s="74">
        <f t="shared" si="845"/>
        <v>737</v>
      </c>
      <c r="CD202" s="73">
        <f t="shared" si="846"/>
        <v>770</v>
      </c>
      <c r="CE202" s="74">
        <f t="shared" si="847"/>
        <v>798</v>
      </c>
      <c r="CF202" s="73">
        <f t="shared" si="848"/>
        <v>828</v>
      </c>
      <c r="CG202" s="72">
        <f t="shared" si="849"/>
        <v>604</v>
      </c>
      <c r="CH202" s="73">
        <f t="shared" si="850"/>
        <v>613</v>
      </c>
      <c r="CI202" s="74">
        <f t="shared" si="851"/>
        <v>636</v>
      </c>
      <c r="CJ202" s="74" t="str">
        <f t="shared" si="852"/>
        <v>-</v>
      </c>
      <c r="CK202" s="74">
        <f t="shared" si="853"/>
        <v>678</v>
      </c>
      <c r="CL202" s="74" t="str">
        <f t="shared" si="854"/>
        <v>-</v>
      </c>
      <c r="CM202" s="74">
        <f t="shared" si="855"/>
        <v>715</v>
      </c>
      <c r="CN202" s="74">
        <f t="shared" si="856"/>
        <v>735</v>
      </c>
      <c r="CO202" s="74">
        <f t="shared" si="857"/>
        <v>761</v>
      </c>
      <c r="CP202" s="74">
        <f t="shared" si="858"/>
        <v>794</v>
      </c>
      <c r="CQ202" s="74">
        <f t="shared" si="859"/>
        <v>827</v>
      </c>
      <c r="CR202" s="74">
        <f t="shared" si="860"/>
        <v>831</v>
      </c>
      <c r="CS202" s="23">
        <f t="shared" si="861"/>
        <v>1</v>
      </c>
      <c r="AMO202" s="3"/>
    </row>
    <row r="203" spans="1:1029" x14ac:dyDescent="0.2">
      <c r="A203" s="3" t="str">
        <f t="shared" si="862"/>
        <v>smo_human__wt</v>
      </c>
      <c r="B203" s="3" t="s">
        <v>33</v>
      </c>
      <c r="C203" s="3" t="s">
        <v>100</v>
      </c>
      <c r="D203" s="3" t="str">
        <f>IFERROR(MID(VLOOKUP($B203,Seqs!$A:$B,2,0),E203,1),"")</f>
        <v>E</v>
      </c>
      <c r="E203" s="3">
        <v>224</v>
      </c>
      <c r="F203" s="3" t="str">
        <f>IFERROR(MID(VLOOKUP($B203,Seqs!$A:$B,2,0),G203,1),"")</f>
        <v>D</v>
      </c>
      <c r="G203" s="3">
        <v>255</v>
      </c>
      <c r="H203" s="3" t="str">
        <f>IFERROR(MID(VLOOKUP($B203,Seqs!$A:$B,2,0),I203,1),"")</f>
        <v>W</v>
      </c>
      <c r="I203" s="23">
        <v>256</v>
      </c>
      <c r="J203" s="3" t="str">
        <f>IFERROR(MID(VLOOKUP($B203,Seqs!$A:$B,2,0),K203,1),"")</f>
        <v>N</v>
      </c>
      <c r="K203" s="23">
        <v>260</v>
      </c>
      <c r="L203" s="3" t="str">
        <f>IFERROR(MID(VLOOKUP($B203,Seqs!$A:$B,2,0),M203,1),"")</f>
        <v>R</v>
      </c>
      <c r="M203" s="3">
        <v>261</v>
      </c>
      <c r="N203" s="3" t="str">
        <f>IFERROR(MID(VLOOKUP($B203,Seqs!$A:$B,2,0),O203,1),"")</f>
        <v>F</v>
      </c>
      <c r="O203" s="3">
        <v>285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L</v>
      </c>
      <c r="U203" s="3">
        <v>312</v>
      </c>
      <c r="V203" s="3" t="str">
        <f>IFERROR(MID(VLOOKUP($B203,Seqs!$A:$B,2,0),W203,1),"")</f>
        <v>T</v>
      </c>
      <c r="W203" s="3">
        <v>348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L</v>
      </c>
      <c r="AC203" s="9">
        <v>353</v>
      </c>
      <c r="AD203" s="3" t="str">
        <f>IFERROR(MID(VLOOKUP($B203,Seqs!$A:$B,2,0),AE203,1),"")</f>
        <v>V</v>
      </c>
      <c r="AE203" s="3">
        <v>378</v>
      </c>
      <c r="AF203" s="3" t="str">
        <f>IFERROR(MID(VLOOKUP($B203,Seqs!$A:$B,2,0),AG203,1),"")</f>
        <v>C</v>
      </c>
      <c r="AG203" s="3">
        <v>390</v>
      </c>
      <c r="AH203" s="3" t="str">
        <f>IFERROR(MID(VLOOKUP($B203,Seqs!$A:$B,2,0),AI203,1),"")</f>
        <v>V</v>
      </c>
      <c r="AI203" s="3">
        <v>392</v>
      </c>
      <c r="AJ203" s="3" t="str">
        <f>IFERROR(MID(VLOOKUP($B203,Seqs!$A:$B,2,0),AK203,1),"")</f>
        <v>Y</v>
      </c>
      <c r="AK203" s="3">
        <v>397</v>
      </c>
      <c r="AL203" s="3" t="str">
        <f>IFERROR(MID(VLOOKUP($B203,Seqs!$A:$B,2,0),AM203,1),"")</f>
        <v>H</v>
      </c>
      <c r="AM203" s="3">
        <v>433</v>
      </c>
      <c r="AN203" s="3" t="str">
        <f>IFERROR(MID(VLOOKUP($B203,Seqs!$A:$B,2,0),AO203,1),"")</f>
        <v>A</v>
      </c>
      <c r="AO203" s="3">
        <v>442</v>
      </c>
      <c r="AP203" s="3" t="str">
        <f>IFERROR(MID(VLOOKUP($B203,Seqs!$A:$B,2,0),AQ203,1),"")</f>
        <v>I</v>
      </c>
      <c r="AQ203" s="3">
        <v>496</v>
      </c>
      <c r="AR203" s="3" t="str">
        <f>IFERROR(MID(VLOOKUP($B203,Seqs!$A:$B,2,0),AS203,1),"")</f>
        <v>L</v>
      </c>
      <c r="AS203" s="3">
        <v>515</v>
      </c>
      <c r="AT203" s="3" t="str">
        <f>IFERROR(MID(VLOOKUP($B203,Seqs!$A:$B,2,0),AU203,1),"")</f>
        <v>W</v>
      </c>
      <c r="AU203" s="3">
        <v>537</v>
      </c>
      <c r="AV203" s="3" t="str">
        <f>IFERROR(MID(VLOOKUP($B203,Seqs!$A:$B,2,0),AW203,1),"")</f>
        <v>T</v>
      </c>
      <c r="AW203" s="3">
        <v>538</v>
      </c>
      <c r="AX203" s="3" t="str">
        <f>IFERROR(MID(VLOOKUP($B203,Seqs!$A:$B,2,0),AY203,1),"")</f>
        <v>T</v>
      </c>
      <c r="AY203" s="3">
        <v>553</v>
      </c>
      <c r="AZ203" s="79" t="str">
        <f>VLOOKUP(B203,Classification!A:D,2,0)</f>
        <v>F</v>
      </c>
      <c r="BA203" s="97" t="str">
        <f>VLOOKUP(B203,Classification!A:D,4,0)</f>
        <v>Frizzled</v>
      </c>
      <c r="BB203" s="27" t="b">
        <f t="shared" si="863"/>
        <v>1</v>
      </c>
      <c r="BC203" s="23">
        <f t="shared" si="836"/>
        <v>261</v>
      </c>
      <c r="BD203" s="57" t="s">
        <v>1379</v>
      </c>
      <c r="BE203" s="3" t="s">
        <v>1381</v>
      </c>
      <c r="BF203" s="50" t="s">
        <v>1379</v>
      </c>
      <c r="BG203" s="50" t="s">
        <v>1384</v>
      </c>
      <c r="BI203" s="72" t="s">
        <v>1293</v>
      </c>
      <c r="BJ203" s="58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72">
        <f t="shared" si="837"/>
        <v>224</v>
      </c>
      <c r="BV203" s="73">
        <f t="shared" si="838"/>
        <v>256</v>
      </c>
      <c r="BW203" s="74">
        <f t="shared" si="839"/>
        <v>261</v>
      </c>
      <c r="BX203" s="73" t="str">
        <f t="shared" si="840"/>
        <v>-</v>
      </c>
      <c r="BY203" s="74">
        <f t="shared" si="841"/>
        <v>312</v>
      </c>
      <c r="BZ203" s="73" t="str">
        <f t="shared" si="842"/>
        <v>-</v>
      </c>
      <c r="CA203" s="74">
        <f t="shared" si="843"/>
        <v>353</v>
      </c>
      <c r="CB203" s="73">
        <f t="shared" si="844"/>
        <v>390</v>
      </c>
      <c r="CC203" s="74">
        <f t="shared" si="845"/>
        <v>397</v>
      </c>
      <c r="CD203" s="73">
        <f t="shared" si="846"/>
        <v>442</v>
      </c>
      <c r="CE203" s="74">
        <f t="shared" si="847"/>
        <v>515</v>
      </c>
      <c r="CF203" s="73">
        <f t="shared" si="848"/>
        <v>538</v>
      </c>
      <c r="CG203" s="72">
        <f t="shared" si="849"/>
        <v>255</v>
      </c>
      <c r="CH203" s="73">
        <f t="shared" si="850"/>
        <v>260</v>
      </c>
      <c r="CI203" s="74">
        <f t="shared" si="851"/>
        <v>285</v>
      </c>
      <c r="CJ203" s="74" t="str">
        <f t="shared" si="852"/>
        <v>-</v>
      </c>
      <c r="CK203" s="74">
        <f t="shared" si="853"/>
        <v>348</v>
      </c>
      <c r="CL203" s="74" t="str">
        <f t="shared" si="854"/>
        <v>-</v>
      </c>
      <c r="CM203" s="74">
        <f t="shared" si="855"/>
        <v>378</v>
      </c>
      <c r="CN203" s="74">
        <f t="shared" si="856"/>
        <v>392</v>
      </c>
      <c r="CO203" s="74">
        <f t="shared" si="857"/>
        <v>433</v>
      </c>
      <c r="CP203" s="74">
        <f t="shared" si="858"/>
        <v>496</v>
      </c>
      <c r="CQ203" s="74">
        <f t="shared" si="859"/>
        <v>537</v>
      </c>
      <c r="CR203" s="74">
        <f t="shared" si="860"/>
        <v>553</v>
      </c>
      <c r="CS203" s="23">
        <f t="shared" si="861"/>
        <v>1</v>
      </c>
    </row>
    <row r="204" spans="1:1029" x14ac:dyDescent="0.2">
      <c r="A204" s="3" t="str">
        <f t="shared" si="862"/>
        <v>smo_human_4JKV</v>
      </c>
      <c r="B204" s="3" t="s">
        <v>33</v>
      </c>
      <c r="C204" s="3" t="s">
        <v>86</v>
      </c>
      <c r="D204" s="3" t="str">
        <f>IFERROR(MID(VLOOKUP($B204,Seqs!$A:$B,2,0),E204,1),"")</f>
        <v>E</v>
      </c>
      <c r="E204" s="3">
        <v>224</v>
      </c>
      <c r="F204" s="3" t="str">
        <f>IFERROR(MID(VLOOKUP($B204,Seqs!$A:$B,2,0),G204,1),"")</f>
        <v>D</v>
      </c>
      <c r="G204" s="3">
        <v>255</v>
      </c>
      <c r="H204" s="3" t="str">
        <f>IFERROR(MID(VLOOKUP($B204,Seqs!$A:$B,2,0),I204,1),"")</f>
        <v>W</v>
      </c>
      <c r="I204" s="23">
        <v>256</v>
      </c>
      <c r="J204" s="3" t="str">
        <f>IFERROR(MID(VLOOKUP($B204,Seqs!$A:$B,2,0),K204,1),"")</f>
        <v>N</v>
      </c>
      <c r="K204" s="23">
        <v>260</v>
      </c>
      <c r="L204" s="3" t="str">
        <f>IFERROR(MID(VLOOKUP($B204,Seqs!$A:$B,2,0),M204,1),"")</f>
        <v>R</v>
      </c>
      <c r="M204" s="3">
        <v>261</v>
      </c>
      <c r="N204" s="3" t="str">
        <f>IFERROR(MID(VLOOKUP($B204,Seqs!$A:$B,2,0),O204,1),"")</f>
        <v>F</v>
      </c>
      <c r="O204" s="3">
        <v>285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L</v>
      </c>
      <c r="U204" s="3">
        <v>312</v>
      </c>
      <c r="V204" s="3" t="str">
        <f>IFERROR(MID(VLOOKUP($B204,Seqs!$A:$B,2,0),W204,1),"")</f>
        <v>T</v>
      </c>
      <c r="W204" s="3">
        <v>348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F</v>
      </c>
      <c r="AC204" s="9">
        <v>360</v>
      </c>
      <c r="AD204" s="3" t="str">
        <f>IFERROR(MID(VLOOKUP($B204,Seqs!$A:$B,2,0),AE204,1),"")</f>
        <v>V</v>
      </c>
      <c r="AE204" s="3">
        <v>378</v>
      </c>
      <c r="AF204" s="3" t="str">
        <f>IFERROR(MID(VLOOKUP($B204,Seqs!$A:$B,2,0),AG204,1),"")</f>
        <v>C</v>
      </c>
      <c r="AG204" s="3">
        <v>390</v>
      </c>
      <c r="AH204" s="3" t="str">
        <f>IFERROR(MID(VLOOKUP($B204,Seqs!$A:$B,2,0),AI204,1),"")</f>
        <v>V</v>
      </c>
      <c r="AI204" s="3">
        <v>392</v>
      </c>
      <c r="AJ204" s="3" t="str">
        <f>IFERROR(MID(VLOOKUP($B204,Seqs!$A:$B,2,0),AK204,1),"")</f>
        <v>Y</v>
      </c>
      <c r="AK204" s="3">
        <v>397</v>
      </c>
      <c r="AL204" s="3" t="str">
        <f>IFERROR(MID(VLOOKUP($B204,Seqs!$A:$B,2,0),AM204,1),"")</f>
        <v>H</v>
      </c>
      <c r="AM204" s="3">
        <v>433</v>
      </c>
      <c r="AN204" s="3" t="str">
        <f>IFERROR(MID(VLOOKUP($B204,Seqs!$A:$B,2,0),AO204,1),"")</f>
        <v>A</v>
      </c>
      <c r="AO204" s="3">
        <v>442</v>
      </c>
      <c r="AP204" s="3" t="str">
        <f>IFERROR(MID(VLOOKUP($B204,Seqs!$A:$B,2,0),AQ204,1),"")</f>
        <v>N</v>
      </c>
      <c r="AQ204" s="3">
        <v>493</v>
      </c>
      <c r="AR204" s="3" t="str">
        <f>IFERROR(MID(VLOOKUP($B204,Seqs!$A:$B,2,0),AS204,1),"")</f>
        <v>L</v>
      </c>
      <c r="AS204" s="3">
        <v>515</v>
      </c>
      <c r="AT204" s="3" t="str">
        <f>IFERROR(MID(VLOOKUP($B204,Seqs!$A:$B,2,0),AU204,1),"")</f>
        <v>W</v>
      </c>
      <c r="AU204" s="3">
        <v>537</v>
      </c>
      <c r="AV204" s="3" t="str">
        <f>IFERROR(MID(VLOOKUP($B204,Seqs!$A:$B,2,0),AW204,1),"")</f>
        <v>T</v>
      </c>
      <c r="AW204" s="3">
        <v>538</v>
      </c>
      <c r="AX204" s="3" t="str">
        <f>IFERROR(MID(VLOOKUP($B204,Seqs!$A:$B,2,0),AY204,1),"")</f>
        <v>C</v>
      </c>
      <c r="AY204" s="3">
        <v>550</v>
      </c>
      <c r="AZ204" s="79" t="str">
        <f>VLOOKUP(B204,Classification!A:D,2,0)</f>
        <v>F</v>
      </c>
      <c r="BA204" s="97" t="str">
        <f>VLOOKUP(B204,Classification!A:D,4,0)</f>
        <v>Frizzled</v>
      </c>
      <c r="BB204" s="27" t="b">
        <f t="shared" si="863"/>
        <v>1</v>
      </c>
      <c r="BC204" s="23">
        <f t="shared" si="836"/>
        <v>248</v>
      </c>
      <c r="BD204" s="4" t="s">
        <v>23</v>
      </c>
      <c r="BE204" s="3" t="s">
        <v>1381</v>
      </c>
      <c r="BF204" s="50" t="s">
        <v>1384</v>
      </c>
      <c r="BG204" s="50" t="s">
        <v>1384</v>
      </c>
      <c r="BI204" s="72" t="s">
        <v>1293</v>
      </c>
      <c r="BJ204" s="58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72">
        <f t="shared" si="837"/>
        <v>224</v>
      </c>
      <c r="BV204" s="73">
        <f t="shared" si="838"/>
        <v>256</v>
      </c>
      <c r="BW204" s="74">
        <f t="shared" si="839"/>
        <v>261</v>
      </c>
      <c r="BX204" s="73" t="str">
        <f t="shared" si="840"/>
        <v>-</v>
      </c>
      <c r="BY204" s="74">
        <f t="shared" si="841"/>
        <v>312</v>
      </c>
      <c r="BZ204" s="73" t="str">
        <f t="shared" si="842"/>
        <v>-</v>
      </c>
      <c r="CA204" s="74">
        <f t="shared" si="843"/>
        <v>360</v>
      </c>
      <c r="CB204" s="73">
        <f t="shared" si="844"/>
        <v>390</v>
      </c>
      <c r="CC204" s="74">
        <f t="shared" si="845"/>
        <v>397</v>
      </c>
      <c r="CD204" s="73">
        <f t="shared" si="846"/>
        <v>442</v>
      </c>
      <c r="CE204" s="74">
        <f t="shared" si="847"/>
        <v>515</v>
      </c>
      <c r="CF204" s="73">
        <f t="shared" si="848"/>
        <v>538</v>
      </c>
      <c r="CG204" s="72">
        <f t="shared" si="849"/>
        <v>255</v>
      </c>
      <c r="CH204" s="73">
        <f t="shared" si="850"/>
        <v>260</v>
      </c>
      <c r="CI204" s="74">
        <f t="shared" si="851"/>
        <v>285</v>
      </c>
      <c r="CJ204" s="74" t="str">
        <f t="shared" si="852"/>
        <v>-</v>
      </c>
      <c r="CK204" s="74">
        <f t="shared" si="853"/>
        <v>348</v>
      </c>
      <c r="CL204" s="74" t="str">
        <f t="shared" si="854"/>
        <v>-</v>
      </c>
      <c r="CM204" s="74">
        <f t="shared" si="855"/>
        <v>378</v>
      </c>
      <c r="CN204" s="74">
        <f t="shared" si="856"/>
        <v>392</v>
      </c>
      <c r="CO204" s="74">
        <f t="shared" si="857"/>
        <v>433</v>
      </c>
      <c r="CP204" s="74">
        <f t="shared" si="858"/>
        <v>493</v>
      </c>
      <c r="CQ204" s="74">
        <f t="shared" si="859"/>
        <v>537</v>
      </c>
      <c r="CR204" s="74">
        <f t="shared" si="860"/>
        <v>550</v>
      </c>
      <c r="CS204" s="23">
        <f t="shared" si="861"/>
        <v>1</v>
      </c>
    </row>
    <row r="205" spans="1:1029" x14ac:dyDescent="0.2">
      <c r="A205" s="3" t="str">
        <f t="shared" si="862"/>
        <v>smo_human_4N4W</v>
      </c>
      <c r="B205" s="3" t="s">
        <v>33</v>
      </c>
      <c r="C205" s="3" t="s">
        <v>1048</v>
      </c>
      <c r="D205" s="3" t="str">
        <f>IFERROR(MID(VLOOKUP($B205,Seqs!$A:$B,2,0),E205,1),"")</f>
        <v>E</v>
      </c>
      <c r="E205" s="3">
        <v>224</v>
      </c>
      <c r="F205" s="3" t="str">
        <f>IFERROR(MID(VLOOKUP($B205,Seqs!$A:$B,2,0),G205,1),"")</f>
        <v>D</v>
      </c>
      <c r="G205" s="3">
        <v>255</v>
      </c>
      <c r="H205" s="3" t="str">
        <f>IFERROR(MID(VLOOKUP($B205,Seqs!$A:$B,2,0),I205,1),"")</f>
        <v>W</v>
      </c>
      <c r="I205" s="23">
        <v>256</v>
      </c>
      <c r="J205" s="3" t="str">
        <f>IFERROR(MID(VLOOKUP($B205,Seqs!$A:$B,2,0),K205,1),"")</f>
        <v>N</v>
      </c>
      <c r="K205" s="23">
        <v>260</v>
      </c>
      <c r="L205" s="3" t="str">
        <f>IFERROR(MID(VLOOKUP($B205,Seqs!$A:$B,2,0),M205,1),"")</f>
        <v>R</v>
      </c>
      <c r="M205" s="3">
        <v>261</v>
      </c>
      <c r="N205" s="3" t="str">
        <f>IFERROR(MID(VLOOKUP($B205,Seqs!$A:$B,2,0),O205,1),"")</f>
        <v>F</v>
      </c>
      <c r="O205" s="3">
        <v>285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L</v>
      </c>
      <c r="U205" s="3">
        <v>312</v>
      </c>
      <c r="V205" s="3" t="str">
        <f>IFERROR(MID(VLOOKUP($B205,Seqs!$A:$B,2,0),W205,1),"")</f>
        <v>A</v>
      </c>
      <c r="W205" s="3">
        <v>345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K</v>
      </c>
      <c r="AC205" s="9">
        <v>356</v>
      </c>
      <c r="AD205" s="3" t="str">
        <f>IFERROR(MID(VLOOKUP($B205,Seqs!$A:$B,2,0),AE205,1),"")</f>
        <v>V</v>
      </c>
      <c r="AE205" s="3">
        <v>378</v>
      </c>
      <c r="AF205" s="3" t="str">
        <f>IFERROR(MID(VLOOKUP($B205,Seqs!$A:$B,2,0),AG205,1),"")</f>
        <v>C</v>
      </c>
      <c r="AG205" s="3">
        <v>390</v>
      </c>
      <c r="AH205" s="3" t="str">
        <f>IFERROR(MID(VLOOKUP($B205,Seqs!$A:$B,2,0),AI205,1),"")</f>
        <v>V</v>
      </c>
      <c r="AI205" s="3">
        <v>392</v>
      </c>
      <c r="AJ205" s="3" t="str">
        <f>IFERROR(MID(VLOOKUP($B205,Seqs!$A:$B,2,0),AK205,1),"")</f>
        <v>Y</v>
      </c>
      <c r="AK205" s="3">
        <v>397</v>
      </c>
      <c r="AL205" s="3" t="str">
        <f>IFERROR(MID(VLOOKUP($B205,Seqs!$A:$B,2,0),AM205,1),"")</f>
        <v>H</v>
      </c>
      <c r="AM205" s="3">
        <v>433</v>
      </c>
      <c r="AN205" s="3" t="str">
        <f>IFERROR(MID(VLOOKUP($B205,Seqs!$A:$B,2,0),AO205,1),"")</f>
        <v>S</v>
      </c>
      <c r="AO205" s="3">
        <v>443</v>
      </c>
      <c r="AP205" s="3" t="str">
        <f>IFERROR(MID(VLOOKUP($B205,Seqs!$A:$B,2,0),AQ205,1),"")</f>
        <v>Q</v>
      </c>
      <c r="AQ205" s="3">
        <v>491</v>
      </c>
      <c r="AR205" s="3" t="str">
        <f>IFERROR(MID(VLOOKUP($B205,Seqs!$A:$B,2,0),AS205,1),"")</f>
        <v>L</v>
      </c>
      <c r="AS205" s="3">
        <v>515</v>
      </c>
      <c r="AT205" s="3" t="str">
        <f>IFERROR(MID(VLOOKUP($B205,Seqs!$A:$B,2,0),AU205,1),"")</f>
        <v>W</v>
      </c>
      <c r="AU205" s="3">
        <v>537</v>
      </c>
      <c r="AV205" s="3" t="str">
        <f>IFERROR(MID(VLOOKUP($B205,Seqs!$A:$B,2,0),AW205,1),"")</f>
        <v>T</v>
      </c>
      <c r="AW205" s="3">
        <v>538</v>
      </c>
      <c r="AX205" s="3" t="str">
        <f>IFERROR(MID(VLOOKUP($B205,Seqs!$A:$B,2,0),AY205,1),"")</f>
        <v>L</v>
      </c>
      <c r="AY205" s="3">
        <v>552</v>
      </c>
      <c r="AZ205" s="79" t="str">
        <f>VLOOKUP(B205,Classification!A:D,2,0)</f>
        <v>F</v>
      </c>
      <c r="BA205" s="97" t="str">
        <f>VLOOKUP(B205,Classification!A:D,4,0)</f>
        <v>Frizzled</v>
      </c>
      <c r="BB205" s="27" t="b">
        <f t="shared" si="863"/>
        <v>1</v>
      </c>
      <c r="BC205" s="23">
        <f t="shared" si="836"/>
        <v>248</v>
      </c>
      <c r="BD205" s="2" t="s">
        <v>1383</v>
      </c>
      <c r="BE205" s="3" t="s">
        <v>1381</v>
      </c>
      <c r="BF205" s="50" t="s">
        <v>1384</v>
      </c>
      <c r="BG205" s="50" t="s">
        <v>1384</v>
      </c>
      <c r="BI205" s="72" t="s">
        <v>1293</v>
      </c>
      <c r="BJ205" s="58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72">
        <f t="shared" si="837"/>
        <v>224</v>
      </c>
      <c r="BV205" s="73">
        <f t="shared" si="838"/>
        <v>256</v>
      </c>
      <c r="BW205" s="74">
        <f t="shared" si="839"/>
        <v>261</v>
      </c>
      <c r="BX205" s="73" t="str">
        <f t="shared" si="840"/>
        <v>-</v>
      </c>
      <c r="BY205" s="74">
        <f t="shared" si="841"/>
        <v>312</v>
      </c>
      <c r="BZ205" s="73" t="str">
        <f t="shared" si="842"/>
        <v>-</v>
      </c>
      <c r="CA205" s="74">
        <f t="shared" si="843"/>
        <v>356</v>
      </c>
      <c r="CB205" s="73">
        <f t="shared" si="844"/>
        <v>390</v>
      </c>
      <c r="CC205" s="74">
        <f t="shared" si="845"/>
        <v>397</v>
      </c>
      <c r="CD205" s="73">
        <f t="shared" si="846"/>
        <v>443</v>
      </c>
      <c r="CE205" s="74">
        <f t="shared" si="847"/>
        <v>515</v>
      </c>
      <c r="CF205" s="73">
        <f t="shared" si="848"/>
        <v>538</v>
      </c>
      <c r="CG205" s="72">
        <f t="shared" si="849"/>
        <v>255</v>
      </c>
      <c r="CH205" s="73">
        <f t="shared" si="850"/>
        <v>260</v>
      </c>
      <c r="CI205" s="74">
        <f t="shared" si="851"/>
        <v>285</v>
      </c>
      <c r="CJ205" s="74" t="str">
        <f t="shared" si="852"/>
        <v>-</v>
      </c>
      <c r="CK205" s="74">
        <f t="shared" si="853"/>
        <v>345</v>
      </c>
      <c r="CL205" s="74" t="str">
        <f t="shared" si="854"/>
        <v>-</v>
      </c>
      <c r="CM205" s="74">
        <f t="shared" si="855"/>
        <v>378</v>
      </c>
      <c r="CN205" s="74">
        <f t="shared" si="856"/>
        <v>392</v>
      </c>
      <c r="CO205" s="74">
        <f t="shared" si="857"/>
        <v>433</v>
      </c>
      <c r="CP205" s="74">
        <f t="shared" si="858"/>
        <v>491</v>
      </c>
      <c r="CQ205" s="74">
        <f t="shared" si="859"/>
        <v>537</v>
      </c>
      <c r="CR205" s="74">
        <f t="shared" si="860"/>
        <v>552</v>
      </c>
      <c r="CS205" s="23">
        <f t="shared" si="861"/>
        <v>1</v>
      </c>
    </row>
    <row r="206" spans="1:1029" x14ac:dyDescent="0.2">
      <c r="A206" s="3" t="str">
        <f t="shared" si="862"/>
        <v>smo_human_4O9R</v>
      </c>
      <c r="B206" s="3" t="s">
        <v>33</v>
      </c>
      <c r="C206" s="3" t="s">
        <v>1050</v>
      </c>
      <c r="D206" s="3" t="str">
        <f>IFERROR(MID(VLOOKUP($B206,Seqs!$A:$B,2,0),E206,1),"")</f>
        <v>E</v>
      </c>
      <c r="E206" s="3">
        <v>224</v>
      </c>
      <c r="F206" s="3" t="str">
        <f>IFERROR(MID(VLOOKUP($B206,Seqs!$A:$B,2,0),G206,1),"")</f>
        <v>D</v>
      </c>
      <c r="G206" s="3">
        <v>255</v>
      </c>
      <c r="H206" s="3" t="str">
        <f>IFERROR(MID(VLOOKUP($B206,Seqs!$A:$B,2,0),I206,1),"")</f>
        <v>W</v>
      </c>
      <c r="I206" s="23">
        <v>256</v>
      </c>
      <c r="J206" s="3" t="str">
        <f>IFERROR(MID(VLOOKUP($B206,Seqs!$A:$B,2,0),K206,1),"")</f>
        <v>N</v>
      </c>
      <c r="K206" s="23">
        <v>260</v>
      </c>
      <c r="L206" s="3" t="str">
        <f>IFERROR(MID(VLOOKUP($B206,Seqs!$A:$B,2,0),M206,1),"")</f>
        <v>R</v>
      </c>
      <c r="M206" s="3">
        <v>261</v>
      </c>
      <c r="N206" s="3" t="str">
        <f>IFERROR(MID(VLOOKUP($B206,Seqs!$A:$B,2,0),O206,1),"")</f>
        <v>F</v>
      </c>
      <c r="O206" s="3">
        <v>285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L</v>
      </c>
      <c r="U206" s="3">
        <v>312</v>
      </c>
      <c r="V206" s="3" t="str">
        <f>IFERROR(MID(VLOOKUP($B206,Seqs!$A:$B,2,0),W206,1),"")</f>
        <v>F</v>
      </c>
      <c r="W206" s="3">
        <v>343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F</v>
      </c>
      <c r="AC206" s="9">
        <v>360</v>
      </c>
      <c r="AD206" s="3" t="str">
        <f>IFERROR(MID(VLOOKUP($B206,Seqs!$A:$B,2,0),AE206,1),"")</f>
        <v>V</v>
      </c>
      <c r="AE206" s="3">
        <v>378</v>
      </c>
      <c r="AF206" s="3" t="str">
        <f>IFERROR(MID(VLOOKUP($B206,Seqs!$A:$B,2,0),AG206,1),"")</f>
        <v>C</v>
      </c>
      <c r="AG206" s="3">
        <v>390</v>
      </c>
      <c r="AH206" s="3" t="str">
        <f>IFERROR(MID(VLOOKUP($B206,Seqs!$A:$B,2,0),AI206,1),"")</f>
        <v>V</v>
      </c>
      <c r="AI206" s="3">
        <v>392</v>
      </c>
      <c r="AJ206" s="3" t="str">
        <f>IFERROR(MID(VLOOKUP($B206,Seqs!$A:$B,2,0),AK206,1),"")</f>
        <v>Y</v>
      </c>
      <c r="AK206" s="3">
        <v>397</v>
      </c>
      <c r="AL206" s="3" t="str">
        <f>IFERROR(MID(VLOOKUP($B206,Seqs!$A:$B,2,0),AM206,1),"")</f>
        <v>H</v>
      </c>
      <c r="AM206" s="3">
        <v>433</v>
      </c>
      <c r="AN206" s="3" t="str">
        <f>IFERROR(MID(VLOOKUP($B206,Seqs!$A:$B,2,0),AO206,1),"")</f>
        <v>E</v>
      </c>
      <c r="AO206" s="3">
        <v>447</v>
      </c>
      <c r="AP206" s="3" t="str">
        <f>IFERROR(MID(VLOOKUP($B206,Seqs!$A:$B,2,0),AQ206,1),"")</f>
        <v>N</v>
      </c>
      <c r="AQ206" s="3">
        <v>493</v>
      </c>
      <c r="AR206" s="3" t="str">
        <f>IFERROR(MID(VLOOKUP($B206,Seqs!$A:$B,2,0),AS206,1),"")</f>
        <v>L</v>
      </c>
      <c r="AS206" s="3">
        <v>515</v>
      </c>
      <c r="AT206" s="3" t="str">
        <f>IFERROR(MID(VLOOKUP($B206,Seqs!$A:$B,2,0),AU206,1),"")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
        <v>538</v>
      </c>
      <c r="AX206" s="3" t="str">
        <f>IFERROR(MID(VLOOKUP($B206,Seqs!$A:$B,2,0),AY206,1),"")</f>
        <v>W</v>
      </c>
      <c r="AY206" s="3">
        <v>549</v>
      </c>
      <c r="AZ206" s="80" t="str">
        <f>VLOOKUP(B206,Classification!A:D,2,0)</f>
        <v>F</v>
      </c>
      <c r="BA206" s="97" t="str">
        <f>VLOOKUP(B206,Classification!A:D,4,0)</f>
        <v>Frizzled</v>
      </c>
      <c r="BB206" s="94" t="b">
        <f t="shared" si="863"/>
        <v>1</v>
      </c>
      <c r="BC206" s="23">
        <f t="shared" si="836"/>
        <v>237</v>
      </c>
      <c r="BD206" s="76" t="s">
        <v>23</v>
      </c>
      <c r="BE206" s="3" t="s">
        <v>1381</v>
      </c>
      <c r="BF206" s="50" t="s">
        <v>1384</v>
      </c>
      <c r="BG206" s="50" t="s">
        <v>1384</v>
      </c>
      <c r="BI206" s="77" t="s">
        <v>1293</v>
      </c>
      <c r="BJ206" s="58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77">
        <f t="shared" si="837"/>
        <v>224</v>
      </c>
      <c r="BV206" s="73">
        <f t="shared" si="838"/>
        <v>256</v>
      </c>
      <c r="BW206" s="74">
        <f t="shared" si="839"/>
        <v>261</v>
      </c>
      <c r="BX206" s="73" t="str">
        <f t="shared" si="840"/>
        <v>-</v>
      </c>
      <c r="BY206" s="74">
        <f t="shared" si="841"/>
        <v>312</v>
      </c>
      <c r="BZ206" s="73" t="str">
        <f t="shared" si="842"/>
        <v>-</v>
      </c>
      <c r="CA206" s="74">
        <f t="shared" si="843"/>
        <v>360</v>
      </c>
      <c r="CB206" s="73">
        <f t="shared" si="844"/>
        <v>390</v>
      </c>
      <c r="CC206" s="74">
        <f t="shared" si="845"/>
        <v>397</v>
      </c>
      <c r="CD206" s="73">
        <f t="shared" si="846"/>
        <v>447</v>
      </c>
      <c r="CE206" s="74">
        <f t="shared" si="847"/>
        <v>515</v>
      </c>
      <c r="CF206" s="73">
        <f t="shared" si="848"/>
        <v>538</v>
      </c>
      <c r="CG206" s="77">
        <f t="shared" si="849"/>
        <v>255</v>
      </c>
      <c r="CH206" s="73">
        <f t="shared" si="850"/>
        <v>260</v>
      </c>
      <c r="CI206" s="74">
        <f t="shared" si="851"/>
        <v>285</v>
      </c>
      <c r="CJ206" s="74" t="str">
        <f t="shared" si="852"/>
        <v>-</v>
      </c>
      <c r="CK206" s="74">
        <f t="shared" si="853"/>
        <v>343</v>
      </c>
      <c r="CL206" s="74" t="str">
        <f t="shared" si="854"/>
        <v>-</v>
      </c>
      <c r="CM206" s="74">
        <f t="shared" si="855"/>
        <v>378</v>
      </c>
      <c r="CN206" s="74">
        <f t="shared" si="856"/>
        <v>392</v>
      </c>
      <c r="CO206" s="74">
        <f t="shared" si="857"/>
        <v>433</v>
      </c>
      <c r="CP206" s="74">
        <f t="shared" si="858"/>
        <v>493</v>
      </c>
      <c r="CQ206" s="74">
        <f t="shared" si="859"/>
        <v>537</v>
      </c>
      <c r="CR206" s="74">
        <f t="shared" si="860"/>
        <v>549</v>
      </c>
      <c r="CS206" s="23">
        <f t="shared" si="861"/>
        <v>1</v>
      </c>
    </row>
    <row r="207" spans="1:1029" s="6" customFormat="1" x14ac:dyDescent="0.2">
      <c r="A207" s="3" t="str">
        <f t="shared" si="862"/>
        <v>smo_human_4QIM</v>
      </c>
      <c r="B207" s="3" t="s">
        <v>33</v>
      </c>
      <c r="C207" s="3" t="s">
        <v>1052</v>
      </c>
      <c r="D207" s="3" t="str">
        <f>IFERROR(MID(VLOOKUP($B207,Seqs!$A:$B,2,0),E207,1),"")</f>
        <v>E</v>
      </c>
      <c r="E207" s="3">
        <v>224</v>
      </c>
      <c r="F207" s="3" t="str">
        <f>IFERROR(MID(VLOOKUP($B207,Seqs!$A:$B,2,0),G207,1),"")</f>
        <v>D</v>
      </c>
      <c r="G207" s="3">
        <v>255</v>
      </c>
      <c r="H207" s="3" t="str">
        <f>IFERROR(MID(VLOOKUP($B207,Seqs!$A:$B,2,0),I207,1),"")</f>
        <v>W</v>
      </c>
      <c r="I207" s="23">
        <v>256</v>
      </c>
      <c r="J207" s="3" t="str">
        <f>IFERROR(MID(VLOOKUP($B207,Seqs!$A:$B,2,0),K207,1),"")</f>
        <v>N</v>
      </c>
      <c r="K207" s="23">
        <v>260</v>
      </c>
      <c r="L207" s="3" t="str">
        <f>IFERROR(MID(VLOOKUP($B207,Seqs!$A:$B,2,0),M207,1),"")</f>
        <v>R</v>
      </c>
      <c r="M207" s="3">
        <v>261</v>
      </c>
      <c r="N207" s="3" t="str">
        <f>IFERROR(MID(VLOOKUP($B207,Seqs!$A:$B,2,0),O207,1),"")</f>
        <v>F</v>
      </c>
      <c r="O207" s="3">
        <v>285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312</v>
      </c>
      <c r="V207" s="3" t="str">
        <f>IFERROR(MID(VLOOKUP($B207,Seqs!$A:$B,2,0),W207,1),"")</f>
        <v>A</v>
      </c>
      <c r="W207" s="3">
        <v>345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K</v>
      </c>
      <c r="AC207" s="9">
        <v>356</v>
      </c>
      <c r="AD207" s="3" t="str">
        <f>IFERROR(MID(VLOOKUP($B207,Seqs!$A:$B,2,0),AE207,1),"")</f>
        <v>V</v>
      </c>
      <c r="AE207" s="3">
        <v>378</v>
      </c>
      <c r="AF207" s="3" t="str">
        <f>IFERROR(MID(VLOOKUP($B207,Seqs!$A:$B,2,0),AG207,1),"")</f>
        <v>C</v>
      </c>
      <c r="AG207" s="3">
        <v>390</v>
      </c>
      <c r="AH207" s="3" t="str">
        <f>IFERROR(MID(VLOOKUP($B207,Seqs!$A:$B,2,0),AI207,1),"")</f>
        <v>V</v>
      </c>
      <c r="AI207" s="3">
        <v>392</v>
      </c>
      <c r="AJ207" s="3" t="str">
        <f>IFERROR(MID(VLOOKUP($B207,Seqs!$A:$B,2,0),AK207,1),"")</f>
        <v>Y</v>
      </c>
      <c r="AK207" s="3">
        <v>397</v>
      </c>
      <c r="AL207" s="3" t="str">
        <f>IFERROR(MID(VLOOKUP($B207,Seqs!$A:$B,2,0),AM207,1),"")</f>
        <v>H</v>
      </c>
      <c r="AM207" s="3">
        <v>433</v>
      </c>
      <c r="AN207" s="3" t="str">
        <f>IFERROR(MID(VLOOKUP($B207,Seqs!$A:$B,2,0),AO207,1),"")</f>
        <v>E</v>
      </c>
      <c r="AO207" s="3">
        <v>447</v>
      </c>
      <c r="AP207" s="3" t="str">
        <f>IFERROR(MID(VLOOKUP($B207,Seqs!$A:$B,2,0),AQ207,1),"")</f>
        <v>N</v>
      </c>
      <c r="AQ207" s="3">
        <v>493</v>
      </c>
      <c r="AR207" s="3" t="str">
        <f>IFERROR(MID(VLOOKUP($B207,Seqs!$A:$B,2,0),AS207,1),"")</f>
        <v>L</v>
      </c>
      <c r="AS207" s="3">
        <v>515</v>
      </c>
      <c r="AT207" s="3" t="str">
        <f>IFERROR(MID(VLOOKUP($B207,Seqs!$A:$B,2,0),AU207,1),"")</f>
        <v>W</v>
      </c>
      <c r="AU207" s="3">
        <v>537</v>
      </c>
      <c r="AV207" s="3" t="str">
        <f>IFERROR(MID(VLOOKUP($B207,Seqs!$A:$B,2,0),AW207,1),"")</f>
        <v>T</v>
      </c>
      <c r="AW207" s="3">
        <v>538</v>
      </c>
      <c r="AX207" s="3" t="str">
        <f>IFERROR(MID(VLOOKUP($B207,Seqs!$A:$B,2,0),AY207,1),"")</f>
        <v>T</v>
      </c>
      <c r="AY207" s="3">
        <v>553</v>
      </c>
      <c r="AZ207" s="80" t="str">
        <f>VLOOKUP(B207,Classification!A:D,2,0)</f>
        <v>F</v>
      </c>
      <c r="BA207" s="97" t="str">
        <f>VLOOKUP(B207,Classification!A:D,4,0)</f>
        <v>Frizzled</v>
      </c>
      <c r="BB207" s="94" t="b">
        <f t="shared" si="863"/>
        <v>1</v>
      </c>
      <c r="BC207" s="23">
        <f t="shared" si="836"/>
        <v>247</v>
      </c>
      <c r="BD207" s="76" t="s">
        <v>23</v>
      </c>
      <c r="BE207" s="3" t="s">
        <v>1381</v>
      </c>
      <c r="BF207" s="50" t="s">
        <v>1384</v>
      </c>
      <c r="BG207" s="50" t="s">
        <v>1384</v>
      </c>
      <c r="BH207" s="3"/>
      <c r="BI207" s="77" t="s">
        <v>1293</v>
      </c>
      <c r="BJ207" s="58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77">
        <f t="shared" si="837"/>
        <v>224</v>
      </c>
      <c r="BV207" s="73">
        <f t="shared" si="838"/>
        <v>256</v>
      </c>
      <c r="BW207" s="74">
        <f t="shared" si="839"/>
        <v>261</v>
      </c>
      <c r="BX207" s="73" t="str">
        <f t="shared" si="840"/>
        <v>-</v>
      </c>
      <c r="BY207" s="74">
        <f t="shared" si="841"/>
        <v>312</v>
      </c>
      <c r="BZ207" s="73" t="str">
        <f t="shared" si="842"/>
        <v>-</v>
      </c>
      <c r="CA207" s="74">
        <f t="shared" si="843"/>
        <v>356</v>
      </c>
      <c r="CB207" s="73">
        <f t="shared" si="844"/>
        <v>390</v>
      </c>
      <c r="CC207" s="74">
        <f t="shared" si="845"/>
        <v>397</v>
      </c>
      <c r="CD207" s="73">
        <f t="shared" si="846"/>
        <v>447</v>
      </c>
      <c r="CE207" s="74">
        <f t="shared" si="847"/>
        <v>515</v>
      </c>
      <c r="CF207" s="73">
        <f t="shared" si="848"/>
        <v>538</v>
      </c>
      <c r="CG207" s="77">
        <f t="shared" si="849"/>
        <v>255</v>
      </c>
      <c r="CH207" s="73">
        <f t="shared" si="850"/>
        <v>260</v>
      </c>
      <c r="CI207" s="74">
        <f t="shared" si="851"/>
        <v>285</v>
      </c>
      <c r="CJ207" s="74" t="str">
        <f t="shared" si="852"/>
        <v>-</v>
      </c>
      <c r="CK207" s="74">
        <f t="shared" si="853"/>
        <v>345</v>
      </c>
      <c r="CL207" s="74" t="str">
        <f t="shared" si="854"/>
        <v>-</v>
      </c>
      <c r="CM207" s="74">
        <f t="shared" si="855"/>
        <v>378</v>
      </c>
      <c r="CN207" s="74">
        <f t="shared" si="856"/>
        <v>392</v>
      </c>
      <c r="CO207" s="74">
        <f t="shared" si="857"/>
        <v>433</v>
      </c>
      <c r="CP207" s="74">
        <f t="shared" si="858"/>
        <v>493</v>
      </c>
      <c r="CQ207" s="74">
        <f t="shared" si="859"/>
        <v>537</v>
      </c>
      <c r="CR207" s="74">
        <f t="shared" si="860"/>
        <v>553</v>
      </c>
      <c r="CS207" s="23">
        <f t="shared" si="861"/>
        <v>1</v>
      </c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1"/>
    </row>
    <row r="208" spans="1:1029" s="6" customFormat="1" x14ac:dyDescent="0.2">
      <c r="A208" s="3" t="str">
        <f t="shared" si="862"/>
        <v>smo_human_4QIN</v>
      </c>
      <c r="B208" s="3" t="s">
        <v>33</v>
      </c>
      <c r="C208" s="3" t="s">
        <v>56</v>
      </c>
      <c r="D208" s="3" t="str">
        <f>IFERROR(MID(VLOOKUP($B208,Seqs!$A:$B,2,0),E208,1),"")</f>
        <v>E</v>
      </c>
      <c r="E208" s="3">
        <v>224</v>
      </c>
      <c r="F208" s="3" t="str">
        <f>IFERROR(MID(VLOOKUP($B208,Seqs!$A:$B,2,0),G208,1),"")</f>
        <v>D</v>
      </c>
      <c r="G208" s="3">
        <v>255</v>
      </c>
      <c r="H208" s="3" t="str">
        <f>IFERROR(MID(VLOOKUP($B208,Seqs!$A:$B,2,0),I208,1),"")</f>
        <v>W</v>
      </c>
      <c r="I208" s="23">
        <v>256</v>
      </c>
      <c r="J208" s="3" t="str">
        <f>IFERROR(MID(VLOOKUP($B208,Seqs!$A:$B,2,0),K208,1),"")</f>
        <v>N</v>
      </c>
      <c r="K208" s="23">
        <v>260</v>
      </c>
      <c r="L208" s="3" t="str">
        <f>IFERROR(MID(VLOOKUP($B208,Seqs!$A:$B,2,0),M208,1),"")</f>
        <v>R</v>
      </c>
      <c r="M208" s="3">
        <v>261</v>
      </c>
      <c r="N208" s="3" t="str">
        <f>IFERROR(MID(VLOOKUP($B208,Seqs!$A:$B,2,0),O208,1),"")</f>
        <v>F</v>
      </c>
      <c r="O208" s="3">
        <v>285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312</v>
      </c>
      <c r="V208" s="3" t="str">
        <f>IFERROR(MID(VLOOKUP($B208,Seqs!$A:$B,2,0),W208,1),"")</f>
        <v>A</v>
      </c>
      <c r="W208" s="3">
        <v>345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L</v>
      </c>
      <c r="AC208" s="9">
        <v>353</v>
      </c>
      <c r="AD208" s="3" t="str">
        <f>IFERROR(MID(VLOOKUP($B208,Seqs!$A:$B,2,0),AE208,1),"")</f>
        <v>V</v>
      </c>
      <c r="AE208" s="3">
        <v>378</v>
      </c>
      <c r="AF208" s="3" t="str">
        <f>IFERROR(MID(VLOOKUP($B208,Seqs!$A:$B,2,0),AG208,1),"")</f>
        <v>C</v>
      </c>
      <c r="AG208" s="3">
        <v>390</v>
      </c>
      <c r="AH208" s="3" t="str">
        <f>IFERROR(MID(VLOOKUP($B208,Seqs!$A:$B,2,0),AI208,1),"")</f>
        <v>V</v>
      </c>
      <c r="AI208" s="3">
        <v>392</v>
      </c>
      <c r="AJ208" s="3" t="str">
        <f>IFERROR(MID(VLOOKUP($B208,Seqs!$A:$B,2,0),AK208,1),"")</f>
        <v>Y</v>
      </c>
      <c r="AK208" s="3">
        <v>397</v>
      </c>
      <c r="AL208" s="3" t="str">
        <f>IFERROR(MID(VLOOKUP($B208,Seqs!$A:$B,2,0),AM208,1),"")</f>
        <v>H</v>
      </c>
      <c r="AM208" s="3">
        <v>433</v>
      </c>
      <c r="AN208" s="3" t="str">
        <f>IFERROR(MID(VLOOKUP($B208,Seqs!$A:$B,2,0),AO208,1),"")</f>
        <v>E</v>
      </c>
      <c r="AO208" s="3">
        <v>447</v>
      </c>
      <c r="AP208" s="3" t="str">
        <f>IFERROR(MID(VLOOKUP($B208,Seqs!$A:$B,2,0),AQ208,1),"")</f>
        <v>A</v>
      </c>
      <c r="AQ208" s="3">
        <v>492</v>
      </c>
      <c r="AR208" s="3" t="str">
        <f>IFERROR(MID(VLOOKUP($B208,Seqs!$A:$B,2,0),AS208,1),"")</f>
        <v>L</v>
      </c>
      <c r="AS208" s="3">
        <v>515</v>
      </c>
      <c r="AT208" s="3" t="str">
        <f>IFERROR(MID(VLOOKUP($B208,Seqs!$A:$B,2,0),AU208,1),"")</f>
        <v>W</v>
      </c>
      <c r="AU208" s="3">
        <v>537</v>
      </c>
      <c r="AV208" s="3" t="str">
        <f>IFERROR(MID(VLOOKUP($B208,Seqs!$A:$B,2,0),AW208,1),"")</f>
        <v>T</v>
      </c>
      <c r="AW208" s="3">
        <v>538</v>
      </c>
      <c r="AX208" s="3" t="str">
        <f>IFERROR(MID(VLOOKUP($B208,Seqs!$A:$B,2,0),AY208,1),"")</f>
        <v>R</v>
      </c>
      <c r="AY208" s="3">
        <v>551</v>
      </c>
      <c r="AZ208" s="80" t="str">
        <f>VLOOKUP(B208,Classification!A:D,2,0)</f>
        <v>F</v>
      </c>
      <c r="BA208" s="97" t="str">
        <f>VLOOKUP(B208,Classification!A:D,4,0)</f>
        <v>Frizzled</v>
      </c>
      <c r="BB208" s="94" t="b">
        <f t="shared" si="863"/>
        <v>1</v>
      </c>
      <c r="BC208" s="23">
        <f t="shared" si="836"/>
        <v>247</v>
      </c>
      <c r="BD208" s="76" t="s">
        <v>23</v>
      </c>
      <c r="BE208" s="3" t="s">
        <v>1381</v>
      </c>
      <c r="BF208" s="50" t="s">
        <v>1384</v>
      </c>
      <c r="BG208" s="50" t="s">
        <v>1384</v>
      </c>
      <c r="BH208" s="3"/>
      <c r="BI208" s="77" t="s">
        <v>1293</v>
      </c>
      <c r="BJ208" s="58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77">
        <f t="shared" si="837"/>
        <v>224</v>
      </c>
      <c r="BV208" s="73">
        <f t="shared" si="838"/>
        <v>256</v>
      </c>
      <c r="BW208" s="74">
        <f t="shared" si="839"/>
        <v>261</v>
      </c>
      <c r="BX208" s="73" t="str">
        <f t="shared" si="840"/>
        <v>-</v>
      </c>
      <c r="BY208" s="74">
        <f t="shared" si="841"/>
        <v>312</v>
      </c>
      <c r="BZ208" s="73" t="str">
        <f t="shared" si="842"/>
        <v>-</v>
      </c>
      <c r="CA208" s="74">
        <f t="shared" si="843"/>
        <v>353</v>
      </c>
      <c r="CB208" s="73">
        <f t="shared" si="844"/>
        <v>390</v>
      </c>
      <c r="CC208" s="74">
        <f t="shared" si="845"/>
        <v>397</v>
      </c>
      <c r="CD208" s="73">
        <f t="shared" si="846"/>
        <v>447</v>
      </c>
      <c r="CE208" s="74">
        <f t="shared" si="847"/>
        <v>515</v>
      </c>
      <c r="CF208" s="73">
        <f t="shared" si="848"/>
        <v>538</v>
      </c>
      <c r="CG208" s="77">
        <f t="shared" si="849"/>
        <v>255</v>
      </c>
      <c r="CH208" s="73">
        <f t="shared" si="850"/>
        <v>260</v>
      </c>
      <c r="CI208" s="74">
        <f t="shared" si="851"/>
        <v>285</v>
      </c>
      <c r="CJ208" s="74" t="str">
        <f t="shared" si="852"/>
        <v>-</v>
      </c>
      <c r="CK208" s="74">
        <f t="shared" si="853"/>
        <v>345</v>
      </c>
      <c r="CL208" s="74" t="str">
        <f t="shared" si="854"/>
        <v>-</v>
      </c>
      <c r="CM208" s="74">
        <f t="shared" si="855"/>
        <v>378</v>
      </c>
      <c r="CN208" s="74">
        <f t="shared" si="856"/>
        <v>392</v>
      </c>
      <c r="CO208" s="74">
        <f t="shared" si="857"/>
        <v>433</v>
      </c>
      <c r="CP208" s="74">
        <f t="shared" si="858"/>
        <v>492</v>
      </c>
      <c r="CQ208" s="74">
        <f t="shared" si="859"/>
        <v>537</v>
      </c>
      <c r="CR208" s="74">
        <f t="shared" si="860"/>
        <v>551</v>
      </c>
      <c r="CS208" s="23">
        <f t="shared" si="861"/>
        <v>1</v>
      </c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1"/>
    </row>
    <row r="209" spans="1:1029" s="6" customFormat="1" x14ac:dyDescent="0.2">
      <c r="A209" s="3" t="str">
        <f t="shared" si="862"/>
        <v>smo_human_5L7D</v>
      </c>
      <c r="B209" s="3" t="s">
        <v>33</v>
      </c>
      <c r="C209" s="3" t="s">
        <v>1358</v>
      </c>
      <c r="D209" s="3" t="str">
        <f>IFERROR(MID(VLOOKUP($B209,Seqs!$A:$B,2,0),E209,1),"")</f>
        <v>E</v>
      </c>
      <c r="E209" s="3">
        <v>224</v>
      </c>
      <c r="F209" s="3" t="str">
        <f>IFERROR(MID(VLOOKUP($B209,Seqs!$A:$B,2,0),G209,1),"")</f>
        <v>D</v>
      </c>
      <c r="G209" s="3">
        <v>255</v>
      </c>
      <c r="H209" s="3" t="str">
        <f>IFERROR(MID(VLOOKUP($B209,Seqs!$A:$B,2,0),I209,1),"")</f>
        <v>W</v>
      </c>
      <c r="I209" s="23">
        <v>256</v>
      </c>
      <c r="J209" s="3" t="str">
        <f>IFERROR(MID(VLOOKUP($B209,Seqs!$A:$B,2,0),K209,1),"")</f>
        <v>N</v>
      </c>
      <c r="K209" s="23">
        <v>260</v>
      </c>
      <c r="L209" s="3" t="str">
        <f>IFERROR(MID(VLOOKUP($B209,Seqs!$A:$B,2,0),M209,1),"")</f>
        <v>R</v>
      </c>
      <c r="M209" s="3">
        <v>261</v>
      </c>
      <c r="N209" s="3" t="str">
        <f>IFERROR(MID(VLOOKUP($B209,Seqs!$A:$B,2,0),O209,1),"")</f>
        <v>F</v>
      </c>
      <c r="O209" s="3">
        <v>285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312</v>
      </c>
      <c r="V209" s="3" t="str">
        <f>IFERROR(MID(VLOOKUP($B209,Seqs!$A:$B,2,0),W209,1),"")</f>
        <v>L</v>
      </c>
      <c r="W209" s="3">
        <v>346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L</v>
      </c>
      <c r="AC209" s="9">
        <v>353</v>
      </c>
      <c r="AD209" s="3" t="str">
        <f>IFERROR(MID(VLOOKUP($B209,Seqs!$A:$B,2,0),AE209,1),"")</f>
        <v>V</v>
      </c>
      <c r="AE209" s="3">
        <v>378</v>
      </c>
      <c r="AF209" s="3" t="str">
        <f>IFERROR(MID(VLOOKUP($B209,Seqs!$A:$B,2,0),AG209,1),"")</f>
        <v>C</v>
      </c>
      <c r="AG209" s="3">
        <v>390</v>
      </c>
      <c r="AH209" s="3" t="str">
        <f>IFERROR(MID(VLOOKUP($B209,Seqs!$A:$B,2,0),AI209,1),"")</f>
        <v>V</v>
      </c>
      <c r="AI209" s="3">
        <v>392</v>
      </c>
      <c r="AJ209" s="3" t="str">
        <f>IFERROR(MID(VLOOKUP($B209,Seqs!$A:$B,2,0),AK209,1),"")</f>
        <v>Y</v>
      </c>
      <c r="AK209" s="3">
        <v>397</v>
      </c>
      <c r="AL209" s="3" t="str">
        <f>IFERROR(MID(VLOOKUP($B209,Seqs!$A:$B,2,0),AM209,1),"")</f>
        <v>S</v>
      </c>
      <c r="AM209" s="3">
        <v>428</v>
      </c>
      <c r="AN209" s="3" t="str">
        <f>IFERROR(MID(VLOOKUP($B209,Seqs!$A:$B,2,0),AO209,1),"")</f>
        <v>E</v>
      </c>
      <c r="AO209" s="3">
        <v>447</v>
      </c>
      <c r="AP209" s="3" t="str">
        <f>IFERROR(MID(VLOOKUP($B209,Seqs!$A:$B,2,0),AQ209,1),"")</f>
        <v>I</v>
      </c>
      <c r="AQ209" s="3">
        <v>496</v>
      </c>
      <c r="AR209" s="3" t="str">
        <f>IFERROR(MID(VLOOKUP($B209,Seqs!$A:$B,2,0),AS209,1),"")</f>
        <v>L</v>
      </c>
      <c r="AS209" s="3">
        <v>515</v>
      </c>
      <c r="AT209" s="3" t="str">
        <f>IFERROR(MID(VLOOKUP($B209,Seqs!$A:$B,2,0),AU209,1),"")</f>
        <v>W</v>
      </c>
      <c r="AU209" s="3">
        <v>537</v>
      </c>
      <c r="AV209" s="3" t="str">
        <f>IFERROR(MID(VLOOKUP($B209,Seqs!$A:$B,2,0),AW209,1),"")</f>
        <v>T</v>
      </c>
      <c r="AW209" s="3">
        <v>538</v>
      </c>
      <c r="AX209" s="3" t="str">
        <f>IFERROR(MID(VLOOKUP($B209,Seqs!$A:$B,2,0),AY209,1),"")</f>
        <v>T</v>
      </c>
      <c r="AY209" s="3">
        <v>553</v>
      </c>
      <c r="AZ209" s="80" t="str">
        <f>VLOOKUP(B209,Classification!A:D,2,0)</f>
        <v>F</v>
      </c>
      <c r="BA209" s="97" t="str">
        <f>VLOOKUP(B209,Classification!A:D,4,0)</f>
        <v>Frizzled</v>
      </c>
      <c r="BB209" s="94" t="b">
        <f t="shared" si="863"/>
        <v>1</v>
      </c>
      <c r="BC209" s="23">
        <f t="shared" si="836"/>
        <v>249</v>
      </c>
      <c r="BD209" s="76" t="s">
        <v>23</v>
      </c>
      <c r="BE209" s="3" t="s">
        <v>1381</v>
      </c>
      <c r="BF209" s="50" t="s">
        <v>1</v>
      </c>
      <c r="BG209" s="50" t="s">
        <v>1384</v>
      </c>
      <c r="BH209" s="3" t="s">
        <v>1367</v>
      </c>
      <c r="BI209" s="77" t="s">
        <v>1293</v>
      </c>
      <c r="BJ209" s="58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77">
        <f t="shared" si="837"/>
        <v>224</v>
      </c>
      <c r="BV209" s="73">
        <f t="shared" si="838"/>
        <v>256</v>
      </c>
      <c r="BW209" s="74">
        <f t="shared" si="839"/>
        <v>261</v>
      </c>
      <c r="BX209" s="73" t="str">
        <f t="shared" si="840"/>
        <v>-</v>
      </c>
      <c r="BY209" s="74">
        <f t="shared" si="841"/>
        <v>312</v>
      </c>
      <c r="BZ209" s="73" t="str">
        <f t="shared" si="842"/>
        <v>-</v>
      </c>
      <c r="CA209" s="74">
        <f t="shared" si="843"/>
        <v>353</v>
      </c>
      <c r="CB209" s="73">
        <f t="shared" si="844"/>
        <v>390</v>
      </c>
      <c r="CC209" s="74">
        <f t="shared" si="845"/>
        <v>397</v>
      </c>
      <c r="CD209" s="73">
        <f t="shared" si="846"/>
        <v>447</v>
      </c>
      <c r="CE209" s="74">
        <f t="shared" si="847"/>
        <v>515</v>
      </c>
      <c r="CF209" s="73">
        <f t="shared" si="848"/>
        <v>538</v>
      </c>
      <c r="CG209" s="77">
        <f t="shared" si="849"/>
        <v>255</v>
      </c>
      <c r="CH209" s="73">
        <f t="shared" si="850"/>
        <v>260</v>
      </c>
      <c r="CI209" s="74">
        <f t="shared" si="851"/>
        <v>285</v>
      </c>
      <c r="CJ209" s="74" t="str">
        <f t="shared" si="852"/>
        <v>-</v>
      </c>
      <c r="CK209" s="74">
        <f t="shared" si="853"/>
        <v>346</v>
      </c>
      <c r="CL209" s="74" t="str">
        <f t="shared" si="854"/>
        <v>-</v>
      </c>
      <c r="CM209" s="74">
        <f t="shared" si="855"/>
        <v>378</v>
      </c>
      <c r="CN209" s="74">
        <f t="shared" si="856"/>
        <v>392</v>
      </c>
      <c r="CO209" s="74">
        <f t="shared" si="857"/>
        <v>428</v>
      </c>
      <c r="CP209" s="74">
        <f t="shared" si="858"/>
        <v>496</v>
      </c>
      <c r="CQ209" s="74">
        <f t="shared" si="859"/>
        <v>537</v>
      </c>
      <c r="CR209" s="74">
        <f t="shared" si="860"/>
        <v>553</v>
      </c>
      <c r="CS209" s="23">
        <f t="shared" si="861"/>
        <v>1</v>
      </c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1"/>
    </row>
    <row r="210" spans="1:1029" s="6" customFormat="1" x14ac:dyDescent="0.2">
      <c r="A210" s="3" t="str">
        <f t="shared" si="862"/>
        <v>smo_human_5L7I</v>
      </c>
      <c r="B210" s="3" t="s">
        <v>33</v>
      </c>
      <c r="C210" s="3" t="s">
        <v>1359</v>
      </c>
      <c r="D210" s="3" t="str">
        <f>IFERROR(MID(VLOOKUP($B210,Seqs!$A:$B,2,0),E210,1),"")</f>
        <v>E</v>
      </c>
      <c r="E210" s="3">
        <v>224</v>
      </c>
      <c r="F210" s="3" t="str">
        <f>IFERROR(MID(VLOOKUP($B210,Seqs!$A:$B,2,0),G210,1),"")</f>
        <v>D</v>
      </c>
      <c r="G210" s="3">
        <v>255</v>
      </c>
      <c r="H210" s="3" t="str">
        <f>IFERROR(MID(VLOOKUP($B210,Seqs!$A:$B,2,0),I210,1),"")</f>
        <v>W</v>
      </c>
      <c r="I210" s="23">
        <v>256</v>
      </c>
      <c r="J210" s="3" t="str">
        <f>IFERROR(MID(VLOOKUP($B210,Seqs!$A:$B,2,0),K210,1),"")</f>
        <v>N</v>
      </c>
      <c r="K210" s="23">
        <v>260</v>
      </c>
      <c r="L210" s="3" t="str">
        <f>IFERROR(MID(VLOOKUP($B210,Seqs!$A:$B,2,0),M210,1),"")</f>
        <v>R</v>
      </c>
      <c r="M210" s="3">
        <v>261</v>
      </c>
      <c r="N210" s="3" t="str">
        <f>IFERROR(MID(VLOOKUP($B210,Seqs!$A:$B,2,0),O210,1),"")</f>
        <v>F</v>
      </c>
      <c r="O210" s="3">
        <v>285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312</v>
      </c>
      <c r="V210" s="3" t="str">
        <f>IFERROR(MID(VLOOKUP($B210,Seqs!$A:$B,2,0),W210,1),"")</f>
        <v>L</v>
      </c>
      <c r="W210" s="3">
        <v>346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354</v>
      </c>
      <c r="AD210" s="3" t="str">
        <f>IFERROR(MID(VLOOKUP($B210,Seqs!$A:$B,2,0),AE210,1),"")</f>
        <v>V</v>
      </c>
      <c r="AE210" s="3">
        <v>378</v>
      </c>
      <c r="AF210" s="3" t="str">
        <f>IFERROR(MID(VLOOKUP($B210,Seqs!$A:$B,2,0),AG210,1),"")</f>
        <v>C</v>
      </c>
      <c r="AG210" s="3">
        <v>390</v>
      </c>
      <c r="AH210" s="3" t="str">
        <f>IFERROR(MID(VLOOKUP($B210,Seqs!$A:$B,2,0),AI210,1),"")</f>
        <v>V</v>
      </c>
      <c r="AI210" s="3">
        <v>392</v>
      </c>
      <c r="AJ210" s="3" t="str">
        <f>IFERROR(MID(VLOOKUP($B210,Seqs!$A:$B,2,0),AK210,1),"")</f>
        <v>Y</v>
      </c>
      <c r="AK210" s="3">
        <v>397</v>
      </c>
      <c r="AL210" s="3" t="str">
        <f>IFERROR(MID(VLOOKUP($B210,Seqs!$A:$B,2,0),AM210,1),"")</f>
        <v>S</v>
      </c>
      <c r="AM210" s="3">
        <v>428</v>
      </c>
      <c r="AN210" s="3" t="str">
        <f>IFERROR(MID(VLOOKUP($B210,Seqs!$A:$B,2,0),AO210,1),"")</f>
        <v>E</v>
      </c>
      <c r="AO210" s="3">
        <v>447</v>
      </c>
      <c r="AP210" s="3" t="str">
        <f>IFERROR(MID(VLOOKUP($B210,Seqs!$A:$B,2,0),AQ210,1),"")</f>
        <v>N</v>
      </c>
      <c r="AQ210" s="3">
        <v>493</v>
      </c>
      <c r="AR210" s="3" t="str">
        <f>IFERROR(MID(VLOOKUP($B210,Seqs!$A:$B,2,0),AS210,1),"")</f>
        <v>L</v>
      </c>
      <c r="AS210" s="3">
        <v>515</v>
      </c>
      <c r="AT210" s="3" t="str">
        <f>IFERROR(MID(VLOOKUP($B210,Seqs!$A:$B,2,0),AU210,1),"")</f>
        <v>W</v>
      </c>
      <c r="AU210" s="3">
        <v>537</v>
      </c>
      <c r="AV210" s="3" t="str">
        <f>IFERROR(MID(VLOOKUP($B210,Seqs!$A:$B,2,0),AW210,1),"")</f>
        <v>T</v>
      </c>
      <c r="AW210" s="3">
        <v>538</v>
      </c>
      <c r="AX210" s="3" t="str">
        <f>IFERROR(MID(VLOOKUP($B210,Seqs!$A:$B,2,0),AY210,1),"")</f>
        <v>R</v>
      </c>
      <c r="AY210" s="3">
        <v>551</v>
      </c>
      <c r="AZ210" s="80" t="str">
        <f>VLOOKUP(B210,Classification!A:D,2,0)</f>
        <v>F</v>
      </c>
      <c r="BA210" s="97" t="str">
        <f>VLOOKUP(B210,Classification!A:D,4,0)</f>
        <v>Frizzled</v>
      </c>
      <c r="BB210" s="94" t="b">
        <f t="shared" si="863"/>
        <v>1</v>
      </c>
      <c r="BC210" s="23">
        <f t="shared" si="836"/>
        <v>243</v>
      </c>
      <c r="BD210" s="76" t="s">
        <v>23</v>
      </c>
      <c r="BE210" s="3" t="s">
        <v>1381</v>
      </c>
      <c r="BF210" s="50" t="s">
        <v>1287</v>
      </c>
      <c r="BG210" s="50" t="s">
        <v>1384</v>
      </c>
      <c r="BH210" s="3" t="s">
        <v>1368</v>
      </c>
      <c r="BI210" s="77" t="s">
        <v>1293</v>
      </c>
      <c r="BJ210" s="58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77">
        <f t="shared" si="837"/>
        <v>224</v>
      </c>
      <c r="BV210" s="73">
        <f t="shared" si="838"/>
        <v>256</v>
      </c>
      <c r="BW210" s="74">
        <f t="shared" si="839"/>
        <v>261</v>
      </c>
      <c r="BX210" s="73" t="str">
        <f t="shared" si="840"/>
        <v>-</v>
      </c>
      <c r="BY210" s="74">
        <f t="shared" si="841"/>
        <v>312</v>
      </c>
      <c r="BZ210" s="73" t="str">
        <f t="shared" si="842"/>
        <v>-</v>
      </c>
      <c r="CA210" s="74">
        <f t="shared" si="843"/>
        <v>354</v>
      </c>
      <c r="CB210" s="73">
        <f t="shared" si="844"/>
        <v>390</v>
      </c>
      <c r="CC210" s="74">
        <f t="shared" si="845"/>
        <v>397</v>
      </c>
      <c r="CD210" s="73">
        <f t="shared" si="846"/>
        <v>447</v>
      </c>
      <c r="CE210" s="74">
        <f t="shared" si="847"/>
        <v>515</v>
      </c>
      <c r="CF210" s="73">
        <f t="shared" si="848"/>
        <v>538</v>
      </c>
      <c r="CG210" s="77">
        <f t="shared" si="849"/>
        <v>255</v>
      </c>
      <c r="CH210" s="73">
        <f t="shared" si="850"/>
        <v>260</v>
      </c>
      <c r="CI210" s="74">
        <f t="shared" si="851"/>
        <v>285</v>
      </c>
      <c r="CJ210" s="74" t="str">
        <f t="shared" si="852"/>
        <v>-</v>
      </c>
      <c r="CK210" s="74">
        <f t="shared" si="853"/>
        <v>346</v>
      </c>
      <c r="CL210" s="74" t="str">
        <f t="shared" si="854"/>
        <v>-</v>
      </c>
      <c r="CM210" s="74">
        <f t="shared" si="855"/>
        <v>378</v>
      </c>
      <c r="CN210" s="74">
        <f t="shared" si="856"/>
        <v>392</v>
      </c>
      <c r="CO210" s="74">
        <f t="shared" si="857"/>
        <v>428</v>
      </c>
      <c r="CP210" s="74">
        <f t="shared" si="858"/>
        <v>493</v>
      </c>
      <c r="CQ210" s="74">
        <f t="shared" si="859"/>
        <v>537</v>
      </c>
      <c r="CR210" s="74">
        <f t="shared" si="860"/>
        <v>551</v>
      </c>
      <c r="CS210" s="23">
        <f t="shared" si="861"/>
        <v>1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1"/>
    </row>
    <row r="211" spans="1:1029" x14ac:dyDescent="0.2">
      <c r="C211" s="2"/>
    </row>
    <row r="212" spans="1:1029" x14ac:dyDescent="0.2">
      <c r="C212" s="2"/>
    </row>
    <row r="213" spans="1:1029" x14ac:dyDescent="0.2">
      <c r="C213" s="2"/>
      <c r="E213" s="3">
        <f>COUNTIF(C2:C210,"&lt;&gt;_wt")</f>
        <v>161</v>
      </c>
    </row>
    <row r="214" spans="1:1029" x14ac:dyDescent="0.2">
      <c r="C214" s="2"/>
    </row>
    <row r="289" spans="52:85" x14ac:dyDescent="0.2">
      <c r="AZ289" s="79"/>
      <c r="BA289" s="28"/>
      <c r="BB289" s="16"/>
      <c r="BD289" s="2"/>
      <c r="BI289" s="72"/>
      <c r="BU289" s="72"/>
      <c r="CG28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7 BB36 BB14:BB18 BB21:BB25">
    <cfRule type="cellIs" dxfId="47" priority="6" operator="equal">
      <formula>0</formula>
    </cfRule>
  </conditionalFormatting>
  <conditionalFormatting sqref="BB164:BB165">
    <cfRule type="cellIs" dxfId="46" priority="7" operator="equal">
      <formula>0</formula>
    </cfRule>
  </conditionalFormatting>
  <conditionalFormatting sqref="BB7">
    <cfRule type="cellIs" dxfId="45" priority="8" operator="equal">
      <formula>0</formula>
    </cfRule>
  </conditionalFormatting>
  <conditionalFormatting sqref="BB173">
    <cfRule type="cellIs" dxfId="44" priority="9" operator="equal">
      <formula>0</formula>
    </cfRule>
  </conditionalFormatting>
  <conditionalFormatting sqref="E173 AW173 AU173 AS173 AQ173 AO173 AM173 AK173 AI173 AG173 AE173 AC173 AA173 Y173 W173 U173 S173 Q173 O173 M173 K173 I173 G173">
    <cfRule type="cellIs" dxfId="43" priority="10" operator="equal">
      <formula>"G"</formula>
    </cfRule>
    <cfRule type="cellIs" dxfId="42" priority="11" operator="equal">
      <formula>"P"</formula>
    </cfRule>
  </conditionalFormatting>
  <conditionalFormatting sqref="BB13">
    <cfRule type="cellIs" dxfId="41" priority="12" operator="equal">
      <formula>0</formula>
    </cfRule>
  </conditionalFormatting>
  <conditionalFormatting sqref="BB6">
    <cfRule type="cellIs" dxfId="40" priority="16" operator="equal">
      <formula>0</formula>
    </cfRule>
  </conditionalFormatting>
  <conditionalFormatting sqref="E6 AW6 AU6 AS6 AQ6 AO6 AM6 AK6 AI6 AG6 AE6 AC6 AA6 Y6 W6 U6 S6 Q6 O6 M6 K6 I6 G6">
    <cfRule type="cellIs" dxfId="39" priority="18" operator="equal">
      <formula>"G"</formula>
    </cfRule>
    <cfRule type="cellIs" dxfId="38" priority="19" operator="equal">
      <formula>"P"</formula>
    </cfRule>
  </conditionalFormatting>
  <conditionalFormatting sqref="BB1:BB18 BB21:BB1048576">
    <cfRule type="cellIs" dxfId="37" priority="4" operator="equal">
      <formula>FALSE</formula>
    </cfRule>
  </conditionalFormatting>
  <conditionalFormatting sqref="BF1:BG2 BF3:BF18 BF21:BF33 BG3:BG33 BF34:BG1048576">
    <cfRule type="cellIs" dxfId="36" priority="3" operator="equal">
      <formula>"?"</formula>
    </cfRule>
  </conditionalFormatting>
  <conditionalFormatting sqref="BB19:BB20">
    <cfRule type="cellIs" dxfId="35" priority="2" operator="equal">
      <formula>FALSE</formula>
    </cfRule>
  </conditionalFormatting>
  <conditionalFormatting sqref="BF19:BF20">
    <cfRule type="cellIs" dxfId="34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29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29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7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57</v>
      </c>
      <c r="BI60" s="4">
        <f t="shared" si="6"/>
        <v>34</v>
      </c>
      <c r="BJ60" s="4">
        <f t="shared" si="6"/>
        <v>63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47</v>
      </c>
      <c r="BL61" s="4">
        <f t="shared" si="7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4</v>
      </c>
      <c r="BI62" s="4">
        <f t="shared" si="8"/>
        <v>7</v>
      </c>
      <c r="BJ62" s="4">
        <f t="shared" si="8"/>
        <v>7</v>
      </c>
      <c r="BK62" s="4">
        <f t="shared" si="8"/>
        <v>0</v>
      </c>
      <c r="BL62" s="4">
        <f t="shared" si="8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63</v>
      </c>
      <c r="BK63" s="4">
        <f t="shared" si="9"/>
        <v>47</v>
      </c>
      <c r="BL63" s="4">
        <f t="shared" si="9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63</v>
      </c>
      <c r="BK64" s="4">
        <f t="shared" si="10"/>
        <v>47</v>
      </c>
      <c r="BL64" s="4">
        <f t="shared" si="10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19</v>
      </c>
      <c r="BF66" s="4">
        <f t="shared" si="12"/>
        <v>23</v>
      </c>
      <c r="BG66" s="4">
        <f t="shared" si="12"/>
        <v>22</v>
      </c>
      <c r="BH66" s="4">
        <f t="shared" si="12"/>
        <v>21</v>
      </c>
      <c r="BI66" s="4">
        <f t="shared" si="12"/>
        <v>18</v>
      </c>
      <c r="BJ66" s="4">
        <f t="shared" si="12"/>
        <v>8</v>
      </c>
      <c r="BK66" s="4">
        <f t="shared" si="12"/>
        <v>0</v>
      </c>
      <c r="BL66" s="4">
        <f t="shared" si="12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8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35" activePane="bottomLeft" state="frozenSplit"/>
      <selection pane="bottomLeft" activeCell="X63" sqref="X63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29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1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1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1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11">
        <f>VLOOKUP($B47&amp;"__wt",'SegEnds_Xtal_BW#'!$A:$Z,14,FALSE)</f>
        <v>56</v>
      </c>
      <c r="O47" s="111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1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1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1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1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drd3_human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v>60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NoXtal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5ht2b_human</v>
      </c>
      <c r="C69" s="5">
        <f>VLOOKUP($B69&amp;"__wt",'SegEnds_Xtal_BW#'!$A:$Z,3,FALSE)</f>
        <v>32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1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58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1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1">
        <v>56</v>
      </c>
      <c r="O85" s="111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1">
        <v>56</v>
      </c>
      <c r="O86" s="111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1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1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1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1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11"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11"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1">
        <v>50</v>
      </c>
      <c r="R98" s="111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1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11"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1">
        <v>50</v>
      </c>
      <c r="R114" s="111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1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95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1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1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1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11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9">
        <v>50</v>
      </c>
      <c r="R128" s="119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1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oprm_mouse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hrh1_human</v>
      </c>
      <c r="C136" s="5">
        <f>VLOOKUP($B136&amp;"__wt",'SegEnds_Xtal_BW#'!$A:$Z,3,FALSE)</f>
        <v>34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1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ox2r_human</v>
      </c>
      <c r="C150" s="5">
        <f>VLOOKUP($B150&amp;"__wt",'SegEnds_Xtal_BW#'!$A:$Z,3,FALSE)</f>
        <v>31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29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1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1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29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1">
        <v>33</v>
      </c>
      <c r="T161" s="1">
        <f t="array" ref="T161">INDEX('ICL3'!$G$2:$G$40,MATCH(MIN(ABS(AH161-'ICL3'!$F$2:$F$40)),ABS(AH161-'ICL3'!$F$2:$F$40),0))</f>
        <v>68</v>
      </c>
      <c r="U161" s="111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1">
        <v>33</v>
      </c>
      <c r="T162" s="1">
        <f t="array" ref="T162">INDEX('ICL3'!$G$2:$G$40,MATCH(MIN(ABS(AH162-'ICL3'!$F$2:$F$40)),ABS(AH162-'ICL3'!$F$2:$F$40),0))</f>
        <v>67</v>
      </c>
      <c r="U162" s="111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1">
        <v>33</v>
      </c>
      <c r="T163" s="1">
        <f t="array" ref="T163">INDEX('ICL3'!$G$2:$G$40,MATCH(MIN(ABS(AH163-'ICL3'!$F$2:$F$40)),ABS(AH163-'ICL3'!$F$2:$F$40),0))</f>
        <v>67</v>
      </c>
      <c r="U163" s="111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1">
        <v>33</v>
      </c>
      <c r="T164" s="1">
        <f t="array" ref="T164">INDEX('ICL3'!$G$2:$G$40,MATCH(MIN(ABS(AH164-'ICL3'!$F$2:$F$40)),ABS(AH164-'ICL3'!$F$2:$F$40),0))</f>
        <v>67</v>
      </c>
      <c r="U164" s="111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1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1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1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63</v>
      </c>
      <c r="I185" s="1">
        <f>VLOOKUP($B185&amp;"__wt",'SegEnds_Xtal_BW#'!$A:$Z,9,FALSE)</f>
        <v>47</v>
      </c>
      <c r="J185" s="1">
        <f>VLOOKUP($B185&amp;"__wt",'SegEnds_Xtal_BW#'!$A:$Z,10,FALSE)</f>
        <v>53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1">
        <v>56</v>
      </c>
      <c r="O185" s="89">
        <f>VLOOKUP($B185&amp;"__wt",'SegEnds_Xtal_BW#'!$A:$Z,15,FALSE)</f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">
        <f>VLOOKUP($B185&amp;"__wt",'SegEnds_Xtal_BW#'!$A:$Z,19,FALSE)</f>
        <v>36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agtr1_human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29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29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agtr1_human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11">
        <v>48</v>
      </c>
      <c r="F196" s="111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ntr1_rat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29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1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cxcr4_human</v>
      </c>
      <c r="C220" s="5">
        <f>VLOOKUP($B220&amp;"__wt",'SegEnds_Xtal_BW#'!$A:$Z,3,FALSE)</f>
        <v>24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ccr5_human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1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1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1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1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1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1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400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30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18</v>
      </c>
      <c r="AD261" s="1">
        <f>VLOOKUP(A261,'SegEnds_NonXtal_Prot#'!A:AL,16,FALSE)-VLOOKUP(A261,'SegEnds_NonXtal_Prot#'!A:AL,10,FALSE)</f>
        <v>50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43</v>
      </c>
      <c r="AH261" s="1">
        <f>VLOOKUP(A261,'SegEnds_NonXtal_Prot#'!A:AL,31,FALSE)-VLOOKUP(A261,'SegEnds_NonXtal_Prot#'!A:AL,28,FALSE)</f>
        <v>43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2" t="s">
        <v>175</v>
      </c>
      <c r="B265" s="12" t="str">
        <f>VLOOKUP(A265,Xtal_Templ!A:B,2,FALSE)</f>
        <v>ccr9_human</v>
      </c>
      <c r="C265" s="13">
        <f>VLOOKUP($B265&amp;"__wt",'SegEnds_Xtal_BW#'!$A:$Z,3,FALSE)</f>
        <v>27</v>
      </c>
      <c r="D265" s="12">
        <f>VLOOKUP($B265&amp;"__wt",'SegEnds_Xtal_BW#'!$A:$Z,4,FALSE)</f>
        <v>60</v>
      </c>
      <c r="E265" s="12">
        <f>VLOOKUP($B265&amp;"__wt",'SegEnds_Xtal_BW#'!$A:$Z,5,FALSE)</f>
        <v>48</v>
      </c>
      <c r="F265" s="12">
        <f>VLOOKUP($B265&amp;"__wt",'SegEnds_Xtal_BW#'!$A:$Z,6,FALSE)</f>
        <v>51</v>
      </c>
      <c r="G265" s="12">
        <v>37</v>
      </c>
      <c r="H265" s="12">
        <v>66</v>
      </c>
      <c r="I265" s="12">
        <f>VLOOKUP($B265&amp;"__wt",'SegEnds_Xtal_BW#'!$A:$Z,9,FALSE)</f>
        <v>49</v>
      </c>
      <c r="J265" s="12">
        <f>VLOOKUP($B265&amp;"__wt",'SegEnds_Xtal_BW#'!$A:$Z,10,FALSE)</f>
        <v>52</v>
      </c>
      <c r="K265" s="12">
        <v>24</v>
      </c>
      <c r="L265" s="12">
        <f>VLOOKUP($B265&amp;"__wt",'SegEnds_Xtal_BW#'!$A:$Z,12,FALSE)</f>
        <v>56</v>
      </c>
      <c r="M265" s="12">
        <f>VLOOKUP($B265&amp;"__wt",'SegEnds_Xtal_BW#'!$A:$Z,13,FALSE)</f>
        <v>50</v>
      </c>
      <c r="N265" s="12">
        <v>58</v>
      </c>
      <c r="O265" s="89">
        <v>38</v>
      </c>
      <c r="P265" s="12">
        <f>VLOOKUP($B265&amp;"__wt",'SegEnds_Xtal_BW#'!$A:$Z,16,FALSE)</f>
        <v>64</v>
      </c>
      <c r="Q265" s="12">
        <f>VLOOKUP($B265&amp;"__wt",'SegEnds_Xtal_BW#'!$A:$Z,17,FALSE)</f>
        <v>50</v>
      </c>
      <c r="R265" s="12">
        <f>VLOOKUP($B265&amp;"__wt",'SegEnds_Xtal_BW#'!$A:$Z,18,FALSE)</f>
        <v>52</v>
      </c>
      <c r="S265" s="12">
        <f>VLOOKUP($B265&amp;"__wt",'SegEnds_Xtal_BW#'!$A:$Z,19,FALSE)</f>
        <v>33</v>
      </c>
      <c r="T265" s="12">
        <f t="array" ref="T265">INDEX('ICL3'!$G$2:$G$40,MATCH(MIN(ABS(AH265-'ICL3'!$F$2:$F$40)),ABS(AH265-'ICL3'!$F$2:$F$40),0))</f>
        <v>68</v>
      </c>
      <c r="U265" s="12">
        <f t="array" ref="U265">INDEX('ICL3'!$H$2:$H$40,MATCH(MIN(ABS(AH265-'ICL3'!$F$2:$F$40)),ABS(AH265-'ICL3'!$F$2:$F$40),0))</f>
        <v>30</v>
      </c>
      <c r="V265" s="12">
        <v>65</v>
      </c>
      <c r="W265" s="12">
        <v>24</v>
      </c>
      <c r="X265" s="12">
        <f>VLOOKUP($B265&amp;"__wt",'SegEnds_Xtal_BW#'!$A:$Z,24,FALSE)</f>
        <v>56</v>
      </c>
      <c r="Y265" s="12">
        <f>VLOOKUP($B265&amp;"__wt",'SegEnds_Xtal_BW#'!$A:$Z,25,FALSE)</f>
        <v>47</v>
      </c>
      <c r="Z265" s="12">
        <f>VLOOKUP($B265&amp;"__wt",'SegEnds_Xtal_BW#'!$A:$Z,26,FALSE)</f>
        <v>67</v>
      </c>
      <c r="AA265" s="37" t="str">
        <f>VLOOKUP(A265,Classification!A:B,2,FALSE)</f>
        <v>A</v>
      </c>
      <c r="AB265" s="12">
        <f>VLOOKUP(A265,'SegEnds_NonXtal_Prot#'!A:AL,10,FALSE)-VLOOKUP(A265,'SegEnds_NonXtal_Prot#'!A:AL,7,FALSE)</f>
        <v>15</v>
      </c>
      <c r="AC265" s="12">
        <f>VLOOKUP(A265,'SegEnds_NonXtal_Prot#'!A:AL,13,FALSE)-VLOOKUP(A265,'SegEnds_NonXtal_Prot#'!A:AL,10,FALSE)</f>
        <v>18</v>
      </c>
      <c r="AD265" s="12">
        <f>VLOOKUP(A265,'SegEnds_NonXtal_Prot#'!A:AL,16,FALSE)-VLOOKUP(A265,'SegEnds_NonXtal_Prot#'!A:AL,10,FALSE)</f>
        <v>50</v>
      </c>
      <c r="AE265" s="1">
        <f>VLOOKUP(A265,'SegEnds_NonXtal_Prot#'!A:AL,22,FALSE)-VLOOKUP(A265,'SegEnds_NonXtal_Prot#'!A:AL,19,FALSE)</f>
        <v>22</v>
      </c>
      <c r="AF265" s="12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52</v>
      </c>
      <c r="AH265" s="12">
        <f>VLOOKUP(A265,'SegEnds_NonXtal_Prot#'!A:AL,31,FALSE)-VLOOKUP(A265,'SegEnds_NonXtal_Prot#'!A:AL,28,FALSE)</f>
        <v>43</v>
      </c>
      <c r="AI265" s="12">
        <f>VLOOKUP(A265,'SegEnds_NonXtal_Prot#'!A:AL,34,FALSE)-VLOOKUP(A265,'SegEnds_NonXtal_Prot#'!A:AL,31,FALSE)</f>
        <v>45</v>
      </c>
      <c r="AJ265" s="12" t="str">
        <f>IF(ISERROR(MATCH(A265,'SegEnds_Xtal_Prot#'!B:B, 0)), "NoXtal", "Xtal")</f>
        <v>NoXtal</v>
      </c>
    </row>
    <row r="266" spans="1:36" x14ac:dyDescent="0.2">
      <c r="A266" s="12" t="s">
        <v>177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f>VLOOKUP($B266&amp;"__wt",'SegEnds_Xtal_BW#'!$A:$Z,14,FALSE)</f>
        <v>56</v>
      </c>
      <c r="O266" s="89">
        <f>VLOOKUP($B266&amp;"__wt",'SegEnds_Xtal_BW#'!$A:$Z,15,FALSE)</f>
        <v>35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28</v>
      </c>
      <c r="AG266" s="1">
        <f>VLOOKUP(A266,'SegEnds_NonXtal_Prot#'!A:AL,28,FALSE)-VLOOKUP(A266,'SegEnds_NonXtal_Prot#'!A:AL,22,FALSE)</f>
        <v>53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Xtal</v>
      </c>
    </row>
    <row r="267" spans="1:36" x14ac:dyDescent="0.2">
      <c r="A267" s="1" t="s">
        <v>185</v>
      </c>
      <c r="B267" s="1" t="str">
        <f>VLOOKUP(A267,Xtal_Templ!A:B,2,FALSE)</f>
        <v>ccr2_human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11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31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19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53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186</v>
      </c>
      <c r="B268" s="1" t="str">
        <f>VLOOKUP(A268,Xtal_Templ!A:B,2,FALSE)</f>
        <v>ccr9_human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1">
        <v>56</v>
      </c>
      <c r="O268" s="111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67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187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24</v>
      </c>
      <c r="AG269" s="1">
        <f>VLOOKUP(A269,'SegEnds_NonXtal_Prot#'!A:AL,28,FALSE)-VLOOKUP(A269,'SegEnds_NonXtal_Prot#'!A:AL,22,FALSE)</f>
        <v>51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1172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9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25</v>
      </c>
      <c r="AG270" s="1">
        <f>VLOOKUP(A270,'SegEnds_NonXtal_Prot#'!A:AL,28,FALSE)-VLOOKUP(A270,'SegEnds_NonXtal_Prot#'!A:AL,22,FALSE)</f>
        <v>50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Xtal</v>
      </c>
    </row>
    <row r="271" spans="1:36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28</v>
      </c>
      <c r="AG271" s="1">
        <f>VLOOKUP(A271,'SegEnds_NonXtal_Prot#'!A:AL,28,FALSE)-VLOOKUP(A271,'SegEnds_NonXtal_Prot#'!A:AL,22,FALSE)</f>
        <v>56</v>
      </c>
      <c r="AH271" s="1">
        <f>VLOOKUP(A271,'SegEnds_NonXtal_Prot#'!A:AL,31,FALSE)-VLOOKUP(A271,'SegEnds_NonXtal_Prot#'!A:AL,28,FALSE)</f>
        <v>44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64</v>
      </c>
      <c r="W272" s="1">
        <v>24</v>
      </c>
      <c r="X272" s="6">
        <f>VLOOKUP($B272&amp;"__wt",'SegEnds_Xtal_BW#'!$A:$Z,24,FALSE)</f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16</v>
      </c>
      <c r="AC272" s="1">
        <f>VLOOKUP(A272,'SegEnds_NonXtal_Prot#'!A:AL,13,FALSE)-VLOOKUP(A272,'SegEnds_NonXtal_Prot#'!A:AL,10,FALSE)</f>
        <v>20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20</v>
      </c>
      <c r="AG272" s="1">
        <f>VLOOKUP(A272,'SegEnds_NonXtal_Prot#'!A:AL,28,FALSE)-VLOOKUP(A272,'SegEnds_NonXtal_Prot#'!A:AL,22,FALSE)</f>
        <v>72</v>
      </c>
      <c r="AH272" s="1">
        <f>VLOOKUP(A272,'SegEnds_NonXtal_Prot#'!A:AL,31,FALSE)-VLOOKUP(A272,'SegEnds_NonXtal_Prot#'!A:AL,28,FALSE)</f>
        <v>74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29</v>
      </c>
      <c r="T273" s="1">
        <f t="array" ref="T273">INDEX('ICL3'!$G$2:$G$40,MATCH(MIN(ABS(AH273-'ICL3'!$F$2:$F$40)),ABS(AH273-'ICL3'!$F$2:$F$40),0))</f>
        <v>72</v>
      </c>
      <c r="U273" s="1">
        <f t="array" ref="U273">INDEX('ICL3'!$H$2:$H$40,MATCH(MIN(ABS(AH273-'ICL3'!$F$2:$F$40)),ABS(AH273-'ICL3'!$F$2:$F$40),0))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57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57</v>
      </c>
      <c r="AH273" s="1">
        <f>VLOOKUP(A273,'SegEnds_NonXtal_Prot#'!A:AL,31,FALSE)-VLOOKUP(A273,'SegEnds_NonXtal_Prot#'!A:AL,28,FALSE)</f>
        <v>54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196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29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30</v>
      </c>
      <c r="AG274" s="1">
        <f>VLOOKUP(A274,'SegEnds_NonXtal_Prot#'!A:AL,28,FALSE)-VLOOKUP(A274,'SegEnds_NonXtal_Prot#'!A:AL,22,FALSE)</f>
        <v>59</v>
      </c>
      <c r="AH274" s="1">
        <f>VLOOKUP(A274,'SegEnds_NonXtal_Prot#'!A:AL,31,FALSE)-VLOOKUP(A274,'SegEnds_NonXtal_Prot#'!A:AL,28,FALSE)</f>
        <v>53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Xtal</v>
      </c>
    </row>
    <row r="275" spans="1:36" s="12" customFormat="1" x14ac:dyDescent="0.2">
      <c r="A275" s="1" t="s">
        <v>219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INDEX('ICL3'!$G$2:$G$40,MATCH(MIN(ABS(AH275-'ICL3'!$F$2:$F$40)),ABS(AH275-'ICL3'!$F$2:$F$40),0))</f>
        <v>68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17</v>
      </c>
      <c r="AD275" s="1">
        <f>VLOOKUP(A275,'SegEnds_NonXtal_Prot#'!A:AL,16,FALSE)-VLOOKUP(A275,'SegEnds_NonXtal_Prot#'!A:AL,10,FALSE)</f>
        <v>49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47</v>
      </c>
      <c r="AH275" s="1">
        <f>VLOOKUP(A275,'SegEnds_NonXtal_Prot#'!A:AL,31,FALSE)-VLOOKUP(A275,'SegEnds_NonXtal_Prot#'!A:AL,28,FALSE)</f>
        <v>49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NoXtal</v>
      </c>
    </row>
    <row r="276" spans="1:36" x14ac:dyDescent="0.2">
      <c r="A276" s="1" t="s">
        <v>246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67</v>
      </c>
      <c r="U276" s="1">
        <f t="array" ref="U276">INDEX('ICL3'!$H$2:$H$40,MATCH(MIN(ABS(AH276-'ICL3'!$F$2:$F$40)),ABS(AH276-'ICL3'!$F$2:$F$40),0))</f>
        <v>28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23</v>
      </c>
      <c r="AG276" s="1">
        <f>VLOOKUP(A276,'SegEnds_NonXtal_Prot#'!A:AL,28,FALSE)-VLOOKUP(A276,'SegEnds_NonXtal_Prot#'!A:AL,22,FALSE)</f>
        <v>50</v>
      </c>
      <c r="AH276" s="1">
        <f>VLOOKUP(A276,'SegEnds_NonXtal_Prot#'!A:AL,31,FALSE)-VLOOKUP(A276,'SegEnds_NonXtal_Prot#'!A:AL,28,FALSE)</f>
        <v>45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276</v>
      </c>
      <c r="B277" s="1" t="str">
        <f>VLOOKUP(A277,Xtal_Templ!A:B,2,FALSE)</f>
        <v>oprk_human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31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48</v>
      </c>
      <c r="AH277" s="1">
        <f>VLOOKUP(A277,'SegEnds_NonXtal_Prot#'!A:AL,31,FALSE)-VLOOKUP(A277,'SegEnds_NonXtal_Prot#'!A:AL,28,FALSE)</f>
        <v>46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277</v>
      </c>
      <c r="B278" s="1" t="str">
        <f>VLOOKUP(A278,Xtal_Templ!A:B,2,FALSE)</f>
        <v>p2ry1_human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289</v>
      </c>
      <c r="B279" s="1" t="str">
        <f>VLOOKUP(A279,Xtal_Templ!A:B,2,FALSE)</f>
        <v>par2_human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v>66</v>
      </c>
      <c r="I279" s="1">
        <f>VLOOKUP($B279&amp;"__wt",'SegEnds_Xtal_BW#'!$A:$Z,9,FALSE)</f>
        <v>47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19</v>
      </c>
      <c r="AD279" s="1">
        <f>VLOOKUP(A279,'SegEnds_NonXtal_Prot#'!A:AL,16,FALSE)-VLOOKUP(A279,'SegEnds_NonXtal_Prot#'!A:AL,10,FALSE)</f>
        <v>51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57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373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58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INDEX('ICL3'!$G$2:$G$40,MATCH(MIN(ABS(AH280-'ICL3'!$F$2:$F$40)),ABS(AH280-'ICL3'!$F$2:$F$40),0))</f>
        <v>74</v>
      </c>
      <c r="U280" s="1">
        <f t="array" ref="U280">INDEX('ICL3'!$H$2:$H$40,MATCH(MIN(ABS(AH280-'ICL3'!$F$2:$F$40)),ABS(AH280-'ICL3'!$F$2:$F$40),0))</f>
        <v>21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16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32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62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374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67</v>
      </c>
      <c r="U281" s="1">
        <f t="array" ref="U281">INDEX('ICL3'!$H$2:$H$40,MATCH(MIN(ABS(AH281-'ICL3'!$F$2:$F$40)),ABS(AH281-'ICL3'!$F$2:$F$40),0))</f>
        <v>28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25</v>
      </c>
      <c r="AG281" s="1">
        <f>VLOOKUP(A281,'SegEnds_NonXtal_Prot#'!A:AL,28,FALSE)-VLOOKUP(A281,'SegEnds_NonXtal_Prot#'!A:AL,22,FALSE)</f>
        <v>50</v>
      </c>
      <c r="AH281" s="1">
        <f>VLOOKUP(A281,'SegEnds_NonXtal_Prot#'!A:AL,31,FALSE)-VLOOKUP(A281,'SegEnds_NonXtal_Prot#'!A:AL,28,FALSE)</f>
        <v>45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24</v>
      </c>
      <c r="V282" s="1">
        <v>64</v>
      </c>
      <c r="W282" s="1">
        <v>24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 t="e">
        <f>VLOOKUP(A282,'SegEnds_NonXtal_Prot#'!A:AL,10,FALSE)-VLOOKUP(A282,'SegEnds_NonXtal_Prot#'!A:AL,7,FALSE)</f>
        <v>#VALUE!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473</v>
      </c>
      <c r="B283" s="1" t="str">
        <f>VLOOKUP(A283,Xtal_Templ!A:B,2,FALSE)</f>
        <v>cnr1_human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">
        <f>VLOOKUP($B283&amp;"__wt",'SegEnds_Xtal_BW#'!$A:$Z,19,FALSE)</f>
        <v>36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21</v>
      </c>
      <c r="AD283" s="1">
        <f>VLOOKUP(A283,'SegEnds_NonXtal_Prot#'!A:AL,16,FALSE)-VLOOKUP(A283,'SegEnds_NonXtal_Prot#'!A:AL,10,FALSE)</f>
        <v>56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35</v>
      </c>
      <c r="AG283" s="1">
        <f>VLOOKUP(A283,'SegEnds_NonXtal_Prot#'!A:AL,28,FALSE)-VLOOKUP(A283,'SegEnds_NonXtal_Prot#'!A:AL,22,FALSE)</f>
        <v>61</v>
      </c>
      <c r="AH283" s="1">
        <f>VLOOKUP(A283,'SegEnds_NonXtal_Prot#'!A:AL,31,FALSE)-VLOOKUP(A283,'SegEnds_NonXtal_Prot#'!A:AL,28,FALSE)</f>
        <v>42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924</v>
      </c>
      <c r="B284" s="1" t="str">
        <f>VLOOKUP(A284,Xtal_Templ!A:B,2,FALSE)</f>
        <v>us28_hcmva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24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2" t="str">
        <f>VLOOKUP($B284&amp;"__wt",'SegEnds_Xtal_BW#'!$A:$Z,14,FALSE)</f>
        <v>-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v>29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50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48</v>
      </c>
      <c r="AH284" s="1">
        <f>VLOOKUP(A284,'SegEnds_NonXtal_Prot#'!A:AL,31,FALSE)-VLOOKUP(A284,'SegEnds_NonXtal_Prot#'!A:AL,28,FALSE)</f>
        <v>43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Xtal</v>
      </c>
    </row>
    <row r="285" spans="1:36" x14ac:dyDescent="0.2">
      <c r="A285" s="1" t="s">
        <v>142</v>
      </c>
      <c r="B285" s="1" t="str">
        <f>VLOOKUP(A285,Xtal_Templ!A:B,2,FALSE)</f>
        <v>ccr9_human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24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56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INDEX('ICL3'!$G$2:$G$40,MATCH(MIN(ABS(AH285-'ICL3'!$F$2:$F$40)),ABS(AH285-'ICL3'!$F$2:$F$40),0))</f>
        <v>64</v>
      </c>
      <c r="U285" s="1">
        <f t="array" ref="U285">INDEX('ICL3'!$H$2:$H$40,MATCH(MIN(ABS(AH285-'ICL3'!$F$2:$F$40)),ABS(AH285-'ICL3'!$F$2:$F$40),0))</f>
        <v>34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67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48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23</v>
      </c>
      <c r="AG285" s="1">
        <f>VLOOKUP(A285,'SegEnds_NonXtal_Prot#'!A:AL,28,FALSE)-VLOOKUP(A285,'SegEnds_NonXtal_Prot#'!A:AL,22,FALSE)</f>
        <v>44</v>
      </c>
      <c r="AH285" s="1">
        <f>VLOOKUP(A285,'SegEnds_NonXtal_Prot#'!A:AL,31,FALSE)-VLOOKUP(A285,'SegEnds_NonXtal_Prot#'!A:AL,28,FALSE)</f>
        <v>37</v>
      </c>
      <c r="AI285" s="1">
        <f>VLOOKUP(A285,'SegEnds_NonXtal_Prot#'!A:AL,34,FALSE)-VLOOKUP(A285,'SegEnds_NonXtal_Prot#'!A:AL,31,FALSE)</f>
        <v>46</v>
      </c>
      <c r="AJ285" s="1" t="str">
        <f>IF(ISERROR(MATCH(A285,'SegEnds_Xtal_Prot#'!B:B, 0)), "NoXtal", "Xtal")</f>
        <v>NoXtal</v>
      </c>
    </row>
    <row r="286" spans="1:36" x14ac:dyDescent="0.2">
      <c r="A286" s="1" t="s">
        <v>234</v>
      </c>
      <c r="B286" s="1" t="str">
        <f>VLOOKUP(A286,Xtal_Templ!A:B,2,FALSE)</f>
        <v>oprk_human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INDEX('ICL3'!$G$2:$G$40,MATCH(MIN(ABS(AH286-'ICL3'!$F$2:$F$40)),ABS(AH286-'ICL3'!$F$2:$F$40),0))</f>
        <v>68</v>
      </c>
      <c r="U286" s="1">
        <f t="array" ref="U286">INDEX('ICL3'!$H$2:$H$40,MATCH(MIN(ABS(AH286-'ICL3'!$F$2:$F$40)),ABS(AH286-'ICL3'!$F$2:$F$40),0))</f>
        <v>23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52</v>
      </c>
      <c r="AH286" s="1">
        <f>VLOOKUP(A286,'SegEnds_NonXtal_Prot#'!A:AL,31,FALSE)-VLOOKUP(A286,'SegEnds_NonXtal_Prot#'!A:AL,28,FALSE)</f>
        <v>51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292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21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30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19</v>
      </c>
      <c r="AD287" s="1">
        <f>VLOOKUP(A287,'SegEnds_NonXtal_Prot#'!A:AL,16,FALSE)-VLOOKUP(A287,'SegEnds_NonXtal_Prot#'!A:AL,10,FALSE)</f>
        <v>51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51</v>
      </c>
      <c r="AH287" s="1">
        <f>VLOOKUP(A287,'SegEnds_NonXtal_Prot#'!A:AL,31,FALSE)-VLOOKUP(A287,'SegEnds_NonXtal_Prot#'!A:AL,28,FALSE)</f>
        <v>43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293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17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22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46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345</v>
      </c>
      <c r="B289" s="1" t="str">
        <f>VLOOKUP(A289,Xtal_Templ!A:B,2,FALSE)</f>
        <v>p2ry1_human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v>68</v>
      </c>
      <c r="U289" s="1"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Xtal</v>
      </c>
    </row>
    <row r="290" spans="1:36" x14ac:dyDescent="0.2">
      <c r="A290" s="1" t="s">
        <v>363</v>
      </c>
      <c r="B290" s="1" t="str">
        <f>VLOOKUP(A290,Xtal_Templ!A:B,2,FALSE)</f>
        <v>s1pr1_human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63</v>
      </c>
      <c r="I290" s="1">
        <v>49</v>
      </c>
      <c r="J290" s="1">
        <f>VLOOKUP($B290&amp;"__wt",'SegEnds_Xtal_BW#'!$A:$Z,10,FALSE)</f>
        <v>53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63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">
        <f>VLOOKUP($B290&amp;"__wt",'SegEnds_Xtal_BW#'!$A:$Z,19,FALSE)</f>
        <v>36</v>
      </c>
      <c r="T290" s="1">
        <f t="array" ref="T290">INDEX('ICL3'!$G$2:$G$40,MATCH(MIN(ABS(AH290-'ICL3'!$F$2:$F$40)),ABS(AH290-'ICL3'!$F$2:$F$40),0))</f>
        <v>72</v>
      </c>
      <c r="U290" s="1">
        <f t="array" ref="U290">INDEX('ICL3'!$H$2:$H$40,MATCH(MIN(ABS(AH290-'ICL3'!$F$2:$F$40)),ABS(AH290-'ICL3'!$F$2:$F$40),0))</f>
        <v>24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21</v>
      </c>
      <c r="AD290" s="1">
        <f>VLOOKUP(A290,'SegEnds_NonXtal_Prot#'!A:AL,16,FALSE)-VLOOKUP(A290,'SegEnds_NonXtal_Prot#'!A:AL,10,FALSE)</f>
        <v>56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35</v>
      </c>
      <c r="AG290" s="1">
        <f>VLOOKUP(A290,'SegEnds_NonXtal_Prot#'!A:AL,28,FALSE)-VLOOKUP(A290,'SegEnds_NonXtal_Prot#'!A:AL,22,FALSE)</f>
        <v>61</v>
      </c>
      <c r="AH290" s="1">
        <f>VLOOKUP(A290,'SegEnds_NonXtal_Prot#'!A:AL,31,FALSE)-VLOOKUP(A290,'SegEnds_NonXtal_Prot#'!A:AL,28,FALSE)</f>
        <v>54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370</v>
      </c>
      <c r="B291" s="1" t="str">
        <f>VLOOKUP(A291,Xtal_Templ!A:B,2,FALSE)</f>
        <v>p2ry1_human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236</v>
      </c>
      <c r="B292" s="1" t="str">
        <f>VLOOKUP(A292,Xtal_Templ!A:B,2,FALSE)</f>
        <v>ccr5_human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34</v>
      </c>
      <c r="T292" s="1">
        <f t="array" ref="T292">INDEX('ICL3'!$G$2:$G$40,MATCH(MIN(ABS(AH292-'ICL3'!$F$2:$F$40)),ABS(AH292-'ICL3'!$F$2:$F$40),0))</f>
        <v>68</v>
      </c>
      <c r="U292" s="1">
        <f t="array" ref="U292">INDEX('ICL3'!$H$2:$H$40,MATCH(MIN(ABS(AH292-'ICL3'!$F$2:$F$40)),ABS(AH292-'ICL3'!$F$2:$F$40),0))</f>
        <v>24</v>
      </c>
      <c r="V292" s="1">
        <v>64</v>
      </c>
      <c r="W292" s="1">
        <v>24</v>
      </c>
      <c r="X292" s="6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19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21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48</v>
      </c>
      <c r="AI292" s="1">
        <f>VLOOKUP(A292,'SegEnds_NonXtal_Prot#'!A:AL,34,FALSE)-VLOOKUP(A292,'SegEnds_NonXtal_Prot#'!A:AL,31,FALSE)</f>
        <v>47</v>
      </c>
      <c r="AJ292" s="1" t="str">
        <f>IF(ISERROR(MATCH(A292,'SegEnds_Xtal_Prot#'!B:B, 0)), "NoXtal", "Xtal")</f>
        <v>NoXtal</v>
      </c>
    </row>
    <row r="293" spans="1:36" x14ac:dyDescent="0.2">
      <c r="A293" s="1" t="s">
        <v>214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67</v>
      </c>
      <c r="U293" s="1">
        <f t="array" ref="U293">INDEX('ICL3'!$H$2:$H$40,MATCH(MIN(ABS(AH293-'ICL3'!$F$2:$F$40)),ABS(AH293-'ICL3'!$F$2:$F$40),0))</f>
        <v>26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48</v>
      </c>
      <c r="AJ293" s="1" t="str">
        <f>IF(ISERROR(MATCH(A293,'SegEnds_Xtal_Prot#'!B:B, 0)), "NoXtal", "Xtal")</f>
        <v>NoXtal</v>
      </c>
    </row>
    <row r="294" spans="1:36" x14ac:dyDescent="0.2">
      <c r="A294" s="1" t="s">
        <v>351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26</v>
      </c>
      <c r="AG294" s="1">
        <f>VLOOKUP(A294,'SegEnds_NonXtal_Prot#'!A:AL,28,FALSE)-VLOOKUP(A294,'SegEnds_NonXtal_Prot#'!A:AL,22,FALSE)</f>
        <v>63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55</v>
      </c>
      <c r="AJ294" s="1" t="str">
        <f>IF(ISERROR(MATCH(A294,'SegEnds_Xtal_Prot#'!B:B, 0)), "NoXtal", "Xtal")</f>
        <v>NoXtal</v>
      </c>
    </row>
    <row r="295" spans="1:36" x14ac:dyDescent="0.2">
      <c r="A295" s="1" t="s">
        <v>329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53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73</v>
      </c>
      <c r="U295" s="1">
        <f t="array" ref="U295">INDEX('ICL3'!$H$2:$H$40,MATCH(MIN(ABS(AH295-'ICL3'!$F$2:$F$40)),ABS(AH295-'ICL3'!$F$2:$F$40),0))</f>
        <v>22</v>
      </c>
      <c r="V295" s="1">
        <v>61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62</v>
      </c>
      <c r="AH295" s="1">
        <f>VLOOKUP(A295,'SegEnds_NonXtal_Prot#'!A:AL,31,FALSE)-VLOOKUP(A295,'SegEnds_NonXtal_Prot#'!A:AL,28,FALSE)</f>
        <v>55</v>
      </c>
      <c r="AI295" s="1" t="e">
        <f>VLOOKUP(A295,'SegEnds_NonXtal_Prot#'!A:AL,34,FALSE)-VLOOKUP(A295,'SegEnds_NonXtal_Prot#'!A:AL,31,FALSE)</f>
        <v>#VALUE!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411</v>
      </c>
      <c r="B296" s="43" t="str">
        <f>VLOOKUP(A296,Xtal_Templ!A:B,2,FALSE)</f>
        <v>glp1r_human</v>
      </c>
      <c r="C296" s="44">
        <f>VLOOKUP($B296&amp;"__wt",'SegEnds_Xtal_BW#'!$A:$Z,3,FALSE)</f>
        <v>29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38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39</v>
      </c>
      <c r="T296" s="43">
        <v>69</v>
      </c>
      <c r="U296" s="43">
        <v>25</v>
      </c>
      <c r="V296" s="4">
        <f>VLOOKUP($B296&amp;"__wt",'SegEnds_Xtal_BW#'!$A:$Z,22,FALSE)</f>
        <v>53</v>
      </c>
      <c r="W296" s="43">
        <v>31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55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20</v>
      </c>
      <c r="AG296" s="1">
        <f>VLOOKUP(A296,'SegEnds_NonXtal_Prot#'!A:AL,28,FALSE)-VLOOKUP(A296,'SegEnds_NonXtal_Prot#'!A:AL,22,FALSE)</f>
        <v>42</v>
      </c>
      <c r="AH296" s="43">
        <f>VLOOKUP(A296,'SegEnds_NonXtal_Prot#'!A:AL,31,FALSE)-VLOOKUP(A296,'SegEnds_NonXtal_Prot#'!A:AL,28,FALSE)</f>
        <v>52</v>
      </c>
      <c r="AI296" s="43">
        <f>VLOOKUP(A296,'SegEnds_NonXtal_Prot#'!A:AL,34,FALSE)-VLOOKUP(A296,'SegEnds_NonXtal_Prot#'!A:AL,31,FALSE)</f>
        <v>28</v>
      </c>
      <c r="AJ296" s="1" t="str">
        <f>IF(ISERROR(MATCH(A296,'SegEnds_Xtal_Prot#'!B:B, 0)), "NoXtal", "Xtal")</f>
        <v>NoXtal</v>
      </c>
    </row>
    <row r="297" spans="1:36" x14ac:dyDescent="0.2">
      <c r="A297" s="4" t="s">
        <v>404</v>
      </c>
      <c r="B297" s="4" t="str">
        <f>VLOOKUP(A297,Xtal_Templ!A:B,2,FALSE)</f>
        <v>glr_human</v>
      </c>
      <c r="C297" s="5">
        <f>VLOOKUP($B297&amp;"__wt",'SegEnds_Xtal_BW#'!$A:$Z,3,FALSE)</f>
        <v>25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19">
        <v>64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19">
        <v>21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1">
        <v>39</v>
      </c>
      <c r="T297" s="4">
        <v>69</v>
      </c>
      <c r="U297" s="4">
        <v>25</v>
      </c>
      <c r="V297" s="4">
        <f>VLOOKUP($B297&amp;"__wt",'SegEnds_Xtal_BW#'!$A:$Z,22,FALSE)</f>
        <v>53</v>
      </c>
      <c r="W297" s="4">
        <v>31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">
        <f>VLOOKUP(A297,'SegEnds_NonXtal_Prot#'!A:AL,31,FALSE)-VLOOKUP(A297,'SegEnds_NonXtal_Prot#'!A:AL,28,FALSE)</f>
        <v>52</v>
      </c>
      <c r="AI297" s="4">
        <f>VLOOKUP(A297,'SegEnds_NonXtal_Prot#'!A:AL,34,FALSE)-VLOOKUP(A297,'SegEnds_NonXtal_Prot#'!A:AL,31,FALSE)</f>
        <v>29</v>
      </c>
      <c r="AJ297" s="1" t="str">
        <f>IF(ISERROR(MATCH(A297,'SegEnds_Xtal_Prot#'!B:B, 0)), "NoXtal", "Xtal")</f>
        <v>NoXtal</v>
      </c>
    </row>
    <row r="298" spans="1:36" x14ac:dyDescent="0.2">
      <c r="A298" s="1" t="s">
        <v>408</v>
      </c>
      <c r="B298" s="1" t="str">
        <f>VLOOKUP(A298,Xtal_Templ!A:B,2,FALSE)</f>
        <v>glr_human</v>
      </c>
      <c r="C298" s="5">
        <f>VLOOKUP($B298&amp;"__wt",'SegEnds_Xtal_BW#'!$A:$Z,3,FALSE)</f>
        <v>25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19">
        <v>64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11">
        <v>21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9">
        <f>VLOOKUP($B298&amp;"__wt",'SegEnds_Xtal_BW#'!$A:$Z,15,FALSE)</f>
        <v>40</v>
      </c>
      <c r="P298" s="1">
        <f>VLOOKUP($B298&amp;"__wt",'SegEnds_Xtal_BW#'!$A:$Z,16,FALSE)</f>
        <v>68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11">
        <v>39</v>
      </c>
      <c r="T298" s="1">
        <v>69</v>
      </c>
      <c r="U298" s="1">
        <v>25</v>
      </c>
      <c r="V298" s="1">
        <f>VLOOKUP($B298&amp;"__wt",'SegEnds_Xtal_BW#'!$A:$Z,22,FALSE)</f>
        <v>53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72</v>
      </c>
      <c r="AA298" s="27" t="str">
        <f>VLOOKUP(A298,Classification!A:B,2,FALSE)</f>
        <v>B1</v>
      </c>
      <c r="AB298" s="1">
        <f>VLOOKUP(A298,'SegEnds_NonXtal_Prot#'!A:AL,10,FALSE)-VLOOKUP(A298,'SegEnds_NonXtal_Prot#'!A:AL,7,FALSE)</f>
        <v>15</v>
      </c>
      <c r="AC298" s="1" t="e">
        <f>VLOOKUP(A298,'SegEnds_NonXtal_Prot#'!A:AL,13,FALSE)-VLOOKUP(A298,'SegEnds_NonXtal_Prot#'!A:AL,10,FALSE)</f>
        <v>#VALUE!</v>
      </c>
      <c r="AD298" s="1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1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1">
        <f>VLOOKUP(A298,'SegEnds_NonXtal_Prot#'!A:AL,31,FALSE)-VLOOKUP(A298,'SegEnds_NonXtal_Prot#'!A:AL,28,FALSE)</f>
        <v>52</v>
      </c>
      <c r="AI298" s="1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412</v>
      </c>
      <c r="B299" s="4" t="str">
        <f>VLOOKUP(A299,Xtal_Templ!A:B,2,FALSE)</f>
        <v>glp1r_human</v>
      </c>
      <c r="C299" s="5">
        <f>VLOOKUP($B299&amp;"__wt",'SegEnds_Xtal_BW#'!$A:$Z,3,FALSE)</f>
        <v>29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9">
        <v>64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21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38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1">
        <v>39</v>
      </c>
      <c r="T299" s="4">
        <v>69</v>
      </c>
      <c r="U299" s="4">
        <v>25</v>
      </c>
      <c r="V299" s="1">
        <f>VLOOKUP($B299&amp;"__wt",'SegEnds_Xtal_BW#'!$A:$Z,22,FALSE)</f>
        <v>53</v>
      </c>
      <c r="W299" s="4">
        <v>31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52</v>
      </c>
      <c r="AI299" s="4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413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9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58</v>
      </c>
      <c r="AE300" s="4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4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4" t="str">
        <f>IF(ISERROR(MATCH(A300,'SegEnds_Xtal_Prot#'!B:B, 0)), "NoXtal", "Xtal")</f>
        <v>NoXtal</v>
      </c>
    </row>
    <row r="301" spans="1:36" x14ac:dyDescent="0.2">
      <c r="A301" s="4" t="s">
        <v>401</v>
      </c>
      <c r="B301" s="4" t="str">
        <f>VLOOKUP(A301,Xtal_Templ!A:B,2,FALSE)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9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9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Xtal</v>
      </c>
    </row>
    <row r="302" spans="1:36" x14ac:dyDescent="0.2">
      <c r="A302" s="1" t="s">
        <v>402</v>
      </c>
      <c r="B302" s="1" t="str">
        <f>VLOOKUP(A302,Xtal_Templ!A:B,2,FALSE)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9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11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NoXtal</v>
      </c>
    </row>
    <row r="303" spans="1:36" x14ac:dyDescent="0.2">
      <c r="A303" s="4" t="s">
        <v>38</v>
      </c>
      <c r="B303" s="4" t="str">
        <f>VLOOKUP(A303,Xtal_Templ!A:B,2,FALSE)</f>
        <v>crfr1_human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">
        <v>63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22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69</v>
      </c>
      <c r="U303" s="4">
        <f>VLOOKUP($B303&amp;"__wt",'SegEnds_Xtal_BW#'!$A:$Z,21,FALSE)</f>
        <v>25</v>
      </c>
      <c r="V303" s="4">
        <f>VLOOKUP($B303&amp;"__wt",'SegEnds_Xtal_BW#'!$A:$Z,22,FALSE)</f>
        <v>53</v>
      </c>
      <c r="W303" s="4">
        <v>29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51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21</v>
      </c>
      <c r="AG303" s="1">
        <f>VLOOKUP(A303,'SegEnds_NonXtal_Prot#'!A:AL,28,FALSE)-VLOOKUP(A303,'SegEnds_NonXtal_Prot#'!A:AL,22,FALSE)</f>
        <v>43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31</v>
      </c>
      <c r="AJ303" s="1" t="str">
        <f>IF(ISERROR(MATCH(A303,'SegEnds_Xtal_Prot#'!B:B, 0)), "NoXtal", "Xtal")</f>
        <v>Xtal</v>
      </c>
    </row>
    <row r="304" spans="1:36" x14ac:dyDescent="0.2">
      <c r="A304" s="4" t="s">
        <v>403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9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9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50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NoXtal</v>
      </c>
    </row>
    <row r="305" spans="1:36" x14ac:dyDescent="0.2">
      <c r="A305" s="4" t="s">
        <v>410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9">
        <v>67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18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1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74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53</v>
      </c>
      <c r="AI305" s="4">
        <f>VLOOKUP(A305,'SegEnds_NonXtal_Prot#'!A:AL,34,FALSE)-VLOOKUP(A305,'SegEnds_NonXtal_Prot#'!A:AL,31,FALSE)</f>
        <v>32</v>
      </c>
      <c r="AJ305" s="1" t="str">
        <f>IF(ISERROR(MATCH(A305,'SegEnds_Xtal_Prot#'!B:B, 0)), "NoXtal", "Xtal")</f>
        <v>NoXtal</v>
      </c>
    </row>
    <row r="306" spans="1:36" x14ac:dyDescent="0.2">
      <c r="A306" s="4" t="s">
        <v>1430</v>
      </c>
      <c r="B306" s="4" t="str">
        <f>VLOOKUP(A306,Xtal_Templ!A:B,2,FALSE)</f>
        <v>g1sgd4_rabit</v>
      </c>
      <c r="C306" s="5">
        <f>VLOOKUP($B306&amp;"__wt",'SegEnds_Xtal_BW#'!$A:$Z,3,FALSE)</f>
        <v>28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74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9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9">
        <v>39</v>
      </c>
      <c r="T306" s="4">
        <f>VLOOKUP($B306&amp;"__wt",'SegEnds_Xtal_BW#'!$A:$Z,20,FALSE)</f>
        <v>71</v>
      </c>
      <c r="U306" s="4">
        <f>VLOOKUP($B306&amp;"__wt",'SegEnds_Xtal_BW#'!$A:$Z,21,FALSE)</f>
        <v>30</v>
      </c>
      <c r="V306" s="4">
        <f>VLOOKUP($B306&amp;"__wt",'SegEnds_Xtal_BW#'!$A:$Z,22,FALSE)</f>
        <v>53</v>
      </c>
      <c r="W306" s="119">
        <v>30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4" t="str">
        <f>IF(ISERROR(MATCH(A306,'SegEnds_Xtal_Prot#'!B:B, 0)), "NoXtal", "Xtal")</f>
        <v>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9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f>VLOOKUP($B307&amp;"__wt",'SegEnds_Xtal_BW#'!$A:$Z,20,FALSE)</f>
        <v>71</v>
      </c>
      <c r="U307" s="119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1" t="s">
        <v>406</v>
      </c>
      <c r="B308" s="1" t="str">
        <f>VLOOKUP(A308,Xtal_Templ!A:B,2,FALSE)</f>
        <v>glp1r_human</v>
      </c>
      <c r="C308" s="5">
        <f>VLOOKUP($B308&amp;"__wt",'SegEnds_Xtal_BW#'!$A:$Z,3,FALSE)</f>
        <v>29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1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11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9">
        <f>VLOOKUP($B308&amp;"__wt",'SegEnds_Xtal_BW#'!$A:$Z,15,FALSE)</f>
        <v>38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11">
        <v>39</v>
      </c>
      <c r="T308" s="1">
        <f>VLOOKUP($B308&amp;"__wt",'SegEnds_Xtal_BW#'!$A:$Z,20,FALSE)</f>
        <v>71</v>
      </c>
      <c r="U308" s="1">
        <f>VLOOKUP($B308&amp;"__wt",'SegEnds_Xtal_BW#'!$A:$Z,21,FALSE)</f>
        <v>28</v>
      </c>
      <c r="V308" s="1">
        <f>VLOOKUP($B308&amp;"__wt",'SegEnds_Xtal_BW#'!$A:$Z,22,FALSE)</f>
        <v>53</v>
      </c>
      <c r="W308" s="1">
        <v>28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64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50</v>
      </c>
      <c r="AI308" s="1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4" t="s">
        <v>407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f>VLOOKUP($B309&amp;"__wt",'SegEnds_Xtal_BW#'!$A:$Z,20,FALSE)</f>
        <v>71</v>
      </c>
      <c r="U309" s="119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32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v>36</v>
      </c>
      <c r="T310" s="4">
        <f>VLOOKUP($B310&amp;"__wt",'SegEnds_Xtal_BW#'!$A:$Z,20,FALSE)</f>
        <v>71</v>
      </c>
      <c r="U310" s="4">
        <f>VLOOKUP($B310&amp;"__wt",'SegEnds_Xtal_BW#'!$A:$Z,21,FALSE)</f>
        <v>29</v>
      </c>
      <c r="V310" s="4">
        <f>VLOOKUP($B310&amp;"__wt",'SegEnds_Xtal_BW#'!$A:$Z,22,FALSE)</f>
        <v>53</v>
      </c>
      <c r="W310" s="119">
        <v>27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65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s="46" customFormat="1" x14ac:dyDescent="0.2">
      <c r="A311" s="46" t="s">
        <v>409</v>
      </c>
      <c r="B311" s="46" t="str">
        <f>VLOOKUP(A311,Xtal_Templ!A:B,2,FALSE)</f>
        <v>glp1r_human</v>
      </c>
      <c r="C311" s="47">
        <f>VLOOKUP($B311&amp;"__wt",'SegEnds_Xtal_BW#'!$A:$Z,3,FALSE)</f>
        <v>29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67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05">
        <v>18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38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v>69</v>
      </c>
      <c r="U311" s="46">
        <v>25</v>
      </c>
      <c r="V311" s="46">
        <f>VLOOKUP($B311&amp;"__wt",'SegEnds_Xtal_BW#'!$A:$Z,22,FALSE)</f>
        <v>53</v>
      </c>
      <c r="W311" s="46">
        <v>28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76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19</v>
      </c>
      <c r="AG311" s="46">
        <f>VLOOKUP(A311,'SegEnds_NonXtal_Prot#'!A:AL,28,FALSE)-VLOOKUP(A311,'SegEnds_NonXtal_Prot#'!A:AL,22,FALSE)</f>
        <v>41</v>
      </c>
      <c r="AH311" s="46">
        <f>VLOOKUP(A311,'SegEnds_NonXtal_Prot#'!A:AL,31,FALSE)-VLOOKUP(A311,'SegEnds_NonXtal_Prot#'!A:AL,28,FALSE)</f>
        <v>53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NoXtal</v>
      </c>
    </row>
    <row r="312" spans="1:36" x14ac:dyDescent="0.2">
      <c r="A312" s="1" t="s">
        <v>1183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v>50</v>
      </c>
      <c r="W312" s="1">
        <v>33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66</v>
      </c>
      <c r="AI312" s="1">
        <f>VLOOKUP(A312,'SegEnds_NonXtal_Prot#'!A:AL,34,FALSE)-VLOOKUP(A312,'SegEnds_NonXtal_Prot#'!A:AL,31,FALSE)</f>
        <v>20</v>
      </c>
      <c r="AJ312" s="1" t="str">
        <f>IF(ISERROR(MATCH(A312,'SegEnds_Xtal_Prot#'!B:B, 0)), "NoXtal", "Xtal")</f>
        <v>NoXtal</v>
      </c>
    </row>
    <row r="313" spans="1:36" x14ac:dyDescent="0.2">
      <c r="A313" s="1" t="s">
        <v>1189</v>
      </c>
      <c r="B313" s="1" t="str">
        <f>VLOOKUP(A313,Xtal_Templ!A:B,2,FALSE)</f>
        <v>calcr_human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41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f>VLOOKUP($B313&amp;"__wt",'SegEnds_Xtal_BW#'!$A:$Z,22,FALSE)</f>
        <v>53</v>
      </c>
      <c r="W313" s="1">
        <v>31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51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20</v>
      </c>
      <c r="AG313" s="1">
        <f>VLOOKUP(A313,'SegEnds_NonXtal_Prot#'!A:AL,28,FALSE)-VLOOKUP(A313,'SegEnds_NonXtal_Prot#'!A:AL,22,FALSE)</f>
        <v>46</v>
      </c>
      <c r="AH313" s="1">
        <f>VLOOKUP(A313,'SegEnds_NonXtal_Prot#'!A:AL,31,FALSE)-VLOOKUP(A313,'SegEnds_NonXtal_Prot#'!A:AL,28,FALSE)</f>
        <v>57</v>
      </c>
      <c r="AI313" s="1">
        <f>VLOOKUP(A313,'SegEnds_NonXtal_Prot#'!A:AL,34,FALSE)-VLOOKUP(A313,'SegEnds_NonXtal_Prot#'!A:AL,31,FALSE)</f>
        <v>23</v>
      </c>
      <c r="AJ313" s="1" t="str">
        <f>IF(ISERROR(MATCH(A313,'SegEnds_Xtal_Prot#'!B:B, 0)), "NoXtal", "Xtal")</f>
        <v>NoXtal</v>
      </c>
    </row>
    <row r="314" spans="1:36" x14ac:dyDescent="0.2">
      <c r="A314" s="1" t="s">
        <v>1195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51</v>
      </c>
      <c r="AH314" s="1">
        <f>VLOOKUP(A314,'SegEnds_NonXtal_Prot#'!A:AL,31,FALSE)-VLOOKUP(A314,'SegEnds_NonXtal_Prot#'!A:AL,28,FALSE)</f>
        <v>54</v>
      </c>
      <c r="AI314" s="1">
        <f>VLOOKUP(A314,'SegEnds_NonXtal_Prot#'!A:AL,34,FALSE)-VLOOKUP(A314,'SegEnds_NonXtal_Prot#'!A:AL,31,FALSE)</f>
        <v>26</v>
      </c>
      <c r="AJ314" s="1" t="str">
        <f>IF(ISERROR(MATCH(A314,'SegEnds_Xtal_Prot#'!B:B, 0)), "NoXtal", "Xtal")</f>
        <v>NoXtal</v>
      </c>
    </row>
    <row r="315" spans="1:36" x14ac:dyDescent="0.2">
      <c r="A315" s="1" t="s">
        <v>1182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VLOOKUP(A315,'SegEnds_NonXtal_Prot#'!A:AL,10,FALSE)-VLOOKUP(A315,'SegEnds_NonXtal_Prot#'!A:AL,7,FALSE)</f>
        <v>18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4" t="s">
        <v>1184</v>
      </c>
      <c r="B316" s="4" t="str">
        <f>VLOOKUP(A316,Xtal_Templ!A:B,2,FALSE)</f>
        <v>calcr_human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90">
        <f>VLOOKUP($B316&amp;"__wt",'SegEnds_Xtal_BW#'!$A:$Z,15,FALSE)</f>
        <v>41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4" t="e">
        <f>VLOOKUP(A316,'SegEnds_NonXtal_Prot#'!A:AL,10,FALSE)-VLOOKUP(A316,'SegEnds_NonXtal_Prot#'!A:AL,7,FALSE)</f>
        <v>#VALUE!</v>
      </c>
      <c r="AC316" s="4" t="e">
        <f>VLOOKUP(A316,'SegEnds_NonXtal_Prot#'!A:AL,13,FALSE)-VLOOKUP(A316,'SegEnds_NonXtal_Prot#'!A:AL,10,FALSE)</f>
        <v>#VALUE!</v>
      </c>
      <c r="AD316" s="4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4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4">
        <f>VLOOKUP(A316,'SegEnds_NonXtal_Prot#'!A:AL,31,FALSE)-VLOOKUP(A316,'SegEnds_NonXtal_Prot#'!A:AL,28,FALSE)</f>
        <v>52</v>
      </c>
      <c r="AI316" s="4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1185</v>
      </c>
      <c r="B317" s="1" t="str">
        <f>VLOOKUP(A317,Xtal_Templ!A:B,2,FALSE)</f>
        <v>glp1r_human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38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15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1194</v>
      </c>
      <c r="B319" s="4" t="str">
        <f>VLOOKUP(A319,Xtal_Templ!A:B,2,FALSE)</f>
        <v>crfr1_human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40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47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54</v>
      </c>
      <c r="AH319" s="4">
        <f>VLOOKUP(A319,'SegEnds_NonXtal_Prot#'!A:AL,31,FALSE)-VLOOKUP(A319,'SegEnds_NonXtal_Prot#'!A:AL,28,FALSE)</f>
        <v>51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1196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47</v>
      </c>
      <c r="AH320" s="4">
        <f>VLOOKUP(A320,'SegEnds_NonXtal_Prot#'!A:AL,31,FALSE)-VLOOKUP(A320,'SegEnds_NonXtal_Prot#'!A:AL,28,FALSE)</f>
        <v>50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1197</v>
      </c>
      <c r="B321" s="1" t="str">
        <f>VLOOKUP(A321,Xtal_Templ!A:B,2,FALSE)</f>
        <v>glr_human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 t="e">
        <f>VLOOKUP(A321,'SegEnds_NonXtal_Prot#'!A:AL,10,FALSE)-VLOOKUP(A321,'SegEnds_NonXtal_Prot#'!A:AL,7,FALSE)</f>
        <v>#VALUE!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48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60</v>
      </c>
      <c r="AH321" s="1">
        <f>VLOOKUP(A321,'SegEnds_NonXtal_Prot#'!A:AL,31,FALSE)-VLOOKUP(A321,'SegEnds_NonXtal_Prot#'!A:AL,28,FALSE)</f>
        <v>49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1423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16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47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53</v>
      </c>
      <c r="AH322" s="1">
        <f>VLOOKUP(A322,'SegEnds_NonXtal_Prot#'!A:AL,31,FALSE)-VLOOKUP(A322,'SegEnds_NonXtal_Prot#'!A:AL,28,FALSE)</f>
        <v>51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1199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1200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1201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1202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 t="e">
        <f>VLOOKUP(A327,'SegEnds_NonXtal_Prot#'!A:AL,10,FALSE)-VLOOKUP(A327,'SegEnds_NonXtal_Prot#'!A:AL,7,FALSE)</f>
        <v>#VALUE!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4">
        <f>VLOOKUP(A327,'SegEnds_NonXtal_Prot#'!A:AL,31,FALSE)-VLOOKUP(A327,'SegEnds_NonXtal_Prot#'!A:AL,28,FALSE)</f>
        <v>52</v>
      </c>
      <c r="AI327" s="4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418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15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1">
        <f>VLOOKUP(A328,'SegEnds_NonXtal_Prot#'!A:AL,31,FALSE)-VLOOKUP(A328,'SegEnds_NonXtal_Prot#'!A:AL,28,FALSE)</f>
        <v>48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419</v>
      </c>
      <c r="B329" s="4" t="str">
        <f>VLOOKUP(A329,Xtal_Templ!A:B,2,FALSE)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15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4">
        <f>VLOOKUP(A329,'SegEnds_NonXtal_Prot#'!A:AL,31,FALSE)-VLOOKUP(A329,'SegEnds_NonXtal_Prot#'!A:AL,28,FALSE)</f>
        <v>48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420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15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1">
        <f>VLOOKUP(A330,'SegEnds_NonXtal_Prot#'!A:AL,31,FALSE)-VLOOKUP(A330,'SegEnds_NonXtal_Prot#'!A:AL,28,FALSE)</f>
        <v>47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442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54</v>
      </c>
      <c r="AH331" s="1">
        <f>VLOOKUP(A331,'SegEnds_NonXtal_Prot#'!A:AL,31,FALSE)-VLOOKUP(A331,'SegEnds_NonXtal_Prot#'!A:AL,28,FALSE)</f>
        <v>49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1180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44</v>
      </c>
      <c r="AH332" s="1">
        <f>VLOOKUP(A332,'SegEnds_NonXtal_Prot#'!A:AL,31,FALSE)-VLOOKUP(A332,'SegEnds_NonXtal_Prot#'!A:AL,28,FALSE)</f>
        <v>83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1181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51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21</v>
      </c>
      <c r="AG334" s="1">
        <f>VLOOKUP(A334,'SegEnds_NonXtal_Prot#'!A:AL,28,FALSE)-VLOOKUP(A334,'SegEnds_NonXtal_Prot#'!A:AL,22,FALSE)</f>
        <v>47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1190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50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45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20</v>
      </c>
      <c r="AG336" s="1">
        <f>VLOOKUP(A336,'SegEnds_NonXtal_Prot#'!A:AL,28,FALSE)-VLOOKUP(A336,'SegEnds_NonXtal_Prot#'!A:AL,22,FALSE)</f>
        <v>46</v>
      </c>
      <c r="AH336" s="1">
        <f>VLOOKUP(A336,'SegEnds_NonXtal_Prot#'!A:AL,31,FALSE)-VLOOKUP(A336,'SegEnds_NonXtal_Prot#'!A:AL,28,FALSE)</f>
        <v>51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1192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17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53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414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44</v>
      </c>
      <c r="AH338" s="1">
        <f>VLOOKUP(A338,'SegEnds_NonXtal_Prot#'!A:AL,31,FALSE)-VLOOKUP(A338,'SegEnds_NonXtal_Prot#'!A:AL,28,FALSE)</f>
        <v>50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4" t="s">
        <v>1193</v>
      </c>
      <c r="B339" s="4" t="str">
        <f>VLOOKUP(A339,Xtal_Templ!A:B,2,FALSE)</f>
        <v>crfr1_human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90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9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4">
        <f>VLOOKUP(A339,'SegEnds_NonXtal_Prot#'!A:AL,10,FALSE)-VLOOKUP(A339,'SegEnds_NonXtal_Prot#'!A:AL,7,FALSE)</f>
        <v>21</v>
      </c>
      <c r="AC339" s="4" t="e">
        <f>VLOOKUP(A339,'SegEnds_NonXtal_Prot#'!A:AL,13,FALSE)-VLOOKUP(A339,'SegEnds_NonXtal_Prot#'!A:AL,10,FALSE)</f>
        <v>#VALUE!</v>
      </c>
      <c r="AD339" s="4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4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57</v>
      </c>
      <c r="AH339" s="4">
        <f>VLOOKUP(A339,'SegEnds_NonXtal_Prot#'!A:AL,31,FALSE)-VLOOKUP(A339,'SegEnds_NonXtal_Prot#'!A:AL,28,FALSE)</f>
        <v>44</v>
      </c>
      <c r="AI339" s="4">
        <f>VLOOKUP(A339,'SegEnds_NonXtal_Prot#'!A:AL,34,FALSE)-VLOOKUP(A339,'SegEnds_NonXtal_Prot#'!A:AL,31,FALSE)</f>
        <v>30</v>
      </c>
      <c r="AJ339" s="1" t="str">
        <f>IF(ISERROR(MATCH(A339,'SegEnds_Xtal_Prot#'!B:B, 0)), "NoXtal", "Xtal")</f>
        <v>NoXtal</v>
      </c>
    </row>
    <row r="340" spans="1:36" x14ac:dyDescent="0.2">
      <c r="A340" s="1" t="s">
        <v>1177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29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18</v>
      </c>
      <c r="AG340" s="1">
        <f>VLOOKUP(A340,'SegEnds_NonXtal_Prot#'!A:AL,28,FALSE)-VLOOKUP(A340,'SegEnds_NonXtal_Prot#'!A:AL,22,FALSE)</f>
        <v>46</v>
      </c>
      <c r="AH340" s="1">
        <f>VLOOKUP(A340,'SegEnds_NonXtal_Prot#'!A:AL,31,FALSE)-VLOOKUP(A340,'SegEnds_NonXtal_Prot#'!A:AL,28,FALSE)</f>
        <v>86</v>
      </c>
      <c r="AI340" s="1">
        <f>VLOOKUP(A340,'SegEnds_NonXtal_Prot#'!A:AL,34,FALSE)-VLOOKUP(A340,'SegEnds_NonXtal_Prot#'!A:AL,31,FALSE)</f>
        <v>31</v>
      </c>
      <c r="AJ340" s="1" t="str">
        <f>IF(ISERROR(MATCH(A340,'SegEnds_Xtal_Prot#'!B:B, 0)), "NoXtal", "Xtal")</f>
        <v>NoXtal</v>
      </c>
    </row>
    <row r="341" spans="1:36" x14ac:dyDescent="0.2">
      <c r="A341" s="4" t="s">
        <v>1178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29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100</v>
      </c>
      <c r="AI341" s="4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1" t="s">
        <v>1179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45</v>
      </c>
      <c r="AH342" s="1">
        <f>VLOOKUP(A342,'SegEnds_NonXtal_Prot#'!A:AL,31,FALSE)-VLOOKUP(A342,'SegEnds_NonXtal_Prot#'!A:AL,28,FALSE)</f>
        <v>85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glp1r_human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38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1187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28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42</v>
      </c>
      <c r="AH344" s="1">
        <f>VLOOKUP(A344,'SegEnds_NonXtal_Prot#'!A:AL,31,FALSE)-VLOOKUP(A344,'SegEnds_NonXtal_Prot#'!A:AL,28,FALSE)</f>
        <v>52</v>
      </c>
      <c r="AI344" s="1">
        <f>VLOOKUP(A344,'SegEnds_NonXtal_Prot#'!A:AL,34,FALSE)-VLOOKUP(A344,'SegEnds_NonXtal_Prot#'!A:AL,31,FALSE)</f>
        <v>32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40</v>
      </c>
      <c r="B345" s="43" t="str">
        <f>VLOOKUP(A345,Xtal_Templ!A:B,2,FALSE)</f>
        <v>grm1_human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17</v>
      </c>
      <c r="AG345" s="1">
        <f>VLOOKUP(A345,'SegEnds_NonXtal_Prot#'!A:AL,28,FALSE)-VLOOKUP(A345,'SegEnds_NonXtal_Prot#'!A:AL,22,FALSE)</f>
        <v>49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27</v>
      </c>
      <c r="AJ345" s="1" t="str">
        <f>IF(ISERROR(MATCH(A345,'SegEnds_Xtal_Prot#'!B:B, 0)), "NoXtal", "Xtal")</f>
        <v>Xtal</v>
      </c>
    </row>
    <row r="346" spans="1:36" x14ac:dyDescent="0.2">
      <c r="A346" s="1" t="s">
        <v>41</v>
      </c>
      <c r="B346" s="1" t="str">
        <f>VLOOKUP(A346,Xtal_Templ!A:B,2,FALSE)</f>
        <v>grm5_human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4" t="s">
        <v>105</v>
      </c>
      <c r="B347" s="4" t="str">
        <f>VLOOKUP(A347,Xtal_Templ!A:B,2,FALSE)</f>
        <v>grm5_human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114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63</v>
      </c>
      <c r="Y348" s="4">
        <f>VLOOKUP($B348&amp;"__wt",'SegEnds_Xtal_BW#'!$A:$Z,25,FALSE)</f>
        <v>47</v>
      </c>
      <c r="Z348" s="4">
        <f>VLOOKUP($B348&amp;"__wt",'SegEnds_Xtal_BW#'!$A:$Z,26,FALSE)</f>
        <v>59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16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50</v>
      </c>
      <c r="AH348" s="4">
        <f>VLOOKUP(A348,'SegEnds_NonXtal_Prot#'!A:AL,31,FALSE)-VLOOKUP(A348,'SegEnds_NonXtal_Prot#'!A:AL,28,FALSE)</f>
        <v>35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122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51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123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52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108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50</v>
      </c>
      <c r="AE352" s="1" t="e">
        <f>VLOOKUP(A352,'SegEnds_NonXtal_Prot#'!A:AL,22,FALSE)-VLOOKUP(A352,'SegEnds_NonXtal_Prot#'!A:AL,19,FALSE)</f>
        <v>#VALUE!</v>
      </c>
      <c r="AF352" s="1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62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30</v>
      </c>
      <c r="AJ352" s="1" t="str">
        <f>IF(ISERROR(MATCH(A352,'SegEnds_Xtal_Prot#'!B:B, 0)), "NoXtal", "Xtal")</f>
        <v>NoXtal</v>
      </c>
    </row>
    <row r="353" spans="1:36" x14ac:dyDescent="0.2">
      <c r="A353" s="4" t="s">
        <v>106</v>
      </c>
      <c r="B353" s="4" t="str">
        <f>VLOOKUP(A353,Xtal_Templ!A:B,2,FALSE)</f>
        <v>grm5_human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15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51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19</v>
      </c>
      <c r="AG353" s="1">
        <f>VLOOKUP(A353,'SegEnds_NonXtal_Prot#'!A:AL,28,FALSE)-VLOOKUP(A353,'SegEnds_NonXtal_Prot#'!A:AL,22,FALSE)</f>
        <v>62</v>
      </c>
      <c r="AH353" s="4">
        <f>VLOOKUP(A353,'SegEnds_NonXtal_Prot#'!A:AL,31,FALSE)-VLOOKUP(A353,'SegEnds_NonXtal_Prot#'!A:AL,28,FALSE)</f>
        <v>38</v>
      </c>
      <c r="AI353" s="4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107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1">
        <f>VLOOKUP(A354,'SegEnds_NonXtal_Prot#'!A:AL,31,FALSE)-VLOOKUP(A354,'SegEnds_NonXtal_Prot#'!A:AL,28,FALSE)</f>
        <v>38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121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19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 t="e">
        <f>VLOOKUP(A357,'SegEnds_NonXtal_Prot#'!A:AL,28,FALSE)-VLOOKUP(A357,'SegEnds_NonXtal_Prot#'!A:AL,25,FALSE)</f>
        <v>#VALUE!</v>
      </c>
      <c r="AG357" s="1">
        <f>VLOOKUP(A357,'SegEnds_NonXtal_Prot#'!A:AL,28,FALSE)-VLOOKUP(A357,'SegEnds_NonXtal_Prot#'!A:AL,22,FALSE)</f>
        <v>45</v>
      </c>
      <c r="AH357" s="1">
        <f>VLOOKUP(A357,'SegEnds_NonXtal_Prot#'!A:AL,31,FALSE)-VLOOKUP(A357,'SegEnds_NonXtal_Prot#'!A:AL,28,FALSE)</f>
        <v>39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4" t="s">
        <v>109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90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37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34</v>
      </c>
      <c r="X358" s="4">
        <f>VLOOKUP($B358&amp;"__wt",'SegEnds_Xtal_BW#'!$A:$Z,24,FALSE)</f>
        <v>63</v>
      </c>
      <c r="Y358" s="4">
        <f>VLOOKUP($B358&amp;"__wt",'SegEnds_Xtal_BW#'!$A:$Z,25,FALSE)</f>
        <v>47</v>
      </c>
      <c r="Z358" s="4">
        <f>VLOOKUP($B358&amp;"__wt",'SegEnds_Xtal_BW#'!$A:$Z,26,FALSE)</f>
        <v>59</v>
      </c>
      <c r="AA358" s="27" t="str">
        <f>VLOOKUP(A358,Classification!A:B,2,FALSE)</f>
        <v>C</v>
      </c>
      <c r="AB358" s="4">
        <f>VLOOKUP(A358,'SegEnds_NonXtal_Prot#'!A:AL,10,FALSE)-VLOOKUP(A358,'SegEnds_NonXtal_Prot#'!A:AL,7,FALSE)</f>
        <v>15</v>
      </c>
      <c r="AC358" s="4" t="e">
        <f>VLOOKUP(A358,'SegEnds_NonXtal_Prot#'!A:AL,13,FALSE)-VLOOKUP(A358,'SegEnds_NonXtal_Prot#'!A:AL,10,FALSE)</f>
        <v>#VALUE!</v>
      </c>
      <c r="AD358" s="4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4">
        <f>VLOOKUP(A358,'SegEnds_NonXtal_Prot#'!A:AL,28,FALSE)-VLOOKUP(A358,'SegEnds_NonXtal_Prot#'!A:AL,25,FALSE)</f>
        <v>16</v>
      </c>
      <c r="AG358" s="1">
        <f>VLOOKUP(A358,'SegEnds_NonXtal_Prot#'!A:AL,28,FALSE)-VLOOKUP(A358,'SegEnds_NonXtal_Prot#'!A:AL,22,FALSE)</f>
        <v>65</v>
      </c>
      <c r="AH358" s="4">
        <f>VLOOKUP(A358,'SegEnds_NonXtal_Prot#'!A:AL,31,FALSE)-VLOOKUP(A358,'SegEnds_NonXtal_Prot#'!A:AL,28,FALSE)</f>
        <v>37</v>
      </c>
      <c r="AI358" s="4">
        <f>VLOOKUP(A358,'SegEnds_NonXtal_Prot#'!A:AL,34,FALSE)-VLOOKUP(A358,'SegEnds_NonXtal_Prot#'!A:AL,31,FALSE)</f>
        <v>33</v>
      </c>
      <c r="AJ358" s="1" t="str">
        <f>IF(ISERROR(MATCH(A358,'SegEnds_Xtal_Prot#'!B:B, 0)), "NoXtal", "Xtal")</f>
        <v>NoXtal</v>
      </c>
    </row>
    <row r="359" spans="1:36" x14ac:dyDescent="0.2">
      <c r="A359" s="1" t="s">
        <v>110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19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55</v>
      </c>
      <c r="AH360" s="1">
        <f>VLOOKUP(A360,'SegEnds_NonXtal_Prot#'!A:AL,31,FALSE)-VLOOKUP(A360,'SegEnds_NonXtal_Prot#'!A:AL,28,FALSE)</f>
        <v>39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118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119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120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63</v>
      </c>
      <c r="Y365" s="4">
        <f>VLOOKUP($B365&amp;"__wt",'SegEnds_Xtal_BW#'!$A:$Z,25,FALSE)</f>
        <v>47</v>
      </c>
      <c r="Z365" s="4">
        <f>VLOOKUP($B365&amp;"__wt",'SegEnds_Xtal_BW#'!$A:$Z,26,FALSE)</f>
        <v>59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 t="str">
        <f>IF(ISERROR(MATCH(A365,'SegEnds_Xtal_Prot#'!B:B, 0)), "NoXtal", "Xtal")</f>
        <v>NoXtal</v>
      </c>
    </row>
    <row r="366" spans="1:36" x14ac:dyDescent="0.2">
      <c r="A366" s="4" t="s">
        <v>113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63</v>
      </c>
      <c r="Y366" s="4">
        <f>VLOOKUP($B366&amp;"__wt",'SegEnds_Xtal_BW#'!$A:$Z,25,FALSE)</f>
        <v>47</v>
      </c>
      <c r="Z366" s="4">
        <f>VLOOKUP($B366&amp;"__wt",'SegEnds_Xtal_BW#'!$A:$Z,26,FALSE)</f>
        <v>59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43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1" t="s">
        <v>450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v>66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36</v>
      </c>
      <c r="AJ367" s="1" t="str">
        <f>IF(ISERROR(MATCH(A367,'SegEnds_Xtal_Prot#'!B:B, 0)), "NoXtal", "Xtal")</f>
        <v>NoXtal</v>
      </c>
    </row>
    <row r="368" spans="1:36" x14ac:dyDescent="0.2">
      <c r="A368" s="1" t="s">
        <v>451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64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454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103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57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448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449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452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453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447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56</v>
      </c>
      <c r="AJ374" s="1" t="str">
        <f>IF(ISERROR(MATCH(A374,'SegEnds_Xtal_Prot#'!B:B, 0)), "NoXtal", "Xtal")</f>
        <v>NoXtal</v>
      </c>
    </row>
    <row r="375" spans="1:36" x14ac:dyDescent="0.2">
      <c r="A375" s="1" t="s">
        <v>455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58</v>
      </c>
      <c r="AJ375" s="1" t="str">
        <f>IF(ISERROR(MATCH(A375,'SegEnds_Xtal_Prot#'!B:B, 0)), "NoXtal", "Xtal")</f>
        <v>NoXtal</v>
      </c>
    </row>
    <row r="376" spans="1:36" x14ac:dyDescent="0.2">
      <c r="A376" s="1" t="s">
        <v>446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484</v>
      </c>
      <c r="B379" s="1" t="str">
        <f>VLOOKUP(A379,Xtal_Templ!A:B,2,FALSE)</f>
        <v>oprk_human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11">
        <v>61</v>
      </c>
      <c r="Q379" s="1" t="s">
        <v>23</v>
      </c>
      <c r="R379" s="1" t="s">
        <v>23</v>
      </c>
      <c r="S379" s="111">
        <v>40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45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25</v>
      </c>
      <c r="AH379" s="1">
        <f>VLOOKUP(A379,'SegEnds_NonXtal_Prot#'!A:AL,31,FALSE)-VLOOKUP(A379,'SegEnds_NonXtal_Prot#'!A:AL,28,FALSE)</f>
        <v>76</v>
      </c>
      <c r="AI379" s="1">
        <f>VLOOKUP(A379,'SegEnds_NonXtal_Prot#'!A:AL,34,FALSE)-VLOOKUP(A379,'SegEnds_NonXtal_Prot#'!A:AL,31,FALSE)</f>
        <v>36</v>
      </c>
      <c r="AJ379" s="1" t="str">
        <f>IF(ISERROR(MATCH(A379,'SegEnds_Xtal_Prot#'!B:B, 0)), "NoXtal", "Xtal")</f>
        <v>NoXtal</v>
      </c>
    </row>
    <row r="380" spans="1:36" x14ac:dyDescent="0.2">
      <c r="A380" s="1" t="s">
        <v>482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930</v>
      </c>
      <c r="B383" s="1" t="str">
        <f>VLOOKUP(A383,Xtal_Templ!A:B,2,FALSE)</f>
        <v>agtr1_human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90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33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51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52</v>
      </c>
      <c r="AH383" s="1">
        <f>VLOOKUP(A383,'SegEnds_NonXtal_Prot#'!A:AL,31,FALSE)-VLOOKUP(A383,'SegEnds_NonXtal_Prot#'!A:AL,28,FALSE)</f>
        <v>56</v>
      </c>
      <c r="AI383" s="1">
        <f>VLOOKUP(A383,'SegEnds_NonXtal_Prot#'!A:AL,34,FALSE)-VLOOKUP(A383,'SegEnds_NonXtal_Prot#'!A:AL,31,FALSE)</f>
        <v>33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18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466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57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467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472</v>
      </c>
      <c r="B390" s="1" t="str">
        <f>VLOOKUP(A390,Xtal_Templ!A:B,2,FALSE)</f>
        <v>oprk_human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58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4" t="s">
        <v>474</v>
      </c>
      <c r="B391" s="4" t="str">
        <f>VLOOKUP(A391,Xtal_Templ!A:B,2,FALSE)</f>
        <v>cxcr4_human</v>
      </c>
      <c r="C391" s="5">
        <v>32</v>
      </c>
      <c r="D391" s="4">
        <v>62</v>
      </c>
      <c r="E391" s="4">
        <f>VLOOKUP($B391&amp;"__wt",'SegEnds_Xtal_BW#'!$A:$Z,5,FALSE)</f>
        <v>48</v>
      </c>
      <c r="F391" s="4">
        <f>VLOOKUP($B391&amp;"__wt",'SegEnds_Xtal_BW#'!$A:$Z,6,FALSE)</f>
        <v>51</v>
      </c>
      <c r="G391" s="4">
        <v>39</v>
      </c>
      <c r="H391" s="11">
        <v>66</v>
      </c>
      <c r="I391" s="4" t="s">
        <v>23</v>
      </c>
      <c r="J391" s="4" t="s">
        <v>23</v>
      </c>
      <c r="K391" s="11">
        <v>24</v>
      </c>
      <c r="L391" s="4">
        <f>VLOOKUP($B391&amp;"__wt",'SegEnds_Xtal_BW#'!$A:$Z,12,FALSE)</f>
        <v>56</v>
      </c>
      <c r="M391" s="4">
        <f>VLOOKUP($B391&amp;"__wt",'SegEnds_Xtal_BW#'!$A:$Z,13,FALSE)</f>
        <v>50</v>
      </c>
      <c r="N391" s="11">
        <v>57</v>
      </c>
      <c r="O391" s="90">
        <v>38</v>
      </c>
      <c r="P391" s="4">
        <f>VLOOKUP($B391&amp;"__wt",'SegEnds_Xtal_BW#'!$A:$Z,16,FALSE)</f>
        <v>64</v>
      </c>
      <c r="Q391" s="4">
        <f>VLOOKUP($B391&amp;"__wt",'SegEnds_Xtal_BW#'!$A:$Z,17,FALSE)</f>
        <v>50</v>
      </c>
      <c r="R391" s="4">
        <f>VLOOKUP($B391&amp;"__wt",'SegEnds_Xtal_BW#'!$A:$Z,18,FALSE)</f>
        <v>52</v>
      </c>
      <c r="S391" s="4">
        <v>32</v>
      </c>
      <c r="T391" s="4">
        <v>72</v>
      </c>
      <c r="U391" s="4">
        <v>29</v>
      </c>
      <c r="V391" s="4">
        <v>61</v>
      </c>
      <c r="W391" s="4">
        <v>31</v>
      </c>
      <c r="X391" s="4">
        <f>VLOOKUP($B391&amp;"__wt",'SegEnds_Xtal_BW#'!$A:$Z,24,FALSE)</f>
        <v>56</v>
      </c>
      <c r="Y391" s="4">
        <f>VLOOKUP($B391&amp;"__wt",'SegEnds_Xtal_BW#'!$A:$Z,25,FALSE)</f>
        <v>47</v>
      </c>
      <c r="Z391" s="4">
        <v>60</v>
      </c>
      <c r="AA391" s="27" t="str">
        <f>VLOOKUP(A391,Classification!A:B,2,FALSE)</f>
        <v>T</v>
      </c>
      <c r="AB391" s="4">
        <f>VLOOKUP(A391,'SegEnds_NonXtal_Prot#'!A:AL,10,FALSE)-VLOOKUP(A391,'SegEnds_NonXtal_Prot#'!A:AL,7,FALSE)</f>
        <v>16</v>
      </c>
      <c r="AC391" s="4" t="e">
        <f>VLOOKUP(A391,'SegEnds_NonXtal_Prot#'!A:AL,13,FALSE)-VLOOKUP(A391,'SegEnds_NonXtal_Prot#'!A:AL,10,FALSE)</f>
        <v>#VALUE!</v>
      </c>
      <c r="AD391" s="4">
        <f>VLOOKUP(A391,'SegEnds_NonXtal_Prot#'!A:AL,16,FALSE)-VLOOKUP(A391,'SegEnds_NonXtal_Prot#'!A:AL,10,FALSE)</f>
        <v>48</v>
      </c>
      <c r="AE391" s="1">
        <f>VLOOKUP(A391,'SegEnds_NonXtal_Prot#'!A:AL,22,FALSE)-VLOOKUP(A391,'SegEnds_NonXtal_Prot#'!A:AL,19,FALSE)</f>
        <v>20</v>
      </c>
      <c r="AF391" s="4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54</v>
      </c>
      <c r="AH391" s="4">
        <f>VLOOKUP(A391,'SegEnds_NonXtal_Prot#'!A:AL,31,FALSE)-VLOOKUP(A391,'SegEnds_NonXtal_Prot#'!A:AL,28,FALSE)</f>
        <v>53</v>
      </c>
      <c r="AI391" s="4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456</v>
      </c>
      <c r="B392" s="1" t="str">
        <f>VLOOKUP(A392,Xtal_Templ!A:B,2,FALSE)</f>
        <v>aa2ar_human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67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90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15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50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460</v>
      </c>
      <c r="B393" s="1" t="str">
        <f>VLOOKUP(A393,Xtal_Templ!A:B,2,FALSE)</f>
        <v>acm2_human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69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461</v>
      </c>
      <c r="B394" s="1" t="str">
        <f>VLOOKUP(A394,Xtal_Templ!A:B,2,FALSE)</f>
        <v>5ht2b_human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462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463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464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53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59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468</v>
      </c>
      <c r="B398" s="1" t="str">
        <f>VLOOKUP(A398,Xtal_Templ!A:B,2,FALSE)</f>
        <v>hrh1_human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471</v>
      </c>
      <c r="B401" s="1" t="str">
        <f>VLOOKUP(A401,Xtal_Templ!A:B,2,FALSE)</f>
        <v>drd3_human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63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7">
    <sortCondition ref="AA2:AA407"/>
    <sortCondition ref="AI2:AI407"/>
    <sortCondition ref="A2:A40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322" activePane="bottomLeft" state="frozenSplit"/>
      <selection pane="bottomLeft" activeCell="A342" sqref="A342:XFD34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195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322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10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32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s1pr1_human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93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108"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197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5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15</v>
      </c>
      <c r="AW27" s="3">
        <f t="shared" si="8"/>
        <v>9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hrh1_human</v>
      </c>
      <c r="C33" s="3">
        <f>VLOOKUP($A33,'SegEnds_NonXtal_BW#'!$A:$Z,3,FALSE)+D33-50</f>
        <v>51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183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14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1</v>
      </c>
      <c r="BA48" s="3">
        <f>IF(ISERROR(LEN(VLOOKUP(A48,Seqs!A:E,2,FALSE))-AL48),"-",LEN(VLOOKUP(A48,Seqs!A:E,2,FALSE))-AL48)</f>
        <v>105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5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3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6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6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5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6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5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3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6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1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8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112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par2_human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156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14</v>
      </c>
      <c r="AW226" s="3">
        <f t="shared" si="127"/>
        <v>6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apj_human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drd3_human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148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hrh1_human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144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5ht1b_human</v>
      </c>
      <c r="C266" s="3">
        <f>VLOOKUP($A266,'SegEnds_NonXtal_BW#'!$A:$Z,3,FALSE)+D266-50</f>
        <v>20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161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319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21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20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318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1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312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1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23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30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9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glp1r_human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294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410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7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633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5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367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8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377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8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411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8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9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agtr1_human</v>
      </c>
      <c r="C350" s="3">
        <f>VLOOKUP($A350,'SegEnds_NonXtal_BW#'!$A:$Z,3,FALSE)+D350-50</f>
        <v>25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183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314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19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5ht2b_human</v>
      </c>
      <c r="C366" s="3">
        <f>VLOOKUP($A366,'SegEnds_NonXtal_BW#'!$A:$Z,3,FALSE)+D366-50</f>
        <v>81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434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8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388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7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glp1r_human</v>
      </c>
      <c r="C405" s="3">
        <f>VLOOKUP($A405,'SegEnds_NonXtal_BW#'!$A:$Z,3,FALSE)+D405-50</f>
        <v>136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251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7">
    <cfRule type="expression" dxfId="21" priority="25">
      <formula>NOT(OR(C2&lt;E2,C2="-",E2="-"))</formula>
    </cfRule>
  </conditionalFormatting>
  <conditionalFormatting sqref="K2:L2 K3 K4:L407">
    <cfRule type="expression" dxfId="20" priority="29">
      <formula>NOT(OR(G2&lt;K2,G2="-",K2="-"))</formula>
    </cfRule>
  </conditionalFormatting>
  <conditionalFormatting sqref="N2:O2 N4:N237 O3:O237 N238:O407">
    <cfRule type="expression" dxfId="19" priority="31">
      <formula>NOT(OR(I2&lt;N2,I2="-",N2="-"))</formula>
    </cfRule>
  </conditionalFormatting>
  <conditionalFormatting sqref="Q2:R407">
    <cfRule type="expression" dxfId="18" priority="33">
      <formula>NOT(OR(K2&lt;Q2,K2="-",Q2="-"))</formula>
    </cfRule>
  </conditionalFormatting>
  <conditionalFormatting sqref="T2:U407">
    <cfRule type="expression" dxfId="17" priority="35">
      <formula>NOT(OR(M2&lt;T2,M2="-",T2="-"))</formula>
    </cfRule>
  </conditionalFormatting>
  <conditionalFormatting sqref="W2:X407">
    <cfRule type="expression" dxfId="16" priority="37">
      <formula>NOT(OR(O2&lt;W2,O2="-",W2="-"))</formula>
    </cfRule>
  </conditionalFormatting>
  <conditionalFormatting sqref="Z2:AA407">
    <cfRule type="expression" dxfId="15" priority="39">
      <formula>NOT(OR(Q2&lt;Z2,Q2="-",Z2="-"))</formula>
    </cfRule>
  </conditionalFormatting>
  <conditionalFormatting sqref="AC2:AD407">
    <cfRule type="expression" dxfId="14" priority="41">
      <formula>NOT(OR(S2&lt;AC2,S2="-",AC2="-"))</formula>
    </cfRule>
  </conditionalFormatting>
  <conditionalFormatting sqref="AF2:AG407">
    <cfRule type="expression" dxfId="13" priority="43">
      <formula>NOT(OR(U2&lt;AF2,U2="-",AF2="-"))</formula>
    </cfRule>
  </conditionalFormatting>
  <conditionalFormatting sqref="AI2:AJ407">
    <cfRule type="expression" dxfId="12" priority="45">
      <formula>NOT(OR(W2&lt;AI2,W2="-",AI2="-"))</formula>
    </cfRule>
  </conditionalFormatting>
  <conditionalFormatting sqref="AL2:AL407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7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DYKFACCQTGGLK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195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322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39</v>
      </c>
      <c r="AZ3" s="4">
        <f t="shared" si="23"/>
        <v>25</v>
      </c>
      <c r="BA3" s="4">
        <f t="shared" si="24"/>
        <v>12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12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35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43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</v>
      </c>
      <c r="M24" s="4" t="str">
        <f t="shared" si="8"/>
        <v>CFI</v>
      </c>
      <c r="N24" s="4" t="str">
        <f t="shared" si="9"/>
        <v>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156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45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144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24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ENQAWVFATLATTVLYCLVFLLSLVGNSLVLWVLVKY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23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36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DLIHTATLVTCTFLLAVIFCLGSYGNFIVFLSFFDPTNFDFMILNLSFCDLFICGVTAPMFTFVLFFSSIPDAFCFTFHLTSSGFIIMSLKTVAVIALHRLRMVLGSFPCTVLLTLLLWATSFTLATLATLKTKGKAILSLYVVDFTFCVAVVSVSYIMIAQTLRKNAQVRKCPPNLSTAKDSKAVVTCVIIVLSVLVCCLPLGISLVQVVLSLYQFELFGFTLIFFKSGLNPFIYSRNSAGLRRKVLWCLQ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</v>
      </c>
      <c r="M61" s="4" t="str">
        <f t="shared" si="8"/>
        <v>CWA</v>
      </c>
      <c r="N61" s="4" t="str">
        <f t="shared" si="9"/>
        <v>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197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93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171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26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40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SSSISFPCREQRS</v>
      </c>
      <c r="R66" s="5">
        <f>VLOOKUP($A66,'SegEnds_NonXtal_Prot#'!$A:$AL,3,FALSE)</f>
        <v>51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183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346</v>
      </c>
      <c r="AP66" s="5">
        <f t="shared" ref="AP66:AP129" si="38">IFERROR(AD66-R66,"-")</f>
        <v>26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PGLFDVLTWLGYCNSTMNPIIYPLF</v>
      </c>
      <c r="Q79" s="4" t="str">
        <f t="shared" si="37"/>
        <v>MRDFKRALGRFL</v>
      </c>
      <c r="R79" s="5">
        <f>VLOOKUP($A79,'SegEnds_NonXtal_Prot#'!$A:$AL,3,FALSE)</f>
        <v>26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323</v>
      </c>
      <c r="AO79" s="5">
        <f>VLOOKUP($A79,'SegEnds_NonXtal_Prot#'!$A:$AL,38,FALSE)</f>
        <v>335</v>
      </c>
      <c r="AP79" s="5">
        <f t="shared" si="38"/>
        <v>28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24</v>
      </c>
      <c r="BA79" s="4">
        <f t="shared" si="49"/>
        <v>11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KDAVVSFGKVFLPVFYSLIFVLGLSGNLLLLMVLLRY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HGTIWKLFLRFQQNLLGFLLPLLAMIFFYSRIGCVLVRL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38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202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36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38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89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35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51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30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35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PSLIWEVFTNMLLNVVGFLLPLSVITFCTMQIMQVLRNN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58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216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27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40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43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KVNERAFGAQLLPPLYSLVFVIGLVGNILVVLVLVQY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SLREWKLFQALKLNLFGLVLPLLVMIICYTGIIKILLRR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KADTRALMAQFVPPLYSLVFTVGLLGNVVVVMILIKY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TVYSWRHFHTLRMTIFCLVLPLLVMAICYTGIIKTLLRC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26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191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KEGIKAFGELFLPPLYSLVFVFGLLGNSVVVLVLFKY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NSTTWKVLSSLEINILGLVIPLGIMLFCYSMIIRTLQHC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31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194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KINVKQIAARLLPPLYSLVFIFGFVGNMLVILILINC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QYQFWKNFQTLKIVILGLVLPLLVMVICYSGILKTLLRC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22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186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36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38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AELIQTNGKLLLAVFYCLLFVFSLLGNSLVILVLVVC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QTLKWKIFTNFKMNILGLLIPFTIFMFCYIKILHQLKRC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27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190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36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38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NPSQQLAIAVLSLTLGTFTVLENLLVLCVILHS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NKLIKTVFAFCSMLCLLNSTVNPIIYALR</v>
      </c>
      <c r="Q121" s="4" t="str">
        <f t="shared" si="37"/>
        <v>SKDLRHAFRSMFP</v>
      </c>
      <c r="R121" s="5">
        <f>VLOOKUP($A121,'SegEnds_NonXtal_Prot#'!$A:$AL,3,FALSE)</f>
        <v>112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372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32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SGPQKTAVAVLCTLLGLLSALENVAVLYLILSS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29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32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IGDIVVFGTVFLSIFYSVIFAIGLVGNLLVVFALTNS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LQEIWPVLRNVETNFLGFLLPLLIMSYCYFRIIQTLFSC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23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183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38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33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35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EHQQYVIGLFLSCLYTIFLFPIGFVGNILILVVNISF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51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36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28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28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LPSPKAWDVVLCISGTLVSCENALVVAIIVGT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37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31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304</v>
      </c>
      <c r="AP172" s="5">
        <f t="shared" si="63"/>
        <v>32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32</v>
      </c>
      <c r="BA172" s="4">
        <f t="shared" si="74"/>
        <v>14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11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35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PEAVKSVLLVVLPLPACLNPLLYLLF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830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25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24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31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43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HPKYRVAIAQHLP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231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366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40</v>
      </c>
      <c r="AY220" s="4">
        <f t="shared" si="97"/>
        <v>40</v>
      </c>
      <c r="AZ220" s="4">
        <f t="shared" si="98"/>
        <v>25</v>
      </c>
      <c r="BA220" s="4">
        <f t="shared" si="99"/>
        <v>12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148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</v>
      </c>
      <c r="R277" s="5">
        <f>VLOOKUP($A277,'SegEnds_NonXtal_Prot#'!$A:$AL,3,FALSE)</f>
        <v>20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161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319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11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318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25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312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KYDAQALSAQLVPSLCSAVFVIGVLDNLLVVLILVKY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DETFWKHFLTLKMNISVLVLPLFIFTFLYVQMRKTLRF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30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192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36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37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GRFKKRFMYPVGYGIPAVIIAVSAIVGPQNY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294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410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30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28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GTFQLVVLYLFSIITSFQGFLIFIWYWSM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633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28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367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28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</v>
      </c>
      <c r="P349" s="4" t="str">
        <f t="shared" si="136"/>
        <v>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377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25</v>
      </c>
      <c r="AZ349" s="4">
        <f t="shared" si="148"/>
        <v>28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411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28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40</v>
      </c>
      <c r="AY354" s="4">
        <f t="shared" si="147"/>
        <v>37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NAEAADATLVFIGYVVPALATLYALVLLSRVRRED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DAHYLGLLHFVKDFSKLLAFSSSFVTPLLYRYM</v>
      </c>
      <c r="Q356" s="4" t="str">
        <f t="shared" si="137"/>
        <v>NQSFPSKLQRLMKKL</v>
      </c>
      <c r="R356" s="5">
        <f>VLOOKUP($A356,'SegEnds_NonXtal_Prot#'!$A:$AL,3,FALSE)</f>
        <v>25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183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314</v>
      </c>
      <c r="AP356" s="5">
        <f t="shared" si="138"/>
        <v>30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34</v>
      </c>
      <c r="AY356" s="4">
        <f t="shared" si="147"/>
        <v>40</v>
      </c>
      <c r="AZ356" s="4">
        <f t="shared" si="148"/>
        <v>32</v>
      </c>
      <c r="BA356" s="4">
        <f t="shared" si="149"/>
        <v>14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81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28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</v>
      </c>
      <c r="P395" s="4" t="str">
        <f t="shared" si="161"/>
        <v>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434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28</v>
      </c>
      <c r="AZ395" s="4">
        <f t="shared" si="173"/>
        <v>28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</v>
      </c>
      <c r="P396" s="4" t="str">
        <f t="shared" si="161"/>
        <v>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388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28</v>
      </c>
      <c r="AZ396" s="4">
        <f t="shared" si="173"/>
        <v>28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ERKYFWGYILIGWGVPSTFTMVWTIARIHFE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251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30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2" priority="2" operator="equal">
      <formula>FALSE</formula>
    </cfRule>
  </conditionalFormatting>
  <conditionalFormatting sqref="G2:G407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2017-07-26T10:07:49Z</dcterms:modified>
  <cp:category/>
  <cp:contentStatus/>
</cp:coreProperties>
</file>