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ECD/"/>
    </mc:Choice>
  </mc:AlternateContent>
  <bookViews>
    <workbookView xWindow="1060" yWindow="480" windowWidth="32520" windowHeight="20540" tabRatio="500" activeTab="3"/>
  </bookViews>
  <sheets>
    <sheet name="xtal_annotation" sheetId="1" r:id="rId1"/>
    <sheet name="wt" sheetId="2" r:id="rId2"/>
    <sheet name="B1" sheetId="3" r:id="rId3"/>
    <sheet name="Sheet1" sheetId="4" r:id="rId4"/>
    <sheet name="ligand_alignmen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L2" i="2"/>
  <c r="AJ2" i="2"/>
  <c r="AI2" i="2"/>
  <c r="AG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F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C2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Z2" i="2"/>
  <c r="X2" i="2"/>
  <c r="W2" i="2"/>
  <c r="U2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2" i="2"/>
  <c r="A4" i="2"/>
  <c r="C4" i="2"/>
  <c r="E4" i="2"/>
  <c r="F4" i="2"/>
  <c r="H4" i="2"/>
  <c r="A15" i="2"/>
  <c r="C15" i="2"/>
  <c r="E15" i="2"/>
  <c r="F15" i="2"/>
  <c r="H15" i="2"/>
  <c r="A16" i="2"/>
  <c r="C16" i="2"/>
  <c r="E16" i="2"/>
  <c r="F16" i="2"/>
  <c r="H16" i="2"/>
  <c r="A17" i="2"/>
  <c r="C17" i="2"/>
  <c r="E17" i="2"/>
  <c r="F17" i="2"/>
  <c r="H17" i="2"/>
  <c r="A11" i="2"/>
  <c r="C11" i="2"/>
  <c r="E11" i="2"/>
  <c r="F11" i="2"/>
  <c r="H11" i="2"/>
  <c r="A12" i="2"/>
  <c r="C12" i="2"/>
  <c r="E12" i="2"/>
  <c r="F12" i="2"/>
  <c r="H12" i="2"/>
  <c r="A13" i="2"/>
  <c r="C13" i="2"/>
  <c r="E13" i="2"/>
  <c r="F13" i="2"/>
  <c r="H13" i="2"/>
  <c r="A14" i="2"/>
  <c r="C14" i="2"/>
  <c r="E14" i="2"/>
  <c r="F14" i="2"/>
  <c r="H14" i="2"/>
  <c r="A10" i="2"/>
  <c r="C10" i="2"/>
  <c r="E10" i="2"/>
  <c r="F10" i="2"/>
  <c r="H10" i="2"/>
  <c r="A3" i="2"/>
  <c r="C3" i="2"/>
  <c r="E3" i="2"/>
  <c r="F3" i="2"/>
  <c r="H3" i="2"/>
  <c r="A5" i="2"/>
  <c r="C5" i="2"/>
  <c r="E5" i="2"/>
  <c r="F5" i="2"/>
  <c r="H5" i="2"/>
  <c r="A6" i="2"/>
  <c r="C6" i="2"/>
  <c r="E6" i="2"/>
  <c r="F6" i="2"/>
  <c r="H6" i="2"/>
  <c r="A7" i="2"/>
  <c r="C7" i="2"/>
  <c r="E7" i="2"/>
  <c r="F7" i="2"/>
  <c r="H7" i="2"/>
  <c r="A8" i="2"/>
  <c r="C8" i="2"/>
  <c r="E8" i="2"/>
  <c r="F8" i="2"/>
  <c r="H8" i="2"/>
  <c r="A9" i="2"/>
  <c r="C9" i="2"/>
  <c r="E9" i="2"/>
  <c r="F9" i="2"/>
  <c r="H9" i="2"/>
  <c r="A2" i="2"/>
  <c r="H2" i="2"/>
  <c r="F2" i="2"/>
  <c r="E2" i="2"/>
  <c r="C2" i="2"/>
</calcChain>
</file>

<file path=xl/sharedStrings.xml><?xml version="1.0" encoding="utf-8"?>
<sst xmlns="http://schemas.openxmlformats.org/spreadsheetml/2006/main" count="1127" uniqueCount="148">
  <si>
    <t>H1b</t>
  </si>
  <si>
    <t>H1e</t>
  </si>
  <si>
    <t>B1b</t>
  </si>
  <si>
    <t>B1e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</si>
  <si>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</si>
  <si>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</si>
  <si>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</si>
  <si>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</si>
  <si>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</si>
  <si>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</si>
  <si>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</si>
  <si>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</si>
  <si>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</si>
  <si>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</si>
  <si>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</si>
  <si>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</si>
  <si>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</si>
  <si>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</si>
  <si>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</si>
  <si>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</si>
  <si>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</si>
  <si>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</si>
  <si>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</si>
  <si>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</si>
  <si>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</si>
  <si>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</si>
  <si>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</si>
  <si>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</si>
  <si>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</si>
  <si>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</si>
  <si>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</si>
  <si>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</si>
  <si>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B1x50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</si>
  <si>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</si>
  <si>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</si>
  <si>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</si>
  <si>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</si>
  <si>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</si>
  <si>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</si>
  <si>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</si>
  <si>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</si>
  <si>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</si>
  <si>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</si>
  <si>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</si>
  <si>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</si>
  <si>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</si>
  <si>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</si>
  <si>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</si>
  <si>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</si>
  <si>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</si>
  <si>
    <t>S1b</t>
  </si>
  <si>
    <t>S1e</t>
  </si>
  <si>
    <t>s1s2b</t>
  </si>
  <si>
    <t>s1s2e</t>
  </si>
  <si>
    <t>S1x50</t>
  </si>
  <si>
    <t>s1s2x50</t>
  </si>
  <si>
    <t>S2b</t>
  </si>
  <si>
    <t>S2e</t>
  </si>
  <si>
    <t>S2x50</t>
  </si>
  <si>
    <t>s2s3b</t>
  </si>
  <si>
    <t>s2s3x50</t>
  </si>
  <si>
    <t>s2s3e</t>
  </si>
  <si>
    <t>S3b</t>
  </si>
  <si>
    <t>S3x50</t>
  </si>
  <si>
    <t>S3e</t>
  </si>
  <si>
    <t>S4b</t>
  </si>
  <si>
    <t>S4e</t>
  </si>
  <si>
    <t>S4x50</t>
  </si>
  <si>
    <t>s4s5b</t>
  </si>
  <si>
    <t>s4s5e</t>
  </si>
  <si>
    <t>s4s5x50</t>
  </si>
  <si>
    <t>S5b</t>
  </si>
  <si>
    <t>S5e</t>
  </si>
  <si>
    <t>S5x50</t>
  </si>
  <si>
    <t>S6b</t>
  </si>
  <si>
    <t>S6e</t>
  </si>
  <si>
    <t>S6x50</t>
  </si>
  <si>
    <t>3ehu</t>
  </si>
  <si>
    <t>3n94</t>
  </si>
  <si>
    <t>protein</t>
  </si>
  <si>
    <t>x47</t>
  </si>
  <si>
    <t>x48</t>
  </si>
  <si>
    <t>x49</t>
  </si>
  <si>
    <t>x50</t>
  </si>
  <si>
    <t>P</t>
  </si>
  <si>
    <t>S</t>
  </si>
  <si>
    <t>D</t>
  </si>
  <si>
    <t>F</t>
  </si>
  <si>
    <t>x51</t>
  </si>
  <si>
    <t>x52</t>
  </si>
  <si>
    <t>x53</t>
  </si>
  <si>
    <t>x54</t>
  </si>
  <si>
    <t>x55</t>
  </si>
  <si>
    <t>H</t>
  </si>
  <si>
    <t>x56</t>
  </si>
  <si>
    <t>x57</t>
  </si>
  <si>
    <t>x58</t>
  </si>
  <si>
    <t>x59</t>
  </si>
  <si>
    <t>x60</t>
  </si>
  <si>
    <t>x61</t>
  </si>
  <si>
    <t>x62</t>
  </si>
  <si>
    <t>E</t>
  </si>
  <si>
    <t>x63</t>
  </si>
  <si>
    <t>G</t>
  </si>
  <si>
    <t>W</t>
  </si>
  <si>
    <t>Y</t>
  </si>
  <si>
    <t>L</t>
  </si>
  <si>
    <t>K</t>
  </si>
  <si>
    <t>V</t>
  </si>
  <si>
    <t>Q</t>
  </si>
  <si>
    <t>R</t>
  </si>
  <si>
    <t>I</t>
  </si>
  <si>
    <t>N</t>
  </si>
  <si>
    <t>M</t>
  </si>
  <si>
    <t>A</t>
  </si>
  <si>
    <t>T</t>
  </si>
  <si>
    <t>x64</t>
  </si>
  <si>
    <t>x65</t>
  </si>
  <si>
    <t>H2</t>
  </si>
  <si>
    <t>S4</t>
  </si>
  <si>
    <t>H3</t>
  </si>
  <si>
    <t>x46</t>
  </si>
  <si>
    <t>structure</t>
  </si>
  <si>
    <t>3EHU</t>
  </si>
  <si>
    <t>Tyr77</t>
  </si>
  <si>
    <t>Phe72</t>
  </si>
  <si>
    <t>ligand bound</t>
  </si>
  <si>
    <t>yes</t>
  </si>
  <si>
    <t>rec fam</t>
  </si>
  <si>
    <t>h2s4</t>
  </si>
  <si>
    <t>s4h3</t>
  </si>
  <si>
    <t>no</t>
  </si>
  <si>
    <t>glucagon</t>
  </si>
  <si>
    <t>corticotropin</t>
  </si>
  <si>
    <t>parathyroid</t>
  </si>
  <si>
    <t>calcitonin</t>
  </si>
  <si>
    <t>VIP and PACAP</t>
  </si>
  <si>
    <t>helix</t>
  </si>
  <si>
    <t>turn</t>
  </si>
  <si>
    <t>sheet</t>
  </si>
  <si>
    <t>loop</t>
  </si>
  <si>
    <t>helix (sheet in crfr1-2)</t>
  </si>
  <si>
    <t>check h3s5, x50?</t>
  </si>
  <si>
    <t>check h2s4</t>
  </si>
  <si>
    <t>h3s5.1</t>
  </si>
  <si>
    <t>h3s5.2</t>
  </si>
  <si>
    <t>check dssp for h3s5</t>
  </si>
  <si>
    <t>endo ligand or not in peptide ligand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</si>
</sst>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8CE4"/>
        <bgColor indexed="64"/>
      </patternFill>
    </fill>
    <fill>
      <patternFill patternType="solid">
        <fgColor rgb="FF7EFF77"/>
        <bgColor indexed="64"/>
      </patternFill>
    </fill>
    <fill>
      <patternFill patternType="solid">
        <fgColor rgb="FFFF626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6265"/>
      <color rgb="FF2450FF"/>
      <color rgb="FF7EFF77"/>
      <color rgb="FFE38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D24" sqref="D24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4.5" style="5" bestFit="1" customWidth="1"/>
    <col min="5" max="5" width="4.33203125" style="6" bestFit="1" customWidth="1"/>
    <col min="6" max="7" width="4.1640625" style="6" bestFit="1" customWidth="1"/>
    <col min="8" max="8" width="5.83203125" style="6" bestFit="1" customWidth="1"/>
    <col min="9" max="9" width="5.6640625" style="6" bestFit="1" customWidth="1"/>
    <col min="10" max="11" width="4.1640625" style="6" bestFit="1" customWidth="1"/>
    <col min="12" max="12" width="5.83203125" style="6" bestFit="1" customWidth="1"/>
    <col min="13" max="13" width="5.6640625" style="6" bestFit="1" customWidth="1"/>
    <col min="14" max="15" width="4.1640625" style="6" bestFit="1" customWidth="1"/>
    <col min="16" max="16" width="4.33203125" style="6" bestFit="1" customWidth="1"/>
    <col min="17" max="19" width="4.1640625" style="6" bestFit="1" customWidth="1"/>
    <col min="20" max="20" width="5.83203125" style="6" bestFit="1" customWidth="1"/>
    <col min="21" max="21" width="5.6640625" style="6" bestFit="1" customWidth="1"/>
    <col min="22" max="25" width="4.1640625" style="6" bestFit="1" customWidth="1"/>
    <col min="26" max="26" width="4.5" style="6" bestFit="1" customWidth="1"/>
    <col min="27" max="27" width="4.33203125" style="6" bestFit="1" customWidth="1"/>
  </cols>
  <sheetData>
    <row r="1" spans="1:28" x14ac:dyDescent="0.2">
      <c r="A1" t="s">
        <v>46</v>
      </c>
      <c r="B1" t="s">
        <v>48</v>
      </c>
      <c r="C1" t="s">
        <v>47</v>
      </c>
      <c r="D1" s="1" t="s">
        <v>0</v>
      </c>
      <c r="E1" s="2" t="s">
        <v>1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56</v>
      </c>
      <c r="K1" s="2" t="s">
        <v>57</v>
      </c>
      <c r="L1" s="2" t="s">
        <v>59</v>
      </c>
      <c r="M1" s="2" t="s">
        <v>61</v>
      </c>
      <c r="N1" s="2" t="s">
        <v>62</v>
      </c>
      <c r="O1" s="2" t="s">
        <v>64</v>
      </c>
      <c r="P1" s="2" t="s">
        <v>2</v>
      </c>
      <c r="Q1" s="2" t="s">
        <v>3</v>
      </c>
      <c r="R1" s="2" t="s">
        <v>65</v>
      </c>
      <c r="S1" s="2" t="s">
        <v>66</v>
      </c>
      <c r="T1" s="2" t="s">
        <v>68</v>
      </c>
      <c r="U1" s="2" t="s">
        <v>69</v>
      </c>
      <c r="V1" s="2" t="s">
        <v>71</v>
      </c>
      <c r="W1" s="2" t="s">
        <v>72</v>
      </c>
      <c r="X1" s="2" t="s">
        <v>74</v>
      </c>
      <c r="Y1" s="2" t="s">
        <v>75</v>
      </c>
      <c r="Z1" s="2" t="s">
        <v>4</v>
      </c>
      <c r="AA1" s="2" t="s">
        <v>5</v>
      </c>
      <c r="AB1" s="2" t="s">
        <v>49</v>
      </c>
    </row>
    <row r="2" spans="1:28" x14ac:dyDescent="0.2">
      <c r="A2" s="6" t="str">
        <f t="shared" ref="A2:A38" si="0">CONCATENATE(B2,"_",C2)</f>
        <v>glr_human__wt</v>
      </c>
      <c r="B2" s="6" t="s">
        <v>7</v>
      </c>
      <c r="C2" s="6" t="s">
        <v>8</v>
      </c>
      <c r="D2" s="3">
        <v>27</v>
      </c>
      <c r="E2" s="4">
        <v>50</v>
      </c>
      <c r="F2" s="4">
        <v>56</v>
      </c>
      <c r="G2" s="8">
        <v>63</v>
      </c>
      <c r="H2" s="8">
        <v>64</v>
      </c>
      <c r="I2" s="8">
        <v>65</v>
      </c>
      <c r="J2" s="8">
        <v>66</v>
      </c>
      <c r="K2" s="8">
        <v>72</v>
      </c>
      <c r="L2" s="8">
        <v>73</v>
      </c>
      <c r="M2" s="8">
        <v>74</v>
      </c>
      <c r="N2" s="8">
        <v>75</v>
      </c>
      <c r="O2" s="8">
        <v>81</v>
      </c>
      <c r="P2" s="8">
        <v>82</v>
      </c>
      <c r="Q2" s="8">
        <v>94</v>
      </c>
      <c r="R2" s="8">
        <v>95</v>
      </c>
      <c r="S2" s="8">
        <v>101</v>
      </c>
      <c r="T2" s="8">
        <v>102</v>
      </c>
      <c r="U2" s="8">
        <v>103</v>
      </c>
      <c r="V2" s="8">
        <v>104</v>
      </c>
      <c r="W2" s="8">
        <v>109</v>
      </c>
      <c r="X2" s="8">
        <v>112</v>
      </c>
      <c r="Y2" s="8">
        <v>117</v>
      </c>
      <c r="Z2" s="8">
        <v>118</v>
      </c>
      <c r="AA2" s="8">
        <v>122</v>
      </c>
    </row>
    <row r="3" spans="1:28" x14ac:dyDescent="0.2">
      <c r="A3" s="6" t="str">
        <f t="shared" si="0"/>
        <v>glr_human_4L6R</v>
      </c>
      <c r="B3" s="6" t="s">
        <v>7</v>
      </c>
      <c r="C3" s="6" t="s">
        <v>9</v>
      </c>
      <c r="D3" s="3" t="s">
        <v>6</v>
      </c>
      <c r="E3" s="4" t="s">
        <v>6</v>
      </c>
      <c r="F3" s="8" t="s">
        <v>6</v>
      </c>
      <c r="G3" s="8" t="s">
        <v>6</v>
      </c>
      <c r="H3" s="8"/>
      <c r="I3" s="8"/>
      <c r="J3" s="8" t="s">
        <v>6</v>
      </c>
      <c r="K3" s="8" t="s">
        <v>6</v>
      </c>
      <c r="L3" s="8"/>
      <c r="M3" s="8"/>
      <c r="N3" s="8" t="s">
        <v>6</v>
      </c>
      <c r="O3" s="8" t="s">
        <v>6</v>
      </c>
      <c r="P3" s="8" t="s">
        <v>6</v>
      </c>
      <c r="Q3" s="8" t="s">
        <v>6</v>
      </c>
      <c r="R3" s="8" t="s">
        <v>6</v>
      </c>
      <c r="S3" s="8" t="s">
        <v>6</v>
      </c>
      <c r="T3" s="8"/>
      <c r="U3" s="8"/>
      <c r="V3" s="8"/>
      <c r="W3" s="8"/>
      <c r="X3" s="8"/>
      <c r="Y3" s="8"/>
      <c r="Z3" s="8" t="s">
        <v>6</v>
      </c>
      <c r="AA3" s="8" t="s">
        <v>6</v>
      </c>
    </row>
    <row r="4" spans="1:28" x14ac:dyDescent="0.2">
      <c r="A4" s="6" t="str">
        <f t="shared" si="0"/>
        <v>glr_human_4L6R_dist</v>
      </c>
      <c r="B4" s="6" t="s">
        <v>7</v>
      </c>
      <c r="C4" s="6" t="s">
        <v>10</v>
      </c>
      <c r="D4" s="3" t="s">
        <v>6</v>
      </c>
      <c r="E4" s="4" t="s">
        <v>6</v>
      </c>
      <c r="F4" s="8" t="s">
        <v>6</v>
      </c>
      <c r="G4" s="8" t="s">
        <v>6</v>
      </c>
      <c r="H4" s="8"/>
      <c r="I4" s="8"/>
      <c r="J4" s="8" t="s">
        <v>6</v>
      </c>
      <c r="K4" s="8" t="s">
        <v>6</v>
      </c>
      <c r="L4" s="8"/>
      <c r="M4" s="8"/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/>
      <c r="U4" s="8"/>
      <c r="V4" s="8"/>
      <c r="W4" s="8"/>
      <c r="X4" s="8"/>
      <c r="Y4" s="8"/>
      <c r="Z4" s="8" t="s">
        <v>6</v>
      </c>
      <c r="AA4" s="8" t="s">
        <v>6</v>
      </c>
    </row>
    <row r="5" spans="1:28" x14ac:dyDescent="0.2">
      <c r="A5" s="6" t="str">
        <f t="shared" si="0"/>
        <v>glr_human_5EE7</v>
      </c>
      <c r="B5" s="6" t="s">
        <v>7</v>
      </c>
      <c r="C5" s="6" t="s">
        <v>11</v>
      </c>
      <c r="D5" s="3" t="s">
        <v>6</v>
      </c>
      <c r="E5" s="4" t="s">
        <v>6</v>
      </c>
      <c r="F5" s="8" t="s">
        <v>6</v>
      </c>
      <c r="G5" s="8" t="s">
        <v>6</v>
      </c>
      <c r="H5" s="8"/>
      <c r="I5" s="8"/>
      <c r="J5" s="8" t="s">
        <v>6</v>
      </c>
      <c r="K5" s="8" t="s">
        <v>6</v>
      </c>
      <c r="L5" s="8"/>
      <c r="M5" s="8"/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/>
      <c r="U5" s="8"/>
      <c r="V5" s="8"/>
      <c r="W5" s="8"/>
      <c r="X5" s="8"/>
      <c r="Y5" s="8"/>
      <c r="Z5" s="8" t="s">
        <v>6</v>
      </c>
      <c r="AA5" s="8" t="s">
        <v>6</v>
      </c>
    </row>
    <row r="6" spans="1:28" x14ac:dyDescent="0.2">
      <c r="A6" s="6" t="str">
        <f t="shared" si="0"/>
        <v>glr_human_5XEZ</v>
      </c>
      <c r="B6" s="6" t="s">
        <v>7</v>
      </c>
      <c r="C6" s="6" t="s">
        <v>12</v>
      </c>
      <c r="D6" s="3">
        <v>27</v>
      </c>
      <c r="E6" s="4">
        <v>50</v>
      </c>
      <c r="F6" s="4">
        <v>57</v>
      </c>
      <c r="G6" s="8">
        <v>63</v>
      </c>
      <c r="H6" s="8">
        <v>64</v>
      </c>
      <c r="I6" s="8">
        <v>65</v>
      </c>
      <c r="J6" s="8">
        <v>66</v>
      </c>
      <c r="K6" s="8">
        <v>72</v>
      </c>
      <c r="L6" s="8">
        <v>73</v>
      </c>
      <c r="M6" s="8">
        <v>74</v>
      </c>
      <c r="N6" s="8">
        <v>75</v>
      </c>
      <c r="O6" s="8">
        <v>81</v>
      </c>
      <c r="P6" s="8">
        <v>82</v>
      </c>
      <c r="Q6" s="8">
        <v>94</v>
      </c>
      <c r="R6" s="8">
        <v>95</v>
      </c>
      <c r="S6" s="8">
        <v>101</v>
      </c>
      <c r="T6" s="8">
        <v>102</v>
      </c>
      <c r="U6" s="8">
        <v>103</v>
      </c>
      <c r="V6" s="8">
        <v>104</v>
      </c>
      <c r="W6" s="8">
        <v>109</v>
      </c>
      <c r="X6" s="8">
        <v>112</v>
      </c>
      <c r="Y6" s="8">
        <v>117</v>
      </c>
      <c r="Z6" s="8">
        <v>118</v>
      </c>
      <c r="AA6" s="8">
        <v>122</v>
      </c>
    </row>
    <row r="7" spans="1:28" x14ac:dyDescent="0.2">
      <c r="A7" s="6" t="str">
        <f t="shared" si="0"/>
        <v>glr_human_5XF1</v>
      </c>
      <c r="B7" s="6" t="s">
        <v>7</v>
      </c>
      <c r="C7" s="6" t="s">
        <v>13</v>
      </c>
      <c r="D7" s="3">
        <v>27</v>
      </c>
      <c r="E7" s="4">
        <v>49</v>
      </c>
      <c r="F7" s="4">
        <v>58</v>
      </c>
      <c r="G7" s="8">
        <v>63</v>
      </c>
      <c r="H7" s="8">
        <v>64</v>
      </c>
      <c r="I7" s="8">
        <v>65</v>
      </c>
      <c r="J7" s="8">
        <v>66</v>
      </c>
      <c r="K7" s="8">
        <v>72</v>
      </c>
      <c r="L7" s="8">
        <v>73</v>
      </c>
      <c r="M7" s="8">
        <v>74</v>
      </c>
      <c r="N7" s="8">
        <v>75</v>
      </c>
      <c r="O7" s="8">
        <v>81</v>
      </c>
      <c r="P7" s="8">
        <v>82</v>
      </c>
      <c r="Q7" s="8">
        <v>94</v>
      </c>
      <c r="R7" s="8">
        <v>95</v>
      </c>
      <c r="S7" s="8">
        <v>101</v>
      </c>
      <c r="T7" s="8">
        <v>102</v>
      </c>
      <c r="U7" s="8">
        <v>103</v>
      </c>
      <c r="V7" s="8">
        <v>104</v>
      </c>
      <c r="W7" s="8">
        <v>109</v>
      </c>
      <c r="X7" s="8">
        <v>112</v>
      </c>
      <c r="Y7" s="8">
        <v>117</v>
      </c>
      <c r="Z7" s="8">
        <v>118</v>
      </c>
      <c r="AA7" s="8">
        <v>122</v>
      </c>
    </row>
    <row r="8" spans="1:28" x14ac:dyDescent="0.2">
      <c r="A8" s="6" t="str">
        <f t="shared" si="0"/>
        <v>glr_human_5YQZ</v>
      </c>
      <c r="B8" s="6" t="s">
        <v>7</v>
      </c>
      <c r="C8" s="6" t="s">
        <v>14</v>
      </c>
      <c r="D8" s="3">
        <v>27</v>
      </c>
      <c r="E8" s="4">
        <v>51</v>
      </c>
      <c r="F8" s="4">
        <v>56</v>
      </c>
      <c r="G8" s="8">
        <v>64</v>
      </c>
      <c r="H8" s="8">
        <v>64</v>
      </c>
      <c r="I8" s="8">
        <v>65</v>
      </c>
      <c r="J8" s="8">
        <v>66</v>
      </c>
      <c r="K8" s="8">
        <v>72</v>
      </c>
      <c r="L8" s="8">
        <v>73</v>
      </c>
      <c r="M8" s="8">
        <v>74</v>
      </c>
      <c r="N8" s="8">
        <v>75</v>
      </c>
      <c r="O8" s="8">
        <v>81</v>
      </c>
      <c r="P8" s="8">
        <v>82</v>
      </c>
      <c r="Q8" s="8">
        <v>94</v>
      </c>
      <c r="R8" s="8">
        <v>95</v>
      </c>
      <c r="S8" s="8">
        <v>101</v>
      </c>
      <c r="T8" s="8">
        <v>102</v>
      </c>
      <c r="U8" s="8">
        <v>103</v>
      </c>
      <c r="V8" s="8">
        <v>104</v>
      </c>
      <c r="W8" s="8">
        <v>109</v>
      </c>
      <c r="X8" s="8">
        <v>112</v>
      </c>
      <c r="Y8" s="8">
        <v>117</v>
      </c>
      <c r="Z8" s="8">
        <v>118</v>
      </c>
      <c r="AA8" s="8">
        <v>122</v>
      </c>
    </row>
    <row r="9" spans="1:28" x14ac:dyDescent="0.2">
      <c r="A9" s="6" t="str">
        <f t="shared" si="0"/>
        <v>glp1r_human__wt</v>
      </c>
      <c r="B9" s="6" t="s">
        <v>15</v>
      </c>
      <c r="C9" s="6" t="s">
        <v>8</v>
      </c>
      <c r="D9" s="3">
        <v>31</v>
      </c>
      <c r="E9" s="4">
        <v>53</v>
      </c>
      <c r="F9" s="4">
        <v>61</v>
      </c>
      <c r="G9" s="8">
        <v>67</v>
      </c>
      <c r="H9" s="8">
        <v>68</v>
      </c>
      <c r="I9" s="8">
        <v>69</v>
      </c>
      <c r="J9" s="8">
        <v>70</v>
      </c>
      <c r="K9" s="8">
        <v>76</v>
      </c>
      <c r="L9" s="8">
        <v>77</v>
      </c>
      <c r="M9" s="8">
        <v>78</v>
      </c>
      <c r="N9" s="8">
        <v>79</v>
      </c>
      <c r="O9" s="8">
        <v>85</v>
      </c>
      <c r="P9" s="8">
        <v>86</v>
      </c>
      <c r="Q9" s="8">
        <v>98</v>
      </c>
      <c r="R9" s="8">
        <v>99</v>
      </c>
      <c r="S9" s="8">
        <v>105</v>
      </c>
      <c r="T9" s="8">
        <v>106</v>
      </c>
      <c r="U9" s="8">
        <v>107</v>
      </c>
      <c r="V9" s="8">
        <v>108</v>
      </c>
      <c r="W9" s="8">
        <v>113</v>
      </c>
      <c r="X9" s="8">
        <v>116</v>
      </c>
      <c r="Y9" s="8">
        <v>122</v>
      </c>
      <c r="Z9" s="8">
        <v>123</v>
      </c>
      <c r="AA9" s="8">
        <v>132</v>
      </c>
    </row>
    <row r="10" spans="1:28" x14ac:dyDescent="0.2">
      <c r="A10" s="6" t="str">
        <f t="shared" si="0"/>
        <v>glp1r_human_5VEW</v>
      </c>
      <c r="B10" s="6" t="s">
        <v>15</v>
      </c>
      <c r="C10" s="6" t="s">
        <v>16</v>
      </c>
      <c r="D10" s="3" t="s">
        <v>6</v>
      </c>
      <c r="E10" s="8" t="s">
        <v>6</v>
      </c>
      <c r="F10" s="8" t="s">
        <v>6</v>
      </c>
      <c r="G10" s="8" t="s">
        <v>6</v>
      </c>
      <c r="H10" s="8"/>
      <c r="I10" s="8"/>
      <c r="J10" s="8" t="s">
        <v>6</v>
      </c>
      <c r="K10" s="8" t="s">
        <v>6</v>
      </c>
      <c r="L10" s="8"/>
      <c r="M10" s="8"/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/>
      <c r="U10" s="8"/>
      <c r="V10" s="8"/>
      <c r="W10" s="8"/>
      <c r="X10" s="8"/>
      <c r="Y10" s="8"/>
      <c r="Z10" s="8" t="s">
        <v>6</v>
      </c>
      <c r="AA10" s="8" t="s">
        <v>6</v>
      </c>
    </row>
    <row r="11" spans="1:28" x14ac:dyDescent="0.2">
      <c r="A11" s="6" t="str">
        <f t="shared" si="0"/>
        <v>glp1r_human_5VEX</v>
      </c>
      <c r="B11" s="6" t="s">
        <v>15</v>
      </c>
      <c r="C11" s="6" t="s">
        <v>17</v>
      </c>
      <c r="D11" s="3" t="s">
        <v>6</v>
      </c>
      <c r="E11" s="8" t="s">
        <v>6</v>
      </c>
      <c r="F11" s="8" t="s">
        <v>6</v>
      </c>
      <c r="G11" s="8" t="s">
        <v>6</v>
      </c>
      <c r="H11" s="8"/>
      <c r="I11" s="8"/>
      <c r="J11" s="8" t="s">
        <v>6</v>
      </c>
      <c r="K11" s="8" t="s">
        <v>6</v>
      </c>
      <c r="L11" s="8"/>
      <c r="M11" s="8"/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/>
      <c r="U11" s="8"/>
      <c r="V11" s="8"/>
      <c r="W11" s="8"/>
      <c r="X11" s="8"/>
      <c r="Y11" s="8"/>
      <c r="Z11" s="8" t="s">
        <v>6</v>
      </c>
      <c r="AA11" s="8" t="s">
        <v>6</v>
      </c>
    </row>
    <row r="12" spans="1:28" x14ac:dyDescent="0.2">
      <c r="A12" s="6" t="str">
        <f t="shared" si="0"/>
        <v>glp1r_human_5NX2</v>
      </c>
      <c r="B12" s="6" t="s">
        <v>15</v>
      </c>
      <c r="C12" s="6" t="s">
        <v>18</v>
      </c>
      <c r="D12" s="3">
        <v>31</v>
      </c>
      <c r="E12" s="4">
        <v>53</v>
      </c>
      <c r="F12" s="4">
        <v>61</v>
      </c>
      <c r="G12" s="8">
        <v>67</v>
      </c>
      <c r="H12" s="8">
        <v>68</v>
      </c>
      <c r="I12" s="8">
        <v>69</v>
      </c>
      <c r="J12" s="8">
        <v>70</v>
      </c>
      <c r="K12" s="8">
        <v>76</v>
      </c>
      <c r="L12" s="8">
        <v>77</v>
      </c>
      <c r="M12" s="8">
        <v>78</v>
      </c>
      <c r="N12" s="8">
        <v>79</v>
      </c>
      <c r="O12" s="8">
        <v>85</v>
      </c>
      <c r="P12" s="8">
        <v>86</v>
      </c>
      <c r="Q12" s="8">
        <v>98</v>
      </c>
      <c r="R12" s="8">
        <v>99</v>
      </c>
      <c r="S12" s="8">
        <v>105</v>
      </c>
      <c r="T12" s="8">
        <v>106</v>
      </c>
      <c r="U12" s="8">
        <v>107</v>
      </c>
      <c r="V12" s="8">
        <v>108</v>
      </c>
      <c r="W12" s="8">
        <v>113</v>
      </c>
      <c r="X12" s="8">
        <v>116</v>
      </c>
      <c r="Y12" s="8">
        <v>122</v>
      </c>
      <c r="Z12" s="8">
        <v>123</v>
      </c>
      <c r="AA12" s="8">
        <v>132</v>
      </c>
    </row>
    <row r="13" spans="1:28" x14ac:dyDescent="0.2">
      <c r="A13" s="6" t="str">
        <f t="shared" si="0"/>
        <v>glp1r_human_6B3J</v>
      </c>
      <c r="B13" s="6" t="s">
        <v>15</v>
      </c>
      <c r="C13" s="6" t="s">
        <v>19</v>
      </c>
      <c r="D13" s="3">
        <v>31</v>
      </c>
      <c r="E13" s="4">
        <v>53</v>
      </c>
      <c r="F13" s="4">
        <v>61</v>
      </c>
      <c r="G13" s="8">
        <v>67</v>
      </c>
      <c r="H13" s="8">
        <v>68</v>
      </c>
      <c r="I13" s="8">
        <v>69</v>
      </c>
      <c r="J13" s="8">
        <v>70</v>
      </c>
      <c r="K13" s="8">
        <v>76</v>
      </c>
      <c r="L13" s="8">
        <v>77</v>
      </c>
      <c r="M13" s="8">
        <v>78</v>
      </c>
      <c r="N13" s="8">
        <v>79</v>
      </c>
      <c r="O13" s="8">
        <v>85</v>
      </c>
      <c r="P13" s="8">
        <v>86</v>
      </c>
      <c r="Q13" s="8">
        <v>98</v>
      </c>
      <c r="R13" s="8">
        <v>99</v>
      </c>
      <c r="S13" s="8">
        <v>105</v>
      </c>
      <c r="T13" s="8">
        <v>106</v>
      </c>
      <c r="U13" s="8">
        <v>107</v>
      </c>
      <c r="V13" s="8">
        <v>108</v>
      </c>
      <c r="W13" s="8">
        <v>114</v>
      </c>
      <c r="X13" s="8">
        <v>117</v>
      </c>
      <c r="Y13" s="8">
        <v>122</v>
      </c>
      <c r="Z13" s="8">
        <v>123</v>
      </c>
      <c r="AA13" s="8">
        <v>128</v>
      </c>
    </row>
    <row r="14" spans="1:28" s="15" customFormat="1" x14ac:dyDescent="0.2">
      <c r="A14" s="13" t="str">
        <f t="shared" ref="A14" si="1">CONCATENATE(B14,"_",C14)</f>
        <v>glp2r_human__wt</v>
      </c>
      <c r="B14" s="13" t="s">
        <v>25</v>
      </c>
      <c r="C14" s="13" t="s">
        <v>8</v>
      </c>
      <c r="D14" s="14">
        <v>68</v>
      </c>
      <c r="E14" s="15">
        <v>90</v>
      </c>
      <c r="F14" s="15">
        <v>95</v>
      </c>
      <c r="G14" s="16">
        <v>101</v>
      </c>
      <c r="H14" s="16">
        <v>102</v>
      </c>
      <c r="I14" s="16">
        <v>103</v>
      </c>
      <c r="J14" s="16">
        <v>104</v>
      </c>
      <c r="K14" s="16">
        <v>110</v>
      </c>
      <c r="L14" s="16">
        <v>111</v>
      </c>
      <c r="M14" s="16">
        <v>112</v>
      </c>
      <c r="N14" s="16">
        <v>113</v>
      </c>
      <c r="O14" s="16">
        <v>118</v>
      </c>
      <c r="P14" s="16">
        <v>119</v>
      </c>
      <c r="Q14" s="16">
        <v>131</v>
      </c>
      <c r="R14" s="16">
        <v>132</v>
      </c>
      <c r="S14" s="16">
        <v>138</v>
      </c>
      <c r="T14" s="16">
        <v>139</v>
      </c>
      <c r="U14" s="16">
        <v>140</v>
      </c>
      <c r="V14" s="16">
        <v>141</v>
      </c>
      <c r="W14" s="16">
        <v>146</v>
      </c>
      <c r="X14" s="16">
        <v>149</v>
      </c>
      <c r="Y14" s="16">
        <v>155</v>
      </c>
      <c r="Z14" s="16">
        <v>156</v>
      </c>
      <c r="AA14" s="16">
        <v>163</v>
      </c>
    </row>
    <row r="15" spans="1:28" x14ac:dyDescent="0.2">
      <c r="A15" s="6" t="str">
        <f t="shared" si="0"/>
        <v>g1sgd4_rabit__wt</v>
      </c>
      <c r="B15" s="6" t="s">
        <v>20</v>
      </c>
      <c r="C15" s="6" t="s">
        <v>8</v>
      </c>
      <c r="D15" s="5">
        <v>31</v>
      </c>
      <c r="E15" s="6">
        <v>53</v>
      </c>
      <c r="F15" s="6">
        <v>61</v>
      </c>
      <c r="G15" s="7">
        <v>67</v>
      </c>
      <c r="H15" s="7">
        <v>68</v>
      </c>
      <c r="I15" s="7">
        <v>69</v>
      </c>
      <c r="J15" s="7">
        <v>70</v>
      </c>
      <c r="K15" s="7">
        <v>76</v>
      </c>
      <c r="L15" s="7">
        <v>77</v>
      </c>
      <c r="M15" s="7">
        <v>78</v>
      </c>
      <c r="N15" s="7">
        <v>79</v>
      </c>
      <c r="O15" s="7">
        <v>85</v>
      </c>
      <c r="P15" s="7">
        <v>86</v>
      </c>
      <c r="Q15" s="7">
        <v>98</v>
      </c>
      <c r="R15" s="7">
        <v>99</v>
      </c>
      <c r="S15" s="7">
        <v>105</v>
      </c>
      <c r="T15" s="7">
        <v>106</v>
      </c>
      <c r="U15" s="7">
        <v>107</v>
      </c>
      <c r="V15" s="7">
        <v>108</v>
      </c>
      <c r="W15" s="7">
        <v>113</v>
      </c>
      <c r="X15" s="7">
        <v>116</v>
      </c>
      <c r="Y15" s="7">
        <v>122</v>
      </c>
      <c r="Z15" s="7">
        <v>123</v>
      </c>
      <c r="AA15" s="7">
        <v>132</v>
      </c>
    </row>
    <row r="16" spans="1:28" x14ac:dyDescent="0.2">
      <c r="A16" s="6" t="str">
        <f t="shared" si="0"/>
        <v>g1sgd4_rabit_5VAI</v>
      </c>
      <c r="B16" s="6" t="s">
        <v>20</v>
      </c>
      <c r="C16" s="6" t="s">
        <v>21</v>
      </c>
      <c r="D16" s="5">
        <v>31</v>
      </c>
      <c r="E16" s="6">
        <v>53</v>
      </c>
      <c r="F16" s="6">
        <v>61</v>
      </c>
      <c r="G16" s="7">
        <v>67</v>
      </c>
      <c r="H16" s="7">
        <v>68</v>
      </c>
      <c r="I16" s="7">
        <v>69</v>
      </c>
      <c r="J16" s="7">
        <v>70</v>
      </c>
      <c r="K16" s="7">
        <v>76</v>
      </c>
      <c r="L16" s="7">
        <v>77</v>
      </c>
      <c r="M16" s="7">
        <v>78</v>
      </c>
      <c r="N16" s="7">
        <v>79</v>
      </c>
      <c r="O16" s="7">
        <v>85</v>
      </c>
      <c r="P16" s="7">
        <v>86</v>
      </c>
      <c r="Q16" s="7">
        <v>98</v>
      </c>
      <c r="R16" s="7">
        <v>99</v>
      </c>
      <c r="S16" s="7">
        <v>105</v>
      </c>
      <c r="T16" s="7">
        <v>106</v>
      </c>
      <c r="U16" s="7">
        <v>107</v>
      </c>
      <c r="V16" s="7">
        <v>108</v>
      </c>
      <c r="W16" s="7">
        <v>113</v>
      </c>
      <c r="X16" s="7">
        <v>116</v>
      </c>
      <c r="Y16" s="7">
        <v>122</v>
      </c>
      <c r="Z16" s="7">
        <v>123</v>
      </c>
      <c r="AA16" s="7">
        <v>127</v>
      </c>
    </row>
    <row r="17" spans="1:27" x14ac:dyDescent="0.2">
      <c r="A17" s="6" t="str">
        <f t="shared" si="0"/>
        <v>pth1r_human__wt</v>
      </c>
      <c r="B17" s="6" t="s">
        <v>22</v>
      </c>
      <c r="C17" s="6" t="s">
        <v>8</v>
      </c>
      <c r="D17" s="5">
        <v>33</v>
      </c>
      <c r="E17" s="6">
        <v>58</v>
      </c>
      <c r="F17" s="6">
        <v>107</v>
      </c>
      <c r="G17" s="7">
        <v>113</v>
      </c>
      <c r="H17" s="7">
        <v>114</v>
      </c>
      <c r="I17" s="7">
        <v>115</v>
      </c>
      <c r="J17" s="7">
        <v>116</v>
      </c>
      <c r="K17" s="7">
        <v>122</v>
      </c>
      <c r="L17" s="7">
        <v>123</v>
      </c>
      <c r="M17" s="7">
        <v>124</v>
      </c>
      <c r="N17" s="7">
        <v>125</v>
      </c>
      <c r="O17" s="7">
        <v>131</v>
      </c>
      <c r="P17" s="7">
        <v>132</v>
      </c>
      <c r="Q17" s="7">
        <v>142</v>
      </c>
      <c r="R17" s="7">
        <v>143</v>
      </c>
      <c r="S17" s="7">
        <v>149</v>
      </c>
      <c r="T17" s="7">
        <v>150</v>
      </c>
      <c r="U17" s="7">
        <v>151</v>
      </c>
      <c r="V17" s="7">
        <v>152</v>
      </c>
      <c r="W17" s="7">
        <v>157</v>
      </c>
      <c r="X17" s="7">
        <v>160</v>
      </c>
      <c r="Y17" s="7">
        <v>166</v>
      </c>
      <c r="Z17" s="7">
        <v>167</v>
      </c>
      <c r="AA17" s="7">
        <v>174</v>
      </c>
    </row>
    <row r="18" spans="1:27" x14ac:dyDescent="0.2">
      <c r="A18" s="6" t="str">
        <f t="shared" si="0"/>
        <v>pth1r_human_6FJ3</v>
      </c>
      <c r="B18" s="6" t="s">
        <v>22</v>
      </c>
      <c r="C18" s="6" t="s">
        <v>23</v>
      </c>
      <c r="D18" s="5">
        <v>33</v>
      </c>
      <c r="E18" s="6">
        <v>58</v>
      </c>
      <c r="F18" s="6">
        <v>107</v>
      </c>
      <c r="G18" s="7">
        <v>113</v>
      </c>
      <c r="H18" s="7">
        <v>114</v>
      </c>
      <c r="I18" s="7">
        <v>115</v>
      </c>
      <c r="J18" s="7">
        <v>116</v>
      </c>
      <c r="K18" s="7">
        <v>122</v>
      </c>
      <c r="L18" s="7">
        <v>123</v>
      </c>
      <c r="M18" s="7">
        <v>124</v>
      </c>
      <c r="N18" s="7">
        <v>125</v>
      </c>
      <c r="O18" s="7">
        <v>131</v>
      </c>
      <c r="P18" s="7">
        <v>132</v>
      </c>
      <c r="Q18" s="7">
        <v>142</v>
      </c>
      <c r="R18" s="7">
        <v>143</v>
      </c>
      <c r="S18" s="7">
        <v>149</v>
      </c>
      <c r="T18" s="7">
        <v>150</v>
      </c>
      <c r="U18" s="7">
        <v>151</v>
      </c>
      <c r="V18" s="7">
        <v>152</v>
      </c>
      <c r="W18" s="7">
        <v>157</v>
      </c>
      <c r="X18" s="7">
        <v>160</v>
      </c>
      <c r="Y18" s="7">
        <v>166</v>
      </c>
      <c r="Z18" s="7">
        <v>167</v>
      </c>
      <c r="AA18" s="7">
        <v>174</v>
      </c>
    </row>
    <row r="19" spans="1:27" s="15" customFormat="1" x14ac:dyDescent="0.2">
      <c r="A19" s="13" t="str">
        <f t="shared" ref="A19" si="2">CONCATENATE(B19,"_",C19)</f>
        <v>pth2r_human__wt</v>
      </c>
      <c r="B19" s="13" t="s">
        <v>27</v>
      </c>
      <c r="C19" s="13" t="s">
        <v>8</v>
      </c>
      <c r="D19" s="17">
        <v>33</v>
      </c>
      <c r="E19" s="13">
        <v>58</v>
      </c>
      <c r="F19" s="13">
        <v>62</v>
      </c>
      <c r="G19" s="18">
        <v>68</v>
      </c>
      <c r="H19" s="18">
        <v>69</v>
      </c>
      <c r="I19" s="18">
        <v>70</v>
      </c>
      <c r="J19" s="18">
        <v>71</v>
      </c>
      <c r="K19" s="18">
        <v>77</v>
      </c>
      <c r="L19" s="18">
        <v>78</v>
      </c>
      <c r="M19" s="18">
        <v>79</v>
      </c>
      <c r="N19" s="18">
        <v>80</v>
      </c>
      <c r="O19" s="18">
        <v>86</v>
      </c>
      <c r="P19" s="18">
        <v>87</v>
      </c>
      <c r="Q19" s="18">
        <v>97</v>
      </c>
      <c r="R19" s="18">
        <v>98</v>
      </c>
      <c r="S19" s="18">
        <v>104</v>
      </c>
      <c r="T19" s="18">
        <v>105</v>
      </c>
      <c r="U19" s="18">
        <v>106</v>
      </c>
      <c r="V19" s="18">
        <v>107</v>
      </c>
      <c r="W19" s="18">
        <v>112</v>
      </c>
      <c r="X19" s="18">
        <v>115</v>
      </c>
      <c r="Y19" s="18">
        <v>121</v>
      </c>
      <c r="Z19" s="18">
        <v>122</v>
      </c>
      <c r="AA19" s="18">
        <v>129</v>
      </c>
    </row>
    <row r="20" spans="1:27" x14ac:dyDescent="0.2">
      <c r="A20" s="6" t="str">
        <f t="shared" si="0"/>
        <v>gipr_human__wt</v>
      </c>
      <c r="B20" s="6" t="s">
        <v>24</v>
      </c>
      <c r="C20" s="6" t="s">
        <v>8</v>
      </c>
      <c r="D20" s="5">
        <v>31</v>
      </c>
      <c r="E20" s="6">
        <v>53</v>
      </c>
      <c r="F20" s="6">
        <v>60</v>
      </c>
      <c r="G20" s="7">
        <v>66</v>
      </c>
      <c r="H20" s="7">
        <v>67</v>
      </c>
      <c r="I20" s="7">
        <v>68</v>
      </c>
      <c r="J20" s="7">
        <v>69</v>
      </c>
      <c r="K20" s="7">
        <v>75</v>
      </c>
      <c r="L20" s="7">
        <v>76</v>
      </c>
      <c r="M20" s="7">
        <v>77</v>
      </c>
      <c r="N20" s="7">
        <v>78</v>
      </c>
      <c r="O20" s="7">
        <v>84</v>
      </c>
      <c r="P20" s="7">
        <v>85</v>
      </c>
      <c r="Q20" s="7">
        <v>97</v>
      </c>
      <c r="R20" s="7">
        <v>98</v>
      </c>
      <c r="S20" s="7">
        <v>104</v>
      </c>
      <c r="T20" s="7">
        <v>105</v>
      </c>
      <c r="U20" s="7">
        <v>106</v>
      </c>
      <c r="V20" s="7">
        <v>107</v>
      </c>
      <c r="W20" s="7">
        <v>110</v>
      </c>
      <c r="X20" s="7">
        <v>112</v>
      </c>
      <c r="Y20" s="7">
        <v>114</v>
      </c>
      <c r="Z20" s="7">
        <v>115</v>
      </c>
      <c r="AA20" s="7">
        <v>119</v>
      </c>
    </row>
    <row r="21" spans="1:27" x14ac:dyDescent="0.2">
      <c r="A21" s="6" t="str">
        <f t="shared" si="0"/>
        <v>gipr_human_2qkh</v>
      </c>
      <c r="B21" s="6" t="s">
        <v>24</v>
      </c>
      <c r="C21" s="6" t="s">
        <v>34</v>
      </c>
      <c r="D21" s="5">
        <v>31</v>
      </c>
      <c r="E21" s="6">
        <v>53</v>
      </c>
      <c r="F21" s="6">
        <v>60</v>
      </c>
      <c r="G21" s="7">
        <v>66</v>
      </c>
      <c r="H21" s="7">
        <v>67</v>
      </c>
      <c r="I21" s="7">
        <v>68</v>
      </c>
      <c r="J21" s="7">
        <v>69</v>
      </c>
      <c r="K21" s="7">
        <v>75</v>
      </c>
      <c r="L21" s="7">
        <v>76</v>
      </c>
      <c r="M21" s="7">
        <v>77</v>
      </c>
      <c r="N21" s="7">
        <v>78</v>
      </c>
      <c r="O21" s="7">
        <v>84</v>
      </c>
      <c r="P21" s="7">
        <v>85</v>
      </c>
      <c r="Q21" s="7">
        <v>97</v>
      </c>
      <c r="R21" s="7">
        <v>98</v>
      </c>
      <c r="S21" s="7">
        <v>104</v>
      </c>
      <c r="T21" s="7">
        <v>105</v>
      </c>
      <c r="U21" s="7">
        <v>106</v>
      </c>
      <c r="V21" s="7">
        <v>107</v>
      </c>
      <c r="W21" s="7">
        <v>110</v>
      </c>
      <c r="X21" s="7">
        <v>112</v>
      </c>
      <c r="Y21" s="7">
        <v>114</v>
      </c>
      <c r="Z21" s="7">
        <v>115</v>
      </c>
      <c r="AA21" s="7">
        <v>119</v>
      </c>
    </row>
    <row r="22" spans="1:27" x14ac:dyDescent="0.2">
      <c r="A22" s="6" t="str">
        <f t="shared" si="0"/>
        <v>ghrhr_human__wt</v>
      </c>
      <c r="B22" s="6" t="s">
        <v>35</v>
      </c>
      <c r="C22" s="6" t="s">
        <v>8</v>
      </c>
      <c r="D22" s="5">
        <v>34</v>
      </c>
      <c r="E22" s="6">
        <v>48</v>
      </c>
      <c r="F22" s="6">
        <v>54</v>
      </c>
      <c r="G22" s="7">
        <v>60</v>
      </c>
      <c r="H22" s="7">
        <v>61</v>
      </c>
      <c r="I22" s="7">
        <v>62</v>
      </c>
      <c r="J22" s="7">
        <v>63</v>
      </c>
      <c r="K22" s="7">
        <v>69</v>
      </c>
      <c r="L22" s="7">
        <v>70</v>
      </c>
      <c r="M22" s="7">
        <v>71</v>
      </c>
      <c r="N22" s="7">
        <v>72</v>
      </c>
      <c r="O22" s="7">
        <v>78</v>
      </c>
      <c r="P22" s="7">
        <v>79</v>
      </c>
      <c r="Q22" s="7">
        <v>90</v>
      </c>
      <c r="R22" s="7">
        <v>91</v>
      </c>
      <c r="S22" s="7">
        <v>97</v>
      </c>
      <c r="T22" s="7">
        <v>98</v>
      </c>
      <c r="U22" s="7">
        <v>99</v>
      </c>
      <c r="V22" s="7">
        <v>100</v>
      </c>
      <c r="W22" s="7">
        <v>102</v>
      </c>
      <c r="X22" s="7">
        <v>104</v>
      </c>
      <c r="Y22" s="7">
        <v>106</v>
      </c>
      <c r="Z22" s="7">
        <v>107</v>
      </c>
      <c r="AA22" s="7">
        <v>112</v>
      </c>
    </row>
    <row r="23" spans="1:27" x14ac:dyDescent="0.2">
      <c r="A23" s="6" t="str">
        <f t="shared" si="0"/>
        <v>ghrhr_human_2xdg</v>
      </c>
      <c r="B23" s="6" t="s">
        <v>35</v>
      </c>
      <c r="C23" s="6" t="s">
        <v>36</v>
      </c>
      <c r="D23" s="5">
        <v>34</v>
      </c>
      <c r="E23" s="6">
        <v>48</v>
      </c>
      <c r="F23" s="6">
        <v>54</v>
      </c>
      <c r="G23" s="7">
        <v>60</v>
      </c>
      <c r="H23" s="7">
        <v>61</v>
      </c>
      <c r="I23" s="7">
        <v>62</v>
      </c>
      <c r="J23" s="7">
        <v>63</v>
      </c>
      <c r="K23" s="7">
        <v>69</v>
      </c>
      <c r="L23" s="7">
        <v>70</v>
      </c>
      <c r="M23" s="7">
        <v>71</v>
      </c>
      <c r="N23" s="7">
        <v>72</v>
      </c>
      <c r="O23" s="7">
        <v>78</v>
      </c>
      <c r="P23" s="7">
        <v>79</v>
      </c>
      <c r="Q23" s="7">
        <v>90</v>
      </c>
      <c r="R23" s="7">
        <v>91</v>
      </c>
      <c r="S23" s="7">
        <v>97</v>
      </c>
      <c r="T23" s="7">
        <v>98</v>
      </c>
      <c r="U23" s="7">
        <v>99</v>
      </c>
      <c r="V23" s="7">
        <v>100</v>
      </c>
      <c r="W23" s="7">
        <v>102</v>
      </c>
      <c r="X23" s="7">
        <v>104</v>
      </c>
      <c r="Y23" s="7">
        <v>106</v>
      </c>
      <c r="Z23" s="7">
        <v>107</v>
      </c>
      <c r="AA23" s="7">
        <v>112</v>
      </c>
    </row>
    <row r="24" spans="1:27" x14ac:dyDescent="0.2">
      <c r="A24" s="6" t="str">
        <f t="shared" si="0"/>
        <v>crfr1_human__wt</v>
      </c>
      <c r="B24" s="6" t="s">
        <v>37</v>
      </c>
      <c r="C24" s="6" t="s">
        <v>8</v>
      </c>
      <c r="D24" s="20">
        <v>17</v>
      </c>
      <c r="E24" s="6">
        <v>34</v>
      </c>
      <c r="F24" s="6">
        <v>42</v>
      </c>
      <c r="G24" s="7">
        <v>49</v>
      </c>
      <c r="H24" s="7">
        <v>50</v>
      </c>
      <c r="I24" s="7">
        <v>51</v>
      </c>
      <c r="J24" s="7">
        <v>52</v>
      </c>
      <c r="K24" s="7">
        <v>59</v>
      </c>
      <c r="L24" s="7">
        <v>60</v>
      </c>
      <c r="M24" s="7">
        <v>61</v>
      </c>
      <c r="N24" s="7">
        <v>62</v>
      </c>
      <c r="O24" s="7">
        <v>68</v>
      </c>
      <c r="P24" s="7">
        <v>69</v>
      </c>
      <c r="Q24" s="7">
        <v>81</v>
      </c>
      <c r="R24" s="7">
        <v>82</v>
      </c>
      <c r="S24" s="7">
        <v>88</v>
      </c>
      <c r="T24" s="7">
        <v>89</v>
      </c>
      <c r="U24" s="7">
        <v>90</v>
      </c>
      <c r="V24" s="7">
        <v>91</v>
      </c>
      <c r="W24" s="7">
        <v>94</v>
      </c>
      <c r="X24" s="7">
        <v>96</v>
      </c>
      <c r="Y24" s="7">
        <v>98</v>
      </c>
      <c r="Z24" s="7">
        <v>99</v>
      </c>
      <c r="AA24" s="7">
        <v>102</v>
      </c>
    </row>
    <row r="25" spans="1:27" x14ac:dyDescent="0.2">
      <c r="A25" s="6" t="str">
        <f t="shared" si="0"/>
        <v>crfr1_human_2l27</v>
      </c>
      <c r="B25" s="6" t="s">
        <v>37</v>
      </c>
      <c r="C25" s="6" t="s">
        <v>38</v>
      </c>
      <c r="D25" s="5">
        <v>25</v>
      </c>
      <c r="E25" s="6">
        <v>34</v>
      </c>
      <c r="F25" s="6">
        <v>42</v>
      </c>
      <c r="G25" s="7">
        <v>49</v>
      </c>
      <c r="H25" s="7">
        <v>50</v>
      </c>
      <c r="I25" s="7">
        <v>51</v>
      </c>
      <c r="J25" s="7">
        <v>52</v>
      </c>
      <c r="K25" s="7">
        <v>59</v>
      </c>
      <c r="L25" s="7">
        <v>60</v>
      </c>
      <c r="M25" s="7">
        <v>61</v>
      </c>
      <c r="N25" s="7">
        <v>62</v>
      </c>
      <c r="O25" s="7">
        <v>68</v>
      </c>
      <c r="P25" s="7">
        <v>69</v>
      </c>
      <c r="Q25" s="7">
        <v>81</v>
      </c>
      <c r="R25" s="7">
        <v>82</v>
      </c>
      <c r="S25" s="7">
        <v>88</v>
      </c>
      <c r="T25" s="7">
        <v>89</v>
      </c>
      <c r="U25" s="7">
        <v>90</v>
      </c>
      <c r="V25" s="7">
        <v>91</v>
      </c>
      <c r="W25" s="7">
        <v>94</v>
      </c>
      <c r="X25" s="7">
        <v>96</v>
      </c>
      <c r="Y25" s="7">
        <v>98</v>
      </c>
      <c r="Z25" s="7">
        <v>99</v>
      </c>
      <c r="AA25" s="7">
        <v>102</v>
      </c>
    </row>
    <row r="26" spans="1:27" x14ac:dyDescent="0.2">
      <c r="A26" s="6" t="str">
        <f t="shared" si="0"/>
        <v>crfr1_human_3ehu</v>
      </c>
      <c r="B26" s="6" t="s">
        <v>37</v>
      </c>
      <c r="C26" s="6" t="s">
        <v>77</v>
      </c>
      <c r="D26" s="5">
        <v>27</v>
      </c>
      <c r="E26" s="6">
        <v>34</v>
      </c>
      <c r="F26" s="6">
        <v>42</v>
      </c>
      <c r="G26" s="7">
        <v>49</v>
      </c>
      <c r="H26" s="7">
        <v>50</v>
      </c>
      <c r="I26" s="7">
        <v>51</v>
      </c>
      <c r="J26" s="7">
        <v>52</v>
      </c>
      <c r="K26" s="7">
        <v>59</v>
      </c>
      <c r="L26" s="7">
        <v>60</v>
      </c>
      <c r="M26" s="7">
        <v>61</v>
      </c>
      <c r="N26" s="7">
        <v>62</v>
      </c>
      <c r="O26" s="7">
        <v>68</v>
      </c>
      <c r="P26" s="7">
        <v>69</v>
      </c>
      <c r="Q26" s="7">
        <v>81</v>
      </c>
      <c r="R26" s="7">
        <v>82</v>
      </c>
      <c r="S26" s="7">
        <v>88</v>
      </c>
      <c r="T26" s="7">
        <v>89</v>
      </c>
      <c r="U26" s="7">
        <v>90</v>
      </c>
      <c r="V26" s="7">
        <v>91</v>
      </c>
      <c r="W26" s="7">
        <v>94</v>
      </c>
      <c r="X26" s="7">
        <v>96</v>
      </c>
      <c r="Y26" s="7">
        <v>98</v>
      </c>
      <c r="Z26" s="7">
        <v>99</v>
      </c>
      <c r="AA26" s="7">
        <v>102</v>
      </c>
    </row>
    <row r="27" spans="1:27" x14ac:dyDescent="0.2">
      <c r="A27" s="6" t="str">
        <f t="shared" si="0"/>
        <v>crfr2_human__wt</v>
      </c>
      <c r="B27" s="6" t="s">
        <v>39</v>
      </c>
      <c r="C27" s="6" t="s">
        <v>8</v>
      </c>
      <c r="D27" s="5">
        <v>1</v>
      </c>
      <c r="E27" s="6">
        <v>28</v>
      </c>
      <c r="F27" s="6">
        <v>39</v>
      </c>
      <c r="G27" s="7">
        <v>45</v>
      </c>
      <c r="H27" s="7">
        <v>46</v>
      </c>
      <c r="I27" s="7">
        <v>47</v>
      </c>
      <c r="J27" s="7">
        <v>48</v>
      </c>
      <c r="K27" s="7">
        <v>55</v>
      </c>
      <c r="L27" s="7">
        <v>56</v>
      </c>
      <c r="M27" s="7">
        <v>57</v>
      </c>
      <c r="N27" s="7">
        <v>58</v>
      </c>
      <c r="O27" s="7">
        <v>64</v>
      </c>
      <c r="P27" s="7">
        <v>65</v>
      </c>
      <c r="Q27" s="7">
        <v>77</v>
      </c>
      <c r="R27" s="7">
        <v>78</v>
      </c>
      <c r="S27" s="7">
        <v>84</v>
      </c>
      <c r="T27" s="7">
        <v>85</v>
      </c>
      <c r="U27" s="7">
        <v>86</v>
      </c>
      <c r="V27" s="7">
        <v>87</v>
      </c>
      <c r="W27" s="7">
        <v>90</v>
      </c>
      <c r="X27" s="7">
        <v>92</v>
      </c>
      <c r="Y27" s="7">
        <v>94</v>
      </c>
      <c r="Z27" s="7">
        <v>95</v>
      </c>
      <c r="AA27" s="7">
        <v>98</v>
      </c>
    </row>
    <row r="28" spans="1:27" x14ac:dyDescent="0.2">
      <c r="A28" s="6" t="str">
        <f t="shared" si="0"/>
        <v>crfr2_human_3n93</v>
      </c>
      <c r="B28" s="6" t="s">
        <v>39</v>
      </c>
      <c r="C28" s="6" t="s">
        <v>40</v>
      </c>
      <c r="D28" s="5">
        <v>1</v>
      </c>
      <c r="E28" s="6">
        <v>28</v>
      </c>
      <c r="F28" s="6">
        <v>39</v>
      </c>
      <c r="G28" s="7">
        <v>45</v>
      </c>
      <c r="H28" s="7">
        <v>46</v>
      </c>
      <c r="I28" s="7">
        <v>47</v>
      </c>
      <c r="J28" s="7">
        <v>48</v>
      </c>
      <c r="K28" s="7">
        <v>55</v>
      </c>
      <c r="L28" s="7">
        <v>56</v>
      </c>
      <c r="M28" s="7">
        <v>57</v>
      </c>
      <c r="N28" s="7">
        <v>58</v>
      </c>
      <c r="O28" s="7">
        <v>64</v>
      </c>
      <c r="P28" s="7">
        <v>65</v>
      </c>
      <c r="Q28" s="7">
        <v>77</v>
      </c>
      <c r="R28" s="7">
        <v>78</v>
      </c>
      <c r="S28" s="7">
        <v>84</v>
      </c>
      <c r="T28" s="7">
        <v>85</v>
      </c>
      <c r="U28" s="7">
        <v>86</v>
      </c>
      <c r="V28" s="7">
        <v>87</v>
      </c>
      <c r="W28" s="7">
        <v>90</v>
      </c>
      <c r="X28" s="7">
        <v>92</v>
      </c>
      <c r="Y28" s="7">
        <v>94</v>
      </c>
      <c r="Z28" s="7">
        <v>95</v>
      </c>
      <c r="AA28" s="7">
        <v>98</v>
      </c>
    </row>
    <row r="29" spans="1:27" x14ac:dyDescent="0.2">
      <c r="A29" s="6" t="str">
        <f t="shared" si="0"/>
        <v>pacr_human__wt</v>
      </c>
      <c r="B29" s="6" t="s">
        <v>28</v>
      </c>
      <c r="C29" s="6" t="s">
        <v>8</v>
      </c>
      <c r="D29" s="5">
        <v>26</v>
      </c>
      <c r="E29" s="6">
        <v>49</v>
      </c>
      <c r="F29" s="6">
        <v>53</v>
      </c>
      <c r="G29" s="7">
        <v>59</v>
      </c>
      <c r="H29" s="7">
        <v>60</v>
      </c>
      <c r="I29" s="7">
        <v>61</v>
      </c>
      <c r="J29" s="7">
        <v>62</v>
      </c>
      <c r="K29" s="7">
        <v>68</v>
      </c>
      <c r="L29" s="7">
        <v>69</v>
      </c>
      <c r="M29" s="7">
        <v>70</v>
      </c>
      <c r="N29" s="7">
        <v>71</v>
      </c>
      <c r="O29" s="7">
        <v>77</v>
      </c>
      <c r="P29" s="7">
        <v>78</v>
      </c>
      <c r="Q29" s="7">
        <v>91</v>
      </c>
      <c r="R29" s="7">
        <v>92</v>
      </c>
      <c r="S29" s="7">
        <v>98</v>
      </c>
      <c r="T29" s="7">
        <v>99</v>
      </c>
      <c r="U29" s="7">
        <v>100</v>
      </c>
      <c r="V29" s="7">
        <v>101</v>
      </c>
      <c r="W29" s="7">
        <v>103</v>
      </c>
      <c r="X29" s="7">
        <v>105</v>
      </c>
      <c r="Y29" s="7">
        <v>107</v>
      </c>
      <c r="Z29" s="7">
        <v>108</v>
      </c>
      <c r="AA29" s="7">
        <v>114</v>
      </c>
    </row>
    <row r="30" spans="1:27" x14ac:dyDescent="0.2">
      <c r="A30" s="6" t="str">
        <f t="shared" si="0"/>
        <v>pacr_human_3n94</v>
      </c>
      <c r="B30" s="6" t="s">
        <v>28</v>
      </c>
      <c r="C30" s="6" t="s">
        <v>78</v>
      </c>
      <c r="D30" s="5">
        <v>26</v>
      </c>
      <c r="E30" s="6">
        <v>49</v>
      </c>
      <c r="F30" s="6">
        <v>53</v>
      </c>
      <c r="G30" s="7">
        <v>59</v>
      </c>
      <c r="H30" s="7">
        <v>60</v>
      </c>
      <c r="I30" s="7">
        <v>61</v>
      </c>
      <c r="J30" s="7">
        <v>62</v>
      </c>
      <c r="K30" s="7">
        <v>68</v>
      </c>
      <c r="L30" s="7">
        <v>69</v>
      </c>
      <c r="M30" s="7">
        <v>70</v>
      </c>
      <c r="N30" s="7">
        <v>71</v>
      </c>
      <c r="O30" s="7">
        <v>77</v>
      </c>
      <c r="P30" s="7">
        <v>78</v>
      </c>
      <c r="Q30" s="7">
        <v>91</v>
      </c>
      <c r="R30" s="7">
        <v>92</v>
      </c>
      <c r="S30" s="7">
        <v>98</v>
      </c>
      <c r="T30" s="7">
        <v>99</v>
      </c>
      <c r="U30" s="7">
        <v>100</v>
      </c>
      <c r="V30" s="7">
        <v>101</v>
      </c>
      <c r="W30" s="7">
        <v>103</v>
      </c>
      <c r="X30" s="7">
        <v>105</v>
      </c>
      <c r="Y30" s="7">
        <v>107</v>
      </c>
      <c r="Z30" s="7">
        <v>108</v>
      </c>
      <c r="AA30" s="7">
        <v>114</v>
      </c>
    </row>
    <row r="31" spans="1:27" s="15" customFormat="1" x14ac:dyDescent="0.2">
      <c r="A31" s="13" t="str">
        <f t="shared" ref="A31" si="3">CONCATENATE(B31,"_",C31)</f>
        <v>vipr1_human__wt</v>
      </c>
      <c r="B31" s="13" t="s">
        <v>29</v>
      </c>
      <c r="C31" s="13" t="s">
        <v>8</v>
      </c>
      <c r="D31" s="17">
        <v>38</v>
      </c>
      <c r="E31" s="13">
        <v>58</v>
      </c>
      <c r="F31" s="13">
        <v>62</v>
      </c>
      <c r="G31" s="18">
        <v>68</v>
      </c>
      <c r="H31" s="18">
        <v>69</v>
      </c>
      <c r="I31" s="18">
        <v>70</v>
      </c>
      <c r="J31" s="18">
        <v>71</v>
      </c>
      <c r="K31" s="18">
        <v>77</v>
      </c>
      <c r="L31" s="18">
        <v>78</v>
      </c>
      <c r="M31" s="18">
        <v>79</v>
      </c>
      <c r="N31" s="18">
        <v>80</v>
      </c>
      <c r="O31" s="18">
        <v>86</v>
      </c>
      <c r="P31" s="18">
        <v>87</v>
      </c>
      <c r="Q31" s="18">
        <v>99</v>
      </c>
      <c r="R31" s="18">
        <v>100</v>
      </c>
      <c r="S31" s="18">
        <v>106</v>
      </c>
      <c r="T31" s="18">
        <v>107</v>
      </c>
      <c r="U31" s="18">
        <v>108</v>
      </c>
      <c r="V31" s="18">
        <v>109</v>
      </c>
      <c r="W31" s="18">
        <v>111</v>
      </c>
      <c r="X31" s="18">
        <v>114</v>
      </c>
      <c r="Y31" s="18">
        <v>116</v>
      </c>
      <c r="Z31" s="18">
        <v>117</v>
      </c>
      <c r="AA31" s="18">
        <v>123</v>
      </c>
    </row>
    <row r="32" spans="1:27" x14ac:dyDescent="0.2">
      <c r="A32" s="6" t="str">
        <f t="shared" si="0"/>
        <v>vipr2_human__wt</v>
      </c>
      <c r="B32" s="6" t="s">
        <v>30</v>
      </c>
      <c r="C32" s="6" t="s">
        <v>8</v>
      </c>
      <c r="D32" s="5">
        <v>26</v>
      </c>
      <c r="E32" s="6">
        <v>46</v>
      </c>
      <c r="F32" s="6">
        <v>51</v>
      </c>
      <c r="G32" s="7">
        <v>57</v>
      </c>
      <c r="H32" s="7">
        <v>58</v>
      </c>
      <c r="I32" s="7">
        <v>59</v>
      </c>
      <c r="J32" s="7">
        <v>60</v>
      </c>
      <c r="K32" s="7">
        <v>66</v>
      </c>
      <c r="L32" s="7">
        <v>67</v>
      </c>
      <c r="M32" s="7">
        <v>68</v>
      </c>
      <c r="N32" s="7">
        <v>69</v>
      </c>
      <c r="O32" s="7">
        <v>75</v>
      </c>
      <c r="P32" s="7">
        <v>76</v>
      </c>
      <c r="Q32" s="7">
        <v>87</v>
      </c>
      <c r="R32" s="7">
        <v>88</v>
      </c>
      <c r="S32" s="7">
        <v>94</v>
      </c>
      <c r="T32" s="7">
        <v>95</v>
      </c>
      <c r="U32" s="7">
        <v>96</v>
      </c>
      <c r="V32" s="7">
        <v>97</v>
      </c>
      <c r="W32" s="7">
        <v>99</v>
      </c>
      <c r="X32" s="7">
        <v>101</v>
      </c>
      <c r="Y32" s="7">
        <v>103</v>
      </c>
      <c r="Z32" s="7">
        <v>104</v>
      </c>
      <c r="AA32" s="7">
        <v>110</v>
      </c>
    </row>
    <row r="33" spans="1:27" x14ac:dyDescent="0.2">
      <c r="A33" s="6" t="str">
        <f t="shared" si="0"/>
        <v>vipr2_human_2x57</v>
      </c>
      <c r="B33" s="6" t="s">
        <v>30</v>
      </c>
      <c r="C33" s="6" t="s">
        <v>41</v>
      </c>
      <c r="D33" s="5">
        <v>26</v>
      </c>
      <c r="E33" s="6">
        <v>46</v>
      </c>
      <c r="F33" s="6">
        <v>51</v>
      </c>
      <c r="G33" s="7">
        <v>57</v>
      </c>
      <c r="H33" s="7">
        <v>58</v>
      </c>
      <c r="I33" s="7">
        <v>59</v>
      </c>
      <c r="J33" s="7">
        <v>60</v>
      </c>
      <c r="K33" s="7">
        <v>66</v>
      </c>
      <c r="L33" s="7">
        <v>67</v>
      </c>
      <c r="M33" s="7">
        <v>68</v>
      </c>
      <c r="N33" s="7">
        <v>69</v>
      </c>
      <c r="O33" s="7">
        <v>75</v>
      </c>
      <c r="P33" s="7">
        <v>76</v>
      </c>
      <c r="Q33" s="7">
        <v>87</v>
      </c>
      <c r="R33" s="7">
        <v>88</v>
      </c>
      <c r="S33" s="7">
        <v>94</v>
      </c>
      <c r="T33" s="7">
        <v>95</v>
      </c>
      <c r="U33" s="7">
        <v>96</v>
      </c>
      <c r="V33" s="7">
        <v>97</v>
      </c>
      <c r="W33" s="7">
        <v>99</v>
      </c>
      <c r="X33" s="7">
        <v>101</v>
      </c>
      <c r="Y33" s="7">
        <v>103</v>
      </c>
      <c r="Z33" s="7">
        <v>104</v>
      </c>
      <c r="AA33" s="7">
        <v>110</v>
      </c>
    </row>
    <row r="34" spans="1:27" s="15" customFormat="1" x14ac:dyDescent="0.2">
      <c r="A34" s="13" t="str">
        <f t="shared" ref="A34" si="4">CONCATENATE(B34,"_",C34)</f>
        <v>sctr_human__wt</v>
      </c>
      <c r="B34" s="13" t="s">
        <v>26</v>
      </c>
      <c r="C34" s="13" t="s">
        <v>8</v>
      </c>
      <c r="D34" s="17">
        <v>33</v>
      </c>
      <c r="E34" s="13">
        <v>53</v>
      </c>
      <c r="F34" s="13">
        <v>65</v>
      </c>
      <c r="G34" s="18">
        <v>71</v>
      </c>
      <c r="H34" s="18">
        <v>72</v>
      </c>
      <c r="I34" s="18">
        <v>73</v>
      </c>
      <c r="J34" s="18">
        <v>74</v>
      </c>
      <c r="K34" s="18">
        <v>80</v>
      </c>
      <c r="L34" s="18">
        <v>81</v>
      </c>
      <c r="M34" s="18">
        <v>82</v>
      </c>
      <c r="N34" s="18">
        <v>83</v>
      </c>
      <c r="O34" s="18">
        <v>89</v>
      </c>
      <c r="P34" s="18">
        <v>90</v>
      </c>
      <c r="Q34" s="18">
        <v>101</v>
      </c>
      <c r="R34" s="18">
        <v>102</v>
      </c>
      <c r="S34" s="18">
        <v>108</v>
      </c>
      <c r="T34" s="18">
        <v>109</v>
      </c>
      <c r="U34" s="18">
        <v>110</v>
      </c>
      <c r="V34" s="18">
        <v>111</v>
      </c>
      <c r="W34" s="18">
        <v>113</v>
      </c>
      <c r="X34" s="18">
        <v>115</v>
      </c>
      <c r="Y34" s="18">
        <v>117</v>
      </c>
      <c r="Z34" s="18">
        <v>118</v>
      </c>
      <c r="AA34" s="18">
        <v>124</v>
      </c>
    </row>
    <row r="35" spans="1:27" x14ac:dyDescent="0.2">
      <c r="A35" s="6" t="str">
        <f t="shared" si="0"/>
        <v>calrl_human__wt</v>
      </c>
      <c r="B35" s="6" t="s">
        <v>42</v>
      </c>
      <c r="C35" s="6" t="s">
        <v>8</v>
      </c>
      <c r="D35" s="5">
        <v>35</v>
      </c>
      <c r="E35" s="6">
        <v>55</v>
      </c>
      <c r="F35" s="6">
        <v>63</v>
      </c>
      <c r="G35" s="7">
        <v>70</v>
      </c>
      <c r="H35" s="7">
        <v>71</v>
      </c>
      <c r="I35" s="7">
        <v>72</v>
      </c>
      <c r="J35" s="7">
        <v>73</v>
      </c>
      <c r="K35" s="7">
        <v>79</v>
      </c>
      <c r="L35" s="7">
        <v>80</v>
      </c>
      <c r="M35" s="7">
        <v>81</v>
      </c>
      <c r="N35" s="7">
        <v>82</v>
      </c>
      <c r="O35" s="7">
        <v>88</v>
      </c>
      <c r="P35" s="7">
        <v>89</v>
      </c>
      <c r="Q35" s="7">
        <v>99</v>
      </c>
      <c r="R35" s="7">
        <v>100</v>
      </c>
      <c r="S35" s="7">
        <v>106</v>
      </c>
      <c r="T35" s="7">
        <v>107</v>
      </c>
      <c r="U35" s="7">
        <v>108</v>
      </c>
      <c r="V35" s="7">
        <v>109</v>
      </c>
      <c r="W35" s="7">
        <v>114</v>
      </c>
      <c r="X35" s="7">
        <v>118</v>
      </c>
      <c r="Y35" s="7">
        <v>123</v>
      </c>
      <c r="Z35" s="7">
        <v>124</v>
      </c>
      <c r="AA35" s="7">
        <v>127</v>
      </c>
    </row>
    <row r="36" spans="1:27" x14ac:dyDescent="0.2">
      <c r="A36" s="6" t="str">
        <f t="shared" si="0"/>
        <v>calrl_human_3n7r</v>
      </c>
      <c r="B36" s="6" t="s">
        <v>42</v>
      </c>
      <c r="C36" s="6" t="s">
        <v>43</v>
      </c>
      <c r="D36" s="5">
        <v>35</v>
      </c>
      <c r="E36" s="6">
        <v>55</v>
      </c>
      <c r="F36" s="6">
        <v>63</v>
      </c>
      <c r="G36" s="7">
        <v>70</v>
      </c>
      <c r="H36" s="7">
        <v>71</v>
      </c>
      <c r="I36" s="7">
        <v>72</v>
      </c>
      <c r="J36" s="7">
        <v>73</v>
      </c>
      <c r="K36" s="7">
        <v>79</v>
      </c>
      <c r="L36" s="7">
        <v>80</v>
      </c>
      <c r="M36" s="7">
        <v>81</v>
      </c>
      <c r="N36" s="7">
        <v>82</v>
      </c>
      <c r="O36" s="7">
        <v>88</v>
      </c>
      <c r="P36" s="7">
        <v>89</v>
      </c>
      <c r="Q36" s="7">
        <v>99</v>
      </c>
      <c r="R36" s="7">
        <v>100</v>
      </c>
      <c r="S36" s="7">
        <v>106</v>
      </c>
      <c r="T36" s="7">
        <v>107</v>
      </c>
      <c r="U36" s="7">
        <v>108</v>
      </c>
      <c r="V36" s="7">
        <v>109</v>
      </c>
      <c r="W36" s="7">
        <v>114</v>
      </c>
      <c r="X36" s="7">
        <v>118</v>
      </c>
      <c r="Y36" s="7">
        <v>123</v>
      </c>
      <c r="Z36" s="7">
        <v>124</v>
      </c>
      <c r="AA36" s="7">
        <v>127</v>
      </c>
    </row>
    <row r="37" spans="1:27" x14ac:dyDescent="0.2">
      <c r="A37" s="6" t="str">
        <f t="shared" si="0"/>
        <v>calcr_human__wt</v>
      </c>
      <c r="B37" s="6" t="s">
        <v>44</v>
      </c>
      <c r="C37" s="6" t="s">
        <v>8</v>
      </c>
      <c r="D37" s="5">
        <v>40</v>
      </c>
      <c r="E37" s="6">
        <v>62</v>
      </c>
      <c r="F37" s="6">
        <v>70</v>
      </c>
      <c r="G37" s="7">
        <v>77</v>
      </c>
      <c r="H37" s="7">
        <v>78</v>
      </c>
      <c r="I37" s="7">
        <v>79</v>
      </c>
      <c r="J37" s="7">
        <v>80</v>
      </c>
      <c r="K37" s="7">
        <v>86</v>
      </c>
      <c r="L37" s="7">
        <v>87</v>
      </c>
      <c r="M37" s="7">
        <v>88</v>
      </c>
      <c r="N37" s="7">
        <v>89</v>
      </c>
      <c r="O37" s="7">
        <v>95</v>
      </c>
      <c r="P37" s="7">
        <v>96</v>
      </c>
      <c r="Q37" s="7">
        <v>106</v>
      </c>
      <c r="R37" s="7">
        <v>107</v>
      </c>
      <c r="S37" s="7">
        <v>113</v>
      </c>
      <c r="T37" s="7">
        <v>114</v>
      </c>
      <c r="U37" s="7">
        <v>115</v>
      </c>
      <c r="V37" s="7">
        <v>116</v>
      </c>
      <c r="W37" s="7">
        <v>121</v>
      </c>
      <c r="X37" s="7">
        <v>125</v>
      </c>
      <c r="Y37" s="7">
        <v>130</v>
      </c>
      <c r="Z37" s="7">
        <v>131</v>
      </c>
      <c r="AA37" s="7">
        <v>134</v>
      </c>
    </row>
    <row r="38" spans="1:27" x14ac:dyDescent="0.2">
      <c r="A38" s="6" t="str">
        <f t="shared" si="0"/>
        <v>calcr_human_5ii0</v>
      </c>
      <c r="B38" s="6" t="s">
        <v>44</v>
      </c>
      <c r="C38" s="6" t="s">
        <v>45</v>
      </c>
      <c r="D38" s="5">
        <v>40</v>
      </c>
      <c r="E38" s="6">
        <v>62</v>
      </c>
      <c r="F38" s="6">
        <v>70</v>
      </c>
      <c r="G38" s="7">
        <v>77</v>
      </c>
      <c r="H38" s="7">
        <v>78</v>
      </c>
      <c r="I38" s="7">
        <v>79</v>
      </c>
      <c r="J38" s="7">
        <v>80</v>
      </c>
      <c r="K38" s="7">
        <v>86</v>
      </c>
      <c r="L38" s="7">
        <v>87</v>
      </c>
      <c r="M38" s="7">
        <v>88</v>
      </c>
      <c r="N38" s="7">
        <v>89</v>
      </c>
      <c r="O38" s="7">
        <v>95</v>
      </c>
      <c r="P38" s="7">
        <v>96</v>
      </c>
      <c r="Q38" s="7">
        <v>106</v>
      </c>
      <c r="R38" s="7">
        <v>107</v>
      </c>
      <c r="S38" s="7">
        <v>113</v>
      </c>
      <c r="T38" s="7">
        <v>114</v>
      </c>
      <c r="U38" s="7">
        <v>115</v>
      </c>
      <c r="V38" s="7">
        <v>116</v>
      </c>
      <c r="W38" s="7">
        <v>121</v>
      </c>
      <c r="X38" s="7">
        <v>125</v>
      </c>
      <c r="Y38" s="7">
        <v>130</v>
      </c>
      <c r="Z38" s="7">
        <v>131</v>
      </c>
      <c r="AA38" s="7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selection activeCell="M18" sqref="M1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5.33203125" bestFit="1" customWidth="1"/>
    <col min="4" max="4" width="6.33203125" style="11" bestFit="1" customWidth="1"/>
    <col min="5" max="6" width="5.33203125" bestFit="1" customWidth="1"/>
    <col min="7" max="7" width="6.1640625" style="11" bestFit="1" customWidth="1"/>
    <col min="8" max="8" width="5.33203125" bestFit="1" customWidth="1"/>
    <col min="9" max="9" width="5.33203125" customWidth="1"/>
    <col min="10" max="10" width="7.6640625" style="11" bestFit="1" customWidth="1"/>
    <col min="11" max="11" width="5.33203125" customWidth="1"/>
    <col min="12" max="12" width="5.33203125" bestFit="1" customWidth="1"/>
    <col min="13" max="13" width="6.1640625" style="11" bestFit="1" customWidth="1"/>
    <col min="14" max="14" width="5.33203125" bestFit="1" customWidth="1"/>
    <col min="15" max="15" width="5.33203125" customWidth="1"/>
    <col min="16" max="16" width="7.6640625" style="11" bestFit="1" customWidth="1"/>
    <col min="17" max="17" width="5.33203125" customWidth="1"/>
    <col min="18" max="18" width="5.33203125" bestFit="1" customWidth="1"/>
    <col min="19" max="19" width="6.1640625" style="11" bestFit="1" customWidth="1"/>
    <col min="20" max="21" width="5.33203125" bestFit="1" customWidth="1"/>
    <col min="22" max="22" width="6.33203125" style="11" bestFit="1" customWidth="1"/>
    <col min="23" max="24" width="5.33203125" bestFit="1" customWidth="1"/>
    <col min="25" max="25" width="6.1640625" style="11" bestFit="1" customWidth="1"/>
    <col min="26" max="26" width="5.33203125" bestFit="1" customWidth="1"/>
    <col min="27" max="27" width="5.33203125" customWidth="1"/>
    <col min="28" max="28" width="7.6640625" style="11" bestFit="1" customWidth="1"/>
    <col min="29" max="30" width="5.33203125" customWidth="1"/>
    <col min="31" max="31" width="5.33203125" style="11" customWidth="1"/>
    <col min="32" max="33" width="5.33203125" customWidth="1"/>
    <col min="34" max="34" width="5.33203125" style="11" customWidth="1"/>
    <col min="35" max="35" width="5.33203125" customWidth="1"/>
    <col min="36" max="36" width="5.33203125" bestFit="1" customWidth="1"/>
    <col min="37" max="37" width="6.33203125" style="11" bestFit="1" customWidth="1"/>
    <col min="38" max="38" width="5.33203125" bestFit="1" customWidth="1"/>
  </cols>
  <sheetData>
    <row r="1" spans="1:39" x14ac:dyDescent="0.2">
      <c r="A1" t="s">
        <v>46</v>
      </c>
      <c r="B1" t="s">
        <v>48</v>
      </c>
      <c r="C1" s="1" t="s">
        <v>0</v>
      </c>
      <c r="D1" s="10" t="s">
        <v>31</v>
      </c>
      <c r="E1" s="2" t="s">
        <v>1</v>
      </c>
      <c r="F1" s="2" t="s">
        <v>50</v>
      </c>
      <c r="G1" s="12" t="s">
        <v>54</v>
      </c>
      <c r="H1" s="2" t="s">
        <v>51</v>
      </c>
      <c r="I1" s="2" t="s">
        <v>52</v>
      </c>
      <c r="J1" s="12" t="s">
        <v>55</v>
      </c>
      <c r="K1" s="2" t="s">
        <v>53</v>
      </c>
      <c r="L1" s="2" t="s">
        <v>56</v>
      </c>
      <c r="M1" s="12" t="s">
        <v>58</v>
      </c>
      <c r="N1" s="2" t="s">
        <v>57</v>
      </c>
      <c r="O1" s="2" t="s">
        <v>59</v>
      </c>
      <c r="P1" s="12" t="s">
        <v>60</v>
      </c>
      <c r="Q1" s="2" t="s">
        <v>61</v>
      </c>
      <c r="R1" s="2" t="s">
        <v>62</v>
      </c>
      <c r="S1" s="12" t="s">
        <v>63</v>
      </c>
      <c r="T1" s="2" t="s">
        <v>64</v>
      </c>
      <c r="U1" s="2" t="s">
        <v>2</v>
      </c>
      <c r="V1" s="12" t="s">
        <v>32</v>
      </c>
      <c r="W1" s="2" t="s">
        <v>3</v>
      </c>
      <c r="X1" s="2" t="s">
        <v>65</v>
      </c>
      <c r="Y1" s="12" t="s">
        <v>67</v>
      </c>
      <c r="Z1" s="2" t="s">
        <v>66</v>
      </c>
      <c r="AA1" s="2" t="s">
        <v>68</v>
      </c>
      <c r="AB1" s="12" t="s">
        <v>70</v>
      </c>
      <c r="AC1" s="2" t="s">
        <v>69</v>
      </c>
      <c r="AD1" s="2" t="s">
        <v>71</v>
      </c>
      <c r="AE1" s="12" t="s">
        <v>73</v>
      </c>
      <c r="AF1" s="2" t="s">
        <v>72</v>
      </c>
      <c r="AG1" s="2" t="s">
        <v>74</v>
      </c>
      <c r="AH1" s="12" t="s">
        <v>76</v>
      </c>
      <c r="AI1" s="2" t="s">
        <v>75</v>
      </c>
      <c r="AJ1" s="2" t="s">
        <v>4</v>
      </c>
      <c r="AK1" s="12" t="s">
        <v>33</v>
      </c>
      <c r="AL1" s="2" t="s">
        <v>5</v>
      </c>
      <c r="AM1" s="2" t="s">
        <v>49</v>
      </c>
    </row>
    <row r="2" spans="1:39" x14ac:dyDescent="0.2">
      <c r="A2" s="9" t="str">
        <f>CONCATENATE(B2,"__wt")</f>
        <v>glr_human__wt</v>
      </c>
      <c r="B2" s="6" t="s">
        <v>7</v>
      </c>
      <c r="C2">
        <f>VLOOKUP(wt!$A2,xtal_annotation!$A$1:$AA$105,4,FALSE)</f>
        <v>27</v>
      </c>
      <c r="D2" s="11">
        <v>43</v>
      </c>
      <c r="E2">
        <f>VLOOKUP(wt!$A2,xtal_annotation!$A$1:$AA$105,5,FALSE)</f>
        <v>50</v>
      </c>
      <c r="F2">
        <f>VLOOKUP(wt!$A2,xtal_annotation!$A$1:$AA$105,6,FALSE)</f>
        <v>56</v>
      </c>
      <c r="G2" s="11">
        <v>58</v>
      </c>
      <c r="H2">
        <f>VLOOKUP(wt!$A2,xtal_annotation!$A$1:$AA$105,7,FALSE)</f>
        <v>63</v>
      </c>
      <c r="I2">
        <f>VLOOKUP(wt!$A2,xtal_annotation!$A$1:$AA$105,8,FALSE)</f>
        <v>64</v>
      </c>
      <c r="J2" s="11">
        <v>65</v>
      </c>
      <c r="K2">
        <f>VLOOKUP(wt!$A2,xtal_annotation!$A$1:$AA$105,9,FALSE)</f>
        <v>65</v>
      </c>
      <c r="L2">
        <f>VLOOKUP(wt!$A2,xtal_annotation!$A$1:$AA$105,10,FALSE)</f>
        <v>66</v>
      </c>
      <c r="M2" s="11">
        <v>67</v>
      </c>
      <c r="N2">
        <f>VLOOKUP(wt!$A2,xtal_annotation!$A$1:$AA$105,11,FALSE)</f>
        <v>72</v>
      </c>
      <c r="O2">
        <f>VLOOKUP(wt!$A2,xtal_annotation!$A$1:$AA$105,12,FALSE)</f>
        <v>73</v>
      </c>
      <c r="P2" s="11">
        <v>74</v>
      </c>
      <c r="Q2">
        <f>VLOOKUP(wt!$A2,xtal_annotation!$A$1:$AA$105,13,FALSE)</f>
        <v>74</v>
      </c>
      <c r="R2">
        <f>VLOOKUP(wt!$A2,xtal_annotation!$A$1:$AA$105,14,FALSE)</f>
        <v>75</v>
      </c>
      <c r="S2" s="11">
        <v>81</v>
      </c>
      <c r="T2">
        <f>VLOOKUP(wt!$A2,xtal_annotation!$A$1:$AA$105,15,FALSE)</f>
        <v>81</v>
      </c>
      <c r="U2">
        <f>VLOOKUP(wt!$A2,xtal_annotation!$A$1:$AA$105,16,FALSE)</f>
        <v>82</v>
      </c>
      <c r="V2" s="11">
        <v>85</v>
      </c>
      <c r="W2">
        <f>VLOOKUP(wt!$A2,xtal_annotation!$A$1:$AA$105,17,FALSE)</f>
        <v>94</v>
      </c>
      <c r="X2">
        <f>VLOOKUP(wt!$A2,xtal_annotation!$A$1:$AA$105,18,FALSE)</f>
        <v>95</v>
      </c>
      <c r="Y2" s="11">
        <v>100</v>
      </c>
      <c r="Z2">
        <f>VLOOKUP(wt!$A2,xtal_annotation!$A$1:$AA$105,19,FALSE)</f>
        <v>101</v>
      </c>
      <c r="AA2">
        <f>VLOOKUP(wt!$A2,xtal_annotation!$A$1:$AA$105,20,FALSE)</f>
        <v>102</v>
      </c>
      <c r="AB2" s="11">
        <v>103</v>
      </c>
      <c r="AC2">
        <f>VLOOKUP(wt!$A2,xtal_annotation!$A$1:$AA$105,21,FALSE)</f>
        <v>103</v>
      </c>
      <c r="AD2">
        <f>VLOOKUP(wt!$A2,xtal_annotation!$A$1:$AA$105,22,FALSE)</f>
        <v>104</v>
      </c>
      <c r="AE2" s="11">
        <v>104</v>
      </c>
      <c r="AF2">
        <f>VLOOKUP(wt!$A2,xtal_annotation!$A$1:$AA$105,23,FALSE)</f>
        <v>109</v>
      </c>
      <c r="AG2">
        <f>VLOOKUP(wt!$A2,xtal_annotation!$A$1:$AA$105,24,FALSE)</f>
        <v>112</v>
      </c>
      <c r="AH2" s="11">
        <v>117</v>
      </c>
      <c r="AI2">
        <f>VLOOKUP(wt!$A2,xtal_annotation!$A$1:$AA$105,25,FALSE)</f>
        <v>117</v>
      </c>
      <c r="AJ2">
        <f>VLOOKUP(wt!$A2,xtal_annotation!$A$1:$AA$105,26,FALSE)</f>
        <v>118</v>
      </c>
      <c r="AK2" s="11">
        <v>121</v>
      </c>
      <c r="AL2">
        <f>VLOOKUP(wt!$A2,xtal_annotation!$A$1:$AA$105,27,FALSE)</f>
        <v>122</v>
      </c>
    </row>
    <row r="3" spans="1:39" x14ac:dyDescent="0.2">
      <c r="A3" s="9" t="str">
        <f t="shared" ref="A3:A17" si="0">CONCATENATE(B3,"__wt")</f>
        <v>glp1r_human__wt</v>
      </c>
      <c r="B3" s="6" t="s">
        <v>15</v>
      </c>
      <c r="C3">
        <f>VLOOKUP(wt!$A3,xtal_annotation!$A$1:$AA$105,4,FALSE)</f>
        <v>31</v>
      </c>
      <c r="D3" s="11">
        <v>46</v>
      </c>
      <c r="E3">
        <f>VLOOKUP(wt!$A3,xtal_annotation!$A$1:$AA$105,5,FALSE)</f>
        <v>53</v>
      </c>
      <c r="F3">
        <f>VLOOKUP(wt!$A3,xtal_annotation!$A$1:$AA$105,6,FALSE)</f>
        <v>61</v>
      </c>
      <c r="G3" s="11">
        <v>62</v>
      </c>
      <c r="H3">
        <f>VLOOKUP(wt!$A3,xtal_annotation!$A$1:$AA$105,7,FALSE)</f>
        <v>67</v>
      </c>
      <c r="I3">
        <f>VLOOKUP(wt!$A3,xtal_annotation!$A$1:$AA$105,8,FALSE)</f>
        <v>68</v>
      </c>
      <c r="J3" s="11">
        <v>69</v>
      </c>
      <c r="K3">
        <f>VLOOKUP(wt!$A3,xtal_annotation!$A$1:$AA$105,9,FALSE)</f>
        <v>69</v>
      </c>
      <c r="L3">
        <f>VLOOKUP(wt!$A3,xtal_annotation!$A$1:$AA$105,10,FALSE)</f>
        <v>70</v>
      </c>
      <c r="M3" s="11">
        <v>71</v>
      </c>
      <c r="N3">
        <f>VLOOKUP(wt!$A3,xtal_annotation!$A$1:$AA$105,11,FALSE)</f>
        <v>76</v>
      </c>
      <c r="O3">
        <f>VLOOKUP(wt!$A3,xtal_annotation!$A$1:$AA$105,12,FALSE)</f>
        <v>77</v>
      </c>
      <c r="P3" s="11">
        <v>78</v>
      </c>
      <c r="Q3">
        <f>VLOOKUP(wt!$A3,xtal_annotation!$A$1:$AA$105,13,FALSE)</f>
        <v>78</v>
      </c>
      <c r="R3">
        <f>VLOOKUP(wt!$A3,xtal_annotation!$A$1:$AA$105,14,FALSE)</f>
        <v>79</v>
      </c>
      <c r="S3" s="11">
        <v>85</v>
      </c>
      <c r="T3">
        <f>VLOOKUP(wt!$A3,xtal_annotation!$A$1:$AA$105,15,FALSE)</f>
        <v>85</v>
      </c>
      <c r="U3">
        <f>VLOOKUP(wt!$A3,xtal_annotation!$A$1:$AA$105,16,FALSE)</f>
        <v>86</v>
      </c>
      <c r="V3" s="11">
        <v>89</v>
      </c>
      <c r="W3">
        <f>VLOOKUP(wt!$A3,xtal_annotation!$A$1:$AA$105,17,FALSE)</f>
        <v>98</v>
      </c>
      <c r="X3">
        <f>VLOOKUP(wt!$A3,xtal_annotation!$A$1:$AA$105,18,FALSE)</f>
        <v>99</v>
      </c>
      <c r="Y3" s="11">
        <v>104</v>
      </c>
      <c r="Z3">
        <f>VLOOKUP(wt!$A3,xtal_annotation!$A$1:$AA$105,19,FALSE)</f>
        <v>105</v>
      </c>
      <c r="AA3">
        <f>VLOOKUP(wt!$A3,xtal_annotation!$A$1:$AA$105,20,FALSE)</f>
        <v>106</v>
      </c>
      <c r="AB3" s="11">
        <v>107</v>
      </c>
      <c r="AC3">
        <f>VLOOKUP(wt!$A3,xtal_annotation!$A$1:$AA$105,21,FALSE)</f>
        <v>107</v>
      </c>
      <c r="AD3">
        <f>VLOOKUP(wt!$A3,xtal_annotation!$A$1:$AA$105,22,FALSE)</f>
        <v>108</v>
      </c>
      <c r="AE3" s="11">
        <v>108</v>
      </c>
      <c r="AF3">
        <f>VLOOKUP(wt!$A3,xtal_annotation!$A$1:$AA$105,23,FALSE)</f>
        <v>113</v>
      </c>
      <c r="AG3">
        <f>VLOOKUP(wt!$A3,xtal_annotation!$A$1:$AA$105,24,FALSE)</f>
        <v>116</v>
      </c>
      <c r="AH3" s="11">
        <v>122</v>
      </c>
      <c r="AI3">
        <f>VLOOKUP(wt!$A3,xtal_annotation!$A$1:$AA$105,25,FALSE)</f>
        <v>122</v>
      </c>
      <c r="AJ3">
        <f>VLOOKUP(wt!$A3,xtal_annotation!$A$1:$AA$105,26,FALSE)</f>
        <v>123</v>
      </c>
      <c r="AK3" s="11">
        <v>126</v>
      </c>
      <c r="AL3">
        <f>VLOOKUP(wt!$A3,xtal_annotation!$A$1:$AA$105,27,FALSE)</f>
        <v>132</v>
      </c>
    </row>
    <row r="4" spans="1:39" x14ac:dyDescent="0.2">
      <c r="A4" s="9" t="str">
        <f t="shared" si="0"/>
        <v>glp2r_human__wt</v>
      </c>
      <c r="B4" s="6" t="s">
        <v>25</v>
      </c>
      <c r="C4">
        <f>VLOOKUP(wt!$A4,xtal_annotation!$A$1:$AA$105,4,FALSE)</f>
        <v>68</v>
      </c>
      <c r="D4" s="11">
        <v>83</v>
      </c>
      <c r="E4">
        <f>VLOOKUP(wt!$A4,xtal_annotation!$A$1:$AA$105,5,FALSE)</f>
        <v>90</v>
      </c>
      <c r="F4">
        <f>VLOOKUP(wt!$A4,xtal_annotation!$A$1:$AA$105,6,FALSE)</f>
        <v>95</v>
      </c>
      <c r="G4" s="11">
        <v>96</v>
      </c>
      <c r="H4">
        <f>VLOOKUP(wt!$A4,xtal_annotation!$A$1:$AA$105,7,FALSE)</f>
        <v>101</v>
      </c>
      <c r="I4">
        <f>VLOOKUP(wt!$A4,xtal_annotation!$A$1:$AA$105,8,FALSE)</f>
        <v>102</v>
      </c>
      <c r="J4" s="11">
        <v>103</v>
      </c>
      <c r="K4">
        <f>VLOOKUP(wt!$A4,xtal_annotation!$A$1:$AA$105,9,FALSE)</f>
        <v>103</v>
      </c>
      <c r="L4">
        <f>VLOOKUP(wt!$A4,xtal_annotation!$A$1:$AA$105,10,FALSE)</f>
        <v>104</v>
      </c>
      <c r="M4" s="11">
        <v>105</v>
      </c>
      <c r="N4">
        <f>VLOOKUP(wt!$A4,xtal_annotation!$A$1:$AA$105,11,FALSE)</f>
        <v>110</v>
      </c>
      <c r="O4">
        <f>VLOOKUP(wt!$A4,xtal_annotation!$A$1:$AA$105,12,FALSE)</f>
        <v>111</v>
      </c>
      <c r="P4" s="11">
        <v>112</v>
      </c>
      <c r="Q4">
        <f>VLOOKUP(wt!$A4,xtal_annotation!$A$1:$AA$105,13,FALSE)</f>
        <v>112</v>
      </c>
      <c r="R4">
        <f>VLOOKUP(wt!$A4,xtal_annotation!$A$1:$AA$105,14,FALSE)</f>
        <v>113</v>
      </c>
      <c r="S4" s="11">
        <v>118</v>
      </c>
      <c r="T4">
        <f>VLOOKUP(wt!$A4,xtal_annotation!$A$1:$AA$105,15,FALSE)</f>
        <v>118</v>
      </c>
      <c r="U4">
        <f>VLOOKUP(wt!$A4,xtal_annotation!$A$1:$AA$105,16,FALSE)</f>
        <v>119</v>
      </c>
      <c r="V4" s="11">
        <v>122</v>
      </c>
      <c r="W4">
        <f>VLOOKUP(wt!$A4,xtal_annotation!$A$1:$AA$105,17,FALSE)</f>
        <v>131</v>
      </c>
      <c r="X4">
        <f>VLOOKUP(wt!$A4,xtal_annotation!$A$1:$AA$105,18,FALSE)</f>
        <v>132</v>
      </c>
      <c r="Y4" s="11">
        <v>137</v>
      </c>
      <c r="Z4">
        <f>VLOOKUP(wt!$A4,xtal_annotation!$A$1:$AA$105,19,FALSE)</f>
        <v>138</v>
      </c>
      <c r="AA4">
        <f>VLOOKUP(wt!$A4,xtal_annotation!$A$1:$AA$105,20,FALSE)</f>
        <v>139</v>
      </c>
      <c r="AB4" s="11">
        <v>140</v>
      </c>
      <c r="AC4">
        <f>VLOOKUP(wt!$A4,xtal_annotation!$A$1:$AA$105,21,FALSE)</f>
        <v>140</v>
      </c>
      <c r="AD4">
        <f>VLOOKUP(wt!$A4,xtal_annotation!$A$1:$AA$105,22,FALSE)</f>
        <v>141</v>
      </c>
      <c r="AE4" s="11">
        <v>141</v>
      </c>
      <c r="AF4">
        <f>VLOOKUP(wt!$A4,xtal_annotation!$A$1:$AA$105,23,FALSE)</f>
        <v>146</v>
      </c>
      <c r="AG4">
        <f>VLOOKUP(wt!$A4,xtal_annotation!$A$1:$AA$105,24,FALSE)</f>
        <v>149</v>
      </c>
      <c r="AH4" s="11">
        <v>155</v>
      </c>
      <c r="AI4">
        <f>VLOOKUP(wt!$A4,xtal_annotation!$A$1:$AA$105,25,FALSE)</f>
        <v>155</v>
      </c>
      <c r="AJ4">
        <f>VLOOKUP(wt!$A4,xtal_annotation!$A$1:$AA$105,26,FALSE)</f>
        <v>156</v>
      </c>
      <c r="AK4" s="11">
        <v>159</v>
      </c>
      <c r="AL4">
        <f>VLOOKUP(wt!$A4,xtal_annotation!$A$1:$AA$105,27,FALSE)</f>
        <v>163</v>
      </c>
    </row>
    <row r="5" spans="1:39" x14ac:dyDescent="0.2">
      <c r="A5" s="9" t="str">
        <f t="shared" si="0"/>
        <v>g1sgd4_rabit__wt</v>
      </c>
      <c r="B5" s="6" t="s">
        <v>20</v>
      </c>
      <c r="C5">
        <f>VLOOKUP(wt!$A5,xtal_annotation!$A$1:$AA$105,4,FALSE)</f>
        <v>31</v>
      </c>
      <c r="D5" s="11">
        <v>46</v>
      </c>
      <c r="E5">
        <f>VLOOKUP(wt!$A5,xtal_annotation!$A$1:$AA$105,5,FALSE)</f>
        <v>53</v>
      </c>
      <c r="F5">
        <f>VLOOKUP(wt!$A5,xtal_annotation!$A$1:$AA$105,6,FALSE)</f>
        <v>61</v>
      </c>
      <c r="G5" s="11">
        <v>62</v>
      </c>
      <c r="H5">
        <f>VLOOKUP(wt!$A5,xtal_annotation!$A$1:$AA$105,7,FALSE)</f>
        <v>67</v>
      </c>
      <c r="I5">
        <f>VLOOKUP(wt!$A5,xtal_annotation!$A$1:$AA$105,8,FALSE)</f>
        <v>68</v>
      </c>
      <c r="J5" s="11">
        <v>69</v>
      </c>
      <c r="K5">
        <f>VLOOKUP(wt!$A5,xtal_annotation!$A$1:$AA$105,9,FALSE)</f>
        <v>69</v>
      </c>
      <c r="L5">
        <f>VLOOKUP(wt!$A5,xtal_annotation!$A$1:$AA$105,10,FALSE)</f>
        <v>70</v>
      </c>
      <c r="M5" s="11">
        <v>71</v>
      </c>
      <c r="N5">
        <f>VLOOKUP(wt!$A5,xtal_annotation!$A$1:$AA$105,11,FALSE)</f>
        <v>76</v>
      </c>
      <c r="O5">
        <f>VLOOKUP(wt!$A5,xtal_annotation!$A$1:$AA$105,12,FALSE)</f>
        <v>77</v>
      </c>
      <c r="P5" s="11">
        <v>78</v>
      </c>
      <c r="Q5">
        <f>VLOOKUP(wt!$A5,xtal_annotation!$A$1:$AA$105,13,FALSE)</f>
        <v>78</v>
      </c>
      <c r="R5">
        <f>VLOOKUP(wt!$A5,xtal_annotation!$A$1:$AA$105,14,FALSE)</f>
        <v>79</v>
      </c>
      <c r="S5" s="11">
        <v>85</v>
      </c>
      <c r="T5">
        <f>VLOOKUP(wt!$A5,xtal_annotation!$A$1:$AA$105,15,FALSE)</f>
        <v>85</v>
      </c>
      <c r="U5">
        <f>VLOOKUP(wt!$A5,xtal_annotation!$A$1:$AA$105,16,FALSE)</f>
        <v>86</v>
      </c>
      <c r="V5" s="11">
        <v>89</v>
      </c>
      <c r="W5">
        <f>VLOOKUP(wt!$A5,xtal_annotation!$A$1:$AA$105,17,FALSE)</f>
        <v>98</v>
      </c>
      <c r="X5">
        <f>VLOOKUP(wt!$A5,xtal_annotation!$A$1:$AA$105,18,FALSE)</f>
        <v>99</v>
      </c>
      <c r="Y5" s="11">
        <v>104</v>
      </c>
      <c r="Z5">
        <f>VLOOKUP(wt!$A5,xtal_annotation!$A$1:$AA$105,19,FALSE)</f>
        <v>105</v>
      </c>
      <c r="AA5">
        <f>VLOOKUP(wt!$A5,xtal_annotation!$A$1:$AA$105,20,FALSE)</f>
        <v>106</v>
      </c>
      <c r="AB5" s="11">
        <v>107</v>
      </c>
      <c r="AC5">
        <f>VLOOKUP(wt!$A5,xtal_annotation!$A$1:$AA$105,21,FALSE)</f>
        <v>107</v>
      </c>
      <c r="AD5">
        <f>VLOOKUP(wt!$A5,xtal_annotation!$A$1:$AA$105,22,FALSE)</f>
        <v>108</v>
      </c>
      <c r="AE5" s="11">
        <v>108</v>
      </c>
      <c r="AF5">
        <f>VLOOKUP(wt!$A5,xtal_annotation!$A$1:$AA$105,23,FALSE)</f>
        <v>113</v>
      </c>
      <c r="AG5">
        <f>VLOOKUP(wt!$A5,xtal_annotation!$A$1:$AA$105,24,FALSE)</f>
        <v>116</v>
      </c>
      <c r="AH5" s="11">
        <v>122</v>
      </c>
      <c r="AI5">
        <f>VLOOKUP(wt!$A5,xtal_annotation!$A$1:$AA$105,25,FALSE)</f>
        <v>122</v>
      </c>
      <c r="AJ5">
        <f>VLOOKUP(wt!$A5,xtal_annotation!$A$1:$AA$105,26,FALSE)</f>
        <v>123</v>
      </c>
      <c r="AK5" s="11">
        <v>126</v>
      </c>
      <c r="AL5">
        <f>VLOOKUP(wt!$A5,xtal_annotation!$A$1:$AA$105,27,FALSE)</f>
        <v>132</v>
      </c>
    </row>
    <row r="6" spans="1:39" x14ac:dyDescent="0.2">
      <c r="A6" s="9" t="str">
        <f t="shared" si="0"/>
        <v>pth1r_human__wt</v>
      </c>
      <c r="B6" s="6" t="s">
        <v>22</v>
      </c>
      <c r="C6">
        <f>VLOOKUP(wt!$A6,xtal_annotation!$A$1:$AA$105,4,FALSE)</f>
        <v>33</v>
      </c>
      <c r="D6" s="11">
        <v>48</v>
      </c>
      <c r="E6">
        <f>VLOOKUP(wt!$A6,xtal_annotation!$A$1:$AA$105,5,FALSE)</f>
        <v>58</v>
      </c>
      <c r="F6">
        <f>VLOOKUP(wt!$A6,xtal_annotation!$A$1:$AA$105,6,FALSE)</f>
        <v>107</v>
      </c>
      <c r="G6" s="11">
        <v>108</v>
      </c>
      <c r="H6">
        <f>VLOOKUP(wt!$A6,xtal_annotation!$A$1:$AA$105,7,FALSE)</f>
        <v>113</v>
      </c>
      <c r="I6">
        <f>VLOOKUP(wt!$A6,xtal_annotation!$A$1:$AA$105,8,FALSE)</f>
        <v>114</v>
      </c>
      <c r="J6" s="11">
        <v>115</v>
      </c>
      <c r="K6">
        <f>VLOOKUP(wt!$A6,xtal_annotation!$A$1:$AA$105,9,FALSE)</f>
        <v>115</v>
      </c>
      <c r="L6">
        <f>VLOOKUP(wt!$A6,xtal_annotation!$A$1:$AA$105,10,FALSE)</f>
        <v>116</v>
      </c>
      <c r="M6" s="11">
        <v>117</v>
      </c>
      <c r="N6">
        <f>VLOOKUP(wt!$A6,xtal_annotation!$A$1:$AA$105,11,FALSE)</f>
        <v>122</v>
      </c>
      <c r="O6">
        <f>VLOOKUP(wt!$A6,xtal_annotation!$A$1:$AA$105,12,FALSE)</f>
        <v>123</v>
      </c>
      <c r="P6" s="11">
        <v>124</v>
      </c>
      <c r="Q6">
        <f>VLOOKUP(wt!$A6,xtal_annotation!$A$1:$AA$105,13,FALSE)</f>
        <v>124</v>
      </c>
      <c r="R6">
        <f>VLOOKUP(wt!$A6,xtal_annotation!$A$1:$AA$105,14,FALSE)</f>
        <v>125</v>
      </c>
      <c r="S6" s="11">
        <v>131</v>
      </c>
      <c r="T6">
        <f>VLOOKUP(wt!$A6,xtal_annotation!$A$1:$AA$105,15,FALSE)</f>
        <v>131</v>
      </c>
      <c r="U6">
        <f>VLOOKUP(wt!$A6,xtal_annotation!$A$1:$AA$105,16,FALSE)</f>
        <v>132</v>
      </c>
      <c r="V6" s="11">
        <v>135</v>
      </c>
      <c r="W6">
        <f>VLOOKUP(wt!$A6,xtal_annotation!$A$1:$AA$105,17,FALSE)</f>
        <v>142</v>
      </c>
      <c r="X6">
        <f>VLOOKUP(wt!$A6,xtal_annotation!$A$1:$AA$105,18,FALSE)</f>
        <v>143</v>
      </c>
      <c r="Y6" s="11">
        <v>148</v>
      </c>
      <c r="Z6">
        <f>VLOOKUP(wt!$A6,xtal_annotation!$A$1:$AA$105,19,FALSE)</f>
        <v>149</v>
      </c>
      <c r="AA6">
        <f>VLOOKUP(wt!$A6,xtal_annotation!$A$1:$AA$105,20,FALSE)</f>
        <v>150</v>
      </c>
      <c r="AB6" s="11">
        <v>151</v>
      </c>
      <c r="AC6">
        <f>VLOOKUP(wt!$A6,xtal_annotation!$A$1:$AA$105,21,FALSE)</f>
        <v>151</v>
      </c>
      <c r="AD6">
        <f>VLOOKUP(wt!$A6,xtal_annotation!$A$1:$AA$105,22,FALSE)</f>
        <v>152</v>
      </c>
      <c r="AE6" s="11">
        <v>152</v>
      </c>
      <c r="AF6">
        <f>VLOOKUP(wt!$A6,xtal_annotation!$A$1:$AA$105,23,FALSE)</f>
        <v>157</v>
      </c>
      <c r="AG6">
        <f>VLOOKUP(wt!$A6,xtal_annotation!$A$1:$AA$105,24,FALSE)</f>
        <v>160</v>
      </c>
      <c r="AH6" s="11">
        <v>166</v>
      </c>
      <c r="AI6">
        <f>VLOOKUP(wt!$A6,xtal_annotation!$A$1:$AA$105,25,FALSE)</f>
        <v>166</v>
      </c>
      <c r="AJ6">
        <f>VLOOKUP(wt!$A6,xtal_annotation!$A$1:$AA$105,26,FALSE)</f>
        <v>167</v>
      </c>
      <c r="AK6" s="11">
        <v>170</v>
      </c>
      <c r="AL6">
        <f>VLOOKUP(wt!$A6,xtal_annotation!$A$1:$AA$105,27,FALSE)</f>
        <v>174</v>
      </c>
    </row>
    <row r="7" spans="1:39" x14ac:dyDescent="0.2">
      <c r="A7" s="9" t="str">
        <f t="shared" si="0"/>
        <v>gipr_human__wt</v>
      </c>
      <c r="B7" s="6" t="s">
        <v>24</v>
      </c>
      <c r="C7">
        <f>VLOOKUP(wt!$A7,xtal_annotation!$A$1:$AA$105,4,FALSE)</f>
        <v>31</v>
      </c>
      <c r="D7" s="11">
        <v>46</v>
      </c>
      <c r="E7">
        <f>VLOOKUP(wt!$A7,xtal_annotation!$A$1:$AA$105,5,FALSE)</f>
        <v>53</v>
      </c>
      <c r="F7">
        <f>VLOOKUP(wt!$A7,xtal_annotation!$A$1:$AA$105,6,FALSE)</f>
        <v>60</v>
      </c>
      <c r="G7" s="11">
        <v>61</v>
      </c>
      <c r="H7">
        <f>VLOOKUP(wt!$A7,xtal_annotation!$A$1:$AA$105,7,FALSE)</f>
        <v>66</v>
      </c>
      <c r="I7">
        <f>VLOOKUP(wt!$A7,xtal_annotation!$A$1:$AA$105,8,FALSE)</f>
        <v>67</v>
      </c>
      <c r="J7" s="11">
        <v>68</v>
      </c>
      <c r="K7">
        <f>VLOOKUP(wt!$A7,xtal_annotation!$A$1:$AA$105,9,FALSE)</f>
        <v>68</v>
      </c>
      <c r="L7">
        <f>VLOOKUP(wt!$A7,xtal_annotation!$A$1:$AA$105,10,FALSE)</f>
        <v>69</v>
      </c>
      <c r="M7" s="11">
        <v>70</v>
      </c>
      <c r="N7">
        <f>VLOOKUP(wt!$A7,xtal_annotation!$A$1:$AA$105,11,FALSE)</f>
        <v>75</v>
      </c>
      <c r="O7">
        <f>VLOOKUP(wt!$A7,xtal_annotation!$A$1:$AA$105,12,FALSE)</f>
        <v>76</v>
      </c>
      <c r="P7" s="11">
        <v>77</v>
      </c>
      <c r="Q7">
        <f>VLOOKUP(wt!$A7,xtal_annotation!$A$1:$AA$105,13,FALSE)</f>
        <v>77</v>
      </c>
      <c r="R7">
        <f>VLOOKUP(wt!$A7,xtal_annotation!$A$1:$AA$105,14,FALSE)</f>
        <v>78</v>
      </c>
      <c r="S7" s="11">
        <v>84</v>
      </c>
      <c r="T7">
        <f>VLOOKUP(wt!$A7,xtal_annotation!$A$1:$AA$105,15,FALSE)</f>
        <v>84</v>
      </c>
      <c r="U7">
        <f>VLOOKUP(wt!$A7,xtal_annotation!$A$1:$AA$105,16,FALSE)</f>
        <v>85</v>
      </c>
      <c r="V7" s="11">
        <v>93</v>
      </c>
      <c r="W7">
        <f>VLOOKUP(wt!$A7,xtal_annotation!$A$1:$AA$105,17,FALSE)</f>
        <v>97</v>
      </c>
      <c r="X7">
        <f>VLOOKUP(wt!$A7,xtal_annotation!$A$1:$AA$105,18,FALSE)</f>
        <v>98</v>
      </c>
      <c r="Y7" s="11">
        <v>103</v>
      </c>
      <c r="Z7">
        <f>VLOOKUP(wt!$A7,xtal_annotation!$A$1:$AA$105,19,FALSE)</f>
        <v>104</v>
      </c>
      <c r="AA7">
        <f>VLOOKUP(wt!$A7,xtal_annotation!$A$1:$AA$105,20,FALSE)</f>
        <v>105</v>
      </c>
      <c r="AB7" s="11">
        <v>106</v>
      </c>
      <c r="AC7">
        <f>VLOOKUP(wt!$A7,xtal_annotation!$A$1:$AA$105,21,FALSE)</f>
        <v>106</v>
      </c>
      <c r="AD7">
        <f>VLOOKUP(wt!$A7,xtal_annotation!$A$1:$AA$105,22,FALSE)</f>
        <v>107</v>
      </c>
      <c r="AE7" s="11">
        <v>107</v>
      </c>
      <c r="AF7">
        <f>VLOOKUP(wt!$A7,xtal_annotation!$A$1:$AA$105,23,FALSE)</f>
        <v>110</v>
      </c>
      <c r="AG7">
        <f>VLOOKUP(wt!$A7,xtal_annotation!$A$1:$AA$105,24,FALSE)</f>
        <v>112</v>
      </c>
      <c r="AH7" s="11">
        <v>114</v>
      </c>
      <c r="AI7">
        <f>VLOOKUP(wt!$A7,xtal_annotation!$A$1:$AA$105,25,FALSE)</f>
        <v>114</v>
      </c>
      <c r="AJ7">
        <f>VLOOKUP(wt!$A7,xtal_annotation!$A$1:$AA$105,26,FALSE)</f>
        <v>115</v>
      </c>
      <c r="AK7" s="11">
        <v>118</v>
      </c>
      <c r="AL7">
        <f>VLOOKUP(wt!$A7,xtal_annotation!$A$1:$AA$105,27,FALSE)</f>
        <v>119</v>
      </c>
    </row>
    <row r="8" spans="1:39" x14ac:dyDescent="0.2">
      <c r="A8" s="9" t="str">
        <f t="shared" ref="A8:A16" si="1">CONCATENATE(B8,"__wt")</f>
        <v>pacr_human__wt</v>
      </c>
      <c r="B8" s="6" t="s">
        <v>28</v>
      </c>
      <c r="C8">
        <f>VLOOKUP(wt!$A8,xtal_annotation!$A$1:$AA$105,4,FALSE)</f>
        <v>26</v>
      </c>
      <c r="D8" s="11">
        <v>34</v>
      </c>
      <c r="E8">
        <f>VLOOKUP(wt!$A8,xtal_annotation!$A$1:$AA$105,5,FALSE)</f>
        <v>49</v>
      </c>
      <c r="F8">
        <f>VLOOKUP(wt!$A8,xtal_annotation!$A$1:$AA$105,6,FALSE)</f>
        <v>53</v>
      </c>
      <c r="G8" s="11">
        <v>54</v>
      </c>
      <c r="H8">
        <f>VLOOKUP(wt!$A8,xtal_annotation!$A$1:$AA$105,7,FALSE)</f>
        <v>59</v>
      </c>
      <c r="I8">
        <f>VLOOKUP(wt!$A8,xtal_annotation!$A$1:$AA$105,8,FALSE)</f>
        <v>60</v>
      </c>
      <c r="J8" s="11">
        <v>61</v>
      </c>
      <c r="K8">
        <f>VLOOKUP(wt!$A8,xtal_annotation!$A$1:$AA$105,9,FALSE)</f>
        <v>61</v>
      </c>
      <c r="L8">
        <f>VLOOKUP(wt!$A8,xtal_annotation!$A$1:$AA$105,10,FALSE)</f>
        <v>62</v>
      </c>
      <c r="M8" s="11">
        <v>63</v>
      </c>
      <c r="N8">
        <f>VLOOKUP(wt!$A8,xtal_annotation!$A$1:$AA$105,11,FALSE)</f>
        <v>68</v>
      </c>
      <c r="O8">
        <f>VLOOKUP(wt!$A8,xtal_annotation!$A$1:$AA$105,12,FALSE)</f>
        <v>69</v>
      </c>
      <c r="P8" s="11">
        <v>70</v>
      </c>
      <c r="Q8">
        <f>VLOOKUP(wt!$A8,xtal_annotation!$A$1:$AA$105,13,FALSE)</f>
        <v>70</v>
      </c>
      <c r="R8">
        <f>VLOOKUP(wt!$A8,xtal_annotation!$A$1:$AA$105,14,FALSE)</f>
        <v>71</v>
      </c>
      <c r="S8" s="11">
        <v>77</v>
      </c>
      <c r="T8">
        <f>VLOOKUP(wt!$A8,xtal_annotation!$A$1:$AA$105,15,FALSE)</f>
        <v>77</v>
      </c>
      <c r="U8">
        <f>VLOOKUP(wt!$A8,xtal_annotation!$A$1:$AA$105,16,FALSE)</f>
        <v>78</v>
      </c>
      <c r="V8" s="11">
        <v>81</v>
      </c>
      <c r="W8">
        <f>VLOOKUP(wt!$A8,xtal_annotation!$A$1:$AA$105,17,FALSE)</f>
        <v>91</v>
      </c>
      <c r="X8">
        <f>VLOOKUP(wt!$A8,xtal_annotation!$A$1:$AA$105,18,FALSE)</f>
        <v>92</v>
      </c>
      <c r="Y8" s="11">
        <v>97</v>
      </c>
      <c r="Z8">
        <f>VLOOKUP(wt!$A8,xtal_annotation!$A$1:$AA$105,19,FALSE)</f>
        <v>98</v>
      </c>
      <c r="AA8">
        <f>VLOOKUP(wt!$A8,xtal_annotation!$A$1:$AA$105,20,FALSE)</f>
        <v>99</v>
      </c>
      <c r="AB8" s="11">
        <v>100</v>
      </c>
      <c r="AC8">
        <f>VLOOKUP(wt!$A8,xtal_annotation!$A$1:$AA$105,21,FALSE)</f>
        <v>100</v>
      </c>
      <c r="AD8">
        <f>VLOOKUP(wt!$A8,xtal_annotation!$A$1:$AA$105,22,FALSE)</f>
        <v>101</v>
      </c>
      <c r="AE8" s="11">
        <v>101</v>
      </c>
      <c r="AF8">
        <f>VLOOKUP(wt!$A8,xtal_annotation!$A$1:$AA$105,23,FALSE)</f>
        <v>103</v>
      </c>
      <c r="AG8">
        <f>VLOOKUP(wt!$A8,xtal_annotation!$A$1:$AA$105,24,FALSE)</f>
        <v>105</v>
      </c>
      <c r="AH8" s="11">
        <v>106</v>
      </c>
      <c r="AI8">
        <f>VLOOKUP(wt!$A8,xtal_annotation!$A$1:$AA$105,25,FALSE)</f>
        <v>107</v>
      </c>
      <c r="AJ8">
        <f>VLOOKUP(wt!$A8,xtal_annotation!$A$1:$AA$105,26,FALSE)</f>
        <v>108</v>
      </c>
      <c r="AK8" s="11">
        <v>113</v>
      </c>
      <c r="AL8">
        <f>VLOOKUP(wt!$A8,xtal_annotation!$A$1:$AA$105,27,FALSE)</f>
        <v>114</v>
      </c>
    </row>
    <row r="9" spans="1:39" x14ac:dyDescent="0.2">
      <c r="A9" s="9" t="str">
        <f t="shared" si="1"/>
        <v>vipr2_human__wt</v>
      </c>
      <c r="B9" s="6" t="s">
        <v>30</v>
      </c>
      <c r="C9">
        <f>VLOOKUP(wt!$A9,xtal_annotation!$A$1:$AA$105,4,FALSE)</f>
        <v>26</v>
      </c>
      <c r="D9" s="11">
        <v>38</v>
      </c>
      <c r="E9">
        <f>VLOOKUP(wt!$A9,xtal_annotation!$A$1:$AA$105,5,FALSE)</f>
        <v>46</v>
      </c>
      <c r="F9">
        <f>VLOOKUP(wt!$A9,xtal_annotation!$A$1:$AA$105,6,FALSE)</f>
        <v>51</v>
      </c>
      <c r="G9" s="11">
        <v>52</v>
      </c>
      <c r="H9">
        <f>VLOOKUP(wt!$A9,xtal_annotation!$A$1:$AA$105,7,FALSE)</f>
        <v>57</v>
      </c>
      <c r="I9">
        <f>VLOOKUP(wt!$A9,xtal_annotation!$A$1:$AA$105,8,FALSE)</f>
        <v>58</v>
      </c>
      <c r="J9" s="11">
        <v>59</v>
      </c>
      <c r="K9">
        <f>VLOOKUP(wt!$A9,xtal_annotation!$A$1:$AA$105,9,FALSE)</f>
        <v>59</v>
      </c>
      <c r="L9">
        <f>VLOOKUP(wt!$A9,xtal_annotation!$A$1:$AA$105,10,FALSE)</f>
        <v>60</v>
      </c>
      <c r="M9" s="11">
        <v>61</v>
      </c>
      <c r="N9">
        <f>VLOOKUP(wt!$A9,xtal_annotation!$A$1:$AA$105,11,FALSE)</f>
        <v>66</v>
      </c>
      <c r="O9">
        <f>VLOOKUP(wt!$A9,xtal_annotation!$A$1:$AA$105,12,FALSE)</f>
        <v>67</v>
      </c>
      <c r="P9" s="11">
        <v>68</v>
      </c>
      <c r="Q9">
        <f>VLOOKUP(wt!$A9,xtal_annotation!$A$1:$AA$105,13,FALSE)</f>
        <v>68</v>
      </c>
      <c r="R9">
        <f>VLOOKUP(wt!$A9,xtal_annotation!$A$1:$AA$105,14,FALSE)</f>
        <v>69</v>
      </c>
      <c r="S9" s="11">
        <v>75</v>
      </c>
      <c r="T9">
        <f>VLOOKUP(wt!$A9,xtal_annotation!$A$1:$AA$105,15,FALSE)</f>
        <v>75</v>
      </c>
      <c r="U9">
        <f>VLOOKUP(wt!$A9,xtal_annotation!$A$1:$AA$105,16,FALSE)</f>
        <v>76</v>
      </c>
      <c r="V9" s="11">
        <v>79</v>
      </c>
      <c r="W9">
        <f>VLOOKUP(wt!$A9,xtal_annotation!$A$1:$AA$105,17,FALSE)</f>
        <v>87</v>
      </c>
      <c r="X9">
        <f>VLOOKUP(wt!$A9,xtal_annotation!$A$1:$AA$105,18,FALSE)</f>
        <v>88</v>
      </c>
      <c r="Y9" s="11">
        <v>93</v>
      </c>
      <c r="Z9">
        <f>VLOOKUP(wt!$A9,xtal_annotation!$A$1:$AA$105,19,FALSE)</f>
        <v>94</v>
      </c>
      <c r="AA9">
        <f>VLOOKUP(wt!$A9,xtal_annotation!$A$1:$AA$105,20,FALSE)</f>
        <v>95</v>
      </c>
      <c r="AB9" s="11">
        <v>96</v>
      </c>
      <c r="AC9">
        <f>VLOOKUP(wt!$A9,xtal_annotation!$A$1:$AA$105,21,FALSE)</f>
        <v>96</v>
      </c>
      <c r="AD9">
        <f>VLOOKUP(wt!$A9,xtal_annotation!$A$1:$AA$105,22,FALSE)</f>
        <v>97</v>
      </c>
      <c r="AE9" s="11">
        <v>97</v>
      </c>
      <c r="AF9">
        <f>VLOOKUP(wt!$A9,xtal_annotation!$A$1:$AA$105,23,FALSE)</f>
        <v>99</v>
      </c>
      <c r="AG9">
        <f>VLOOKUP(wt!$A9,xtal_annotation!$A$1:$AA$105,24,FALSE)</f>
        <v>101</v>
      </c>
      <c r="AH9" s="11">
        <v>102</v>
      </c>
      <c r="AI9">
        <f>VLOOKUP(wt!$A9,xtal_annotation!$A$1:$AA$105,25,FALSE)</f>
        <v>103</v>
      </c>
      <c r="AJ9">
        <f>VLOOKUP(wt!$A9,xtal_annotation!$A$1:$AA$105,26,FALSE)</f>
        <v>104</v>
      </c>
      <c r="AK9" s="11">
        <v>109</v>
      </c>
      <c r="AL9">
        <f>VLOOKUP(wt!$A9,xtal_annotation!$A$1:$AA$105,27,FALSE)</f>
        <v>110</v>
      </c>
    </row>
    <row r="10" spans="1:39" x14ac:dyDescent="0.2">
      <c r="A10" s="9" t="str">
        <f t="shared" si="1"/>
        <v>ghrhr_human__wt</v>
      </c>
      <c r="B10" s="6" t="s">
        <v>35</v>
      </c>
      <c r="C10">
        <f>VLOOKUP(wt!$A10,xtal_annotation!$A$1:$AA$105,4,FALSE)</f>
        <v>34</v>
      </c>
      <c r="D10" s="11">
        <v>41</v>
      </c>
      <c r="E10">
        <f>VLOOKUP(wt!$A10,xtal_annotation!$A$1:$AA$105,5,FALSE)</f>
        <v>48</v>
      </c>
      <c r="F10">
        <f>VLOOKUP(wt!$A10,xtal_annotation!$A$1:$AA$105,6,FALSE)</f>
        <v>54</v>
      </c>
      <c r="G10" s="11">
        <v>55</v>
      </c>
      <c r="H10">
        <f>VLOOKUP(wt!$A10,xtal_annotation!$A$1:$AA$105,7,FALSE)</f>
        <v>60</v>
      </c>
      <c r="I10">
        <f>VLOOKUP(wt!$A10,xtal_annotation!$A$1:$AA$105,8,FALSE)</f>
        <v>61</v>
      </c>
      <c r="J10" s="11">
        <v>62</v>
      </c>
      <c r="K10">
        <f>VLOOKUP(wt!$A10,xtal_annotation!$A$1:$AA$105,9,FALSE)</f>
        <v>62</v>
      </c>
      <c r="L10">
        <f>VLOOKUP(wt!$A10,xtal_annotation!$A$1:$AA$105,10,FALSE)</f>
        <v>63</v>
      </c>
      <c r="M10" s="11">
        <v>64</v>
      </c>
      <c r="N10">
        <f>VLOOKUP(wt!$A10,xtal_annotation!$A$1:$AA$105,11,FALSE)</f>
        <v>69</v>
      </c>
      <c r="O10">
        <f>VLOOKUP(wt!$A10,xtal_annotation!$A$1:$AA$105,12,FALSE)</f>
        <v>70</v>
      </c>
      <c r="P10" s="11">
        <v>71</v>
      </c>
      <c r="Q10">
        <f>VLOOKUP(wt!$A10,xtal_annotation!$A$1:$AA$105,13,FALSE)</f>
        <v>71</v>
      </c>
      <c r="R10">
        <f>VLOOKUP(wt!$A10,xtal_annotation!$A$1:$AA$105,14,FALSE)</f>
        <v>72</v>
      </c>
      <c r="S10" s="11">
        <v>78</v>
      </c>
      <c r="T10">
        <f>VLOOKUP(wt!$A10,xtal_annotation!$A$1:$AA$105,15,FALSE)</f>
        <v>78</v>
      </c>
      <c r="U10">
        <f>VLOOKUP(wt!$A10,xtal_annotation!$A$1:$AA$105,16,FALSE)</f>
        <v>79</v>
      </c>
      <c r="V10" s="11">
        <v>82</v>
      </c>
      <c r="W10">
        <f>VLOOKUP(wt!$A10,xtal_annotation!$A$1:$AA$105,17,FALSE)</f>
        <v>90</v>
      </c>
      <c r="X10">
        <f>VLOOKUP(wt!$A10,xtal_annotation!$A$1:$AA$105,18,FALSE)</f>
        <v>91</v>
      </c>
      <c r="Y10" s="11">
        <v>96</v>
      </c>
      <c r="Z10">
        <f>VLOOKUP(wt!$A10,xtal_annotation!$A$1:$AA$105,19,FALSE)</f>
        <v>97</v>
      </c>
      <c r="AA10">
        <f>VLOOKUP(wt!$A10,xtal_annotation!$A$1:$AA$105,20,FALSE)</f>
        <v>98</v>
      </c>
      <c r="AB10" s="11">
        <v>99</v>
      </c>
      <c r="AC10">
        <f>VLOOKUP(wt!$A10,xtal_annotation!$A$1:$AA$105,21,FALSE)</f>
        <v>99</v>
      </c>
      <c r="AD10">
        <f>VLOOKUP(wt!$A10,xtal_annotation!$A$1:$AA$105,22,FALSE)</f>
        <v>100</v>
      </c>
      <c r="AE10" s="11">
        <v>100</v>
      </c>
      <c r="AF10">
        <f>VLOOKUP(wt!$A10,xtal_annotation!$A$1:$AA$105,23,FALSE)</f>
        <v>102</v>
      </c>
      <c r="AG10">
        <f>VLOOKUP(wt!$A10,xtal_annotation!$A$1:$AA$105,24,FALSE)</f>
        <v>104</v>
      </c>
      <c r="AH10" s="11">
        <v>105</v>
      </c>
      <c r="AI10">
        <f>VLOOKUP(wt!$A10,xtal_annotation!$A$1:$AA$105,25,FALSE)</f>
        <v>106</v>
      </c>
      <c r="AJ10">
        <f>VLOOKUP(wt!$A10,xtal_annotation!$A$1:$AA$105,26,FALSE)</f>
        <v>107</v>
      </c>
      <c r="AK10" s="11">
        <v>112</v>
      </c>
      <c r="AL10">
        <f>VLOOKUP(wt!$A10,xtal_annotation!$A$1:$AA$105,27,FALSE)</f>
        <v>112</v>
      </c>
    </row>
    <row r="11" spans="1:39" x14ac:dyDescent="0.2">
      <c r="A11" s="9" t="str">
        <f t="shared" si="1"/>
        <v>crfr1_human__wt</v>
      </c>
      <c r="B11" s="6" t="s">
        <v>37</v>
      </c>
      <c r="C11">
        <f>VLOOKUP(wt!$A11,xtal_annotation!$A$1:$AA$105,4,FALSE)</f>
        <v>17</v>
      </c>
      <c r="D11" s="11">
        <v>30</v>
      </c>
      <c r="E11">
        <f>VLOOKUP(wt!$A11,xtal_annotation!$A$1:$AA$105,5,FALSE)</f>
        <v>34</v>
      </c>
      <c r="F11">
        <f>VLOOKUP(wt!$A11,xtal_annotation!$A$1:$AA$105,6,FALSE)</f>
        <v>42</v>
      </c>
      <c r="G11" s="11">
        <v>44</v>
      </c>
      <c r="H11">
        <f>VLOOKUP(wt!$A11,xtal_annotation!$A$1:$AA$105,7,FALSE)</f>
        <v>49</v>
      </c>
      <c r="I11">
        <f>VLOOKUP(wt!$A11,xtal_annotation!$A$1:$AA$105,8,FALSE)</f>
        <v>50</v>
      </c>
      <c r="J11" s="11">
        <v>51</v>
      </c>
      <c r="K11">
        <f>VLOOKUP(wt!$A11,xtal_annotation!$A$1:$AA$105,9,FALSE)</f>
        <v>51</v>
      </c>
      <c r="L11">
        <f>VLOOKUP(wt!$A11,xtal_annotation!$A$1:$AA$105,10,FALSE)</f>
        <v>52</v>
      </c>
      <c r="M11" s="11">
        <v>54</v>
      </c>
      <c r="N11">
        <f>VLOOKUP(wt!$A11,xtal_annotation!$A$1:$AA$105,11,FALSE)</f>
        <v>59</v>
      </c>
      <c r="O11">
        <f>VLOOKUP(wt!$A11,xtal_annotation!$A$1:$AA$105,12,FALSE)</f>
        <v>60</v>
      </c>
      <c r="P11" s="11">
        <v>61</v>
      </c>
      <c r="Q11">
        <f>VLOOKUP(wt!$A11,xtal_annotation!$A$1:$AA$105,13,FALSE)</f>
        <v>61</v>
      </c>
      <c r="R11">
        <f>VLOOKUP(wt!$A11,xtal_annotation!$A$1:$AA$105,14,FALSE)</f>
        <v>62</v>
      </c>
      <c r="S11" s="11">
        <v>68</v>
      </c>
      <c r="T11">
        <f>VLOOKUP(wt!$A11,xtal_annotation!$A$1:$AA$105,15,FALSE)</f>
        <v>68</v>
      </c>
      <c r="U11">
        <f>VLOOKUP(wt!$A11,xtal_annotation!$A$1:$AA$105,16,FALSE)</f>
        <v>69</v>
      </c>
      <c r="V11" s="11">
        <v>72</v>
      </c>
      <c r="W11">
        <f>VLOOKUP(wt!$A11,xtal_annotation!$A$1:$AA$105,17,FALSE)</f>
        <v>81</v>
      </c>
      <c r="X11">
        <f>VLOOKUP(wt!$A11,xtal_annotation!$A$1:$AA$105,18,FALSE)</f>
        <v>82</v>
      </c>
      <c r="Y11" s="11">
        <v>87</v>
      </c>
      <c r="Z11">
        <f>VLOOKUP(wt!$A11,xtal_annotation!$A$1:$AA$105,19,FALSE)</f>
        <v>88</v>
      </c>
      <c r="AA11">
        <f>VLOOKUP(wt!$A11,xtal_annotation!$A$1:$AA$105,20,FALSE)</f>
        <v>89</v>
      </c>
      <c r="AB11" s="11">
        <v>90</v>
      </c>
      <c r="AC11">
        <f>VLOOKUP(wt!$A11,xtal_annotation!$A$1:$AA$105,21,FALSE)</f>
        <v>90</v>
      </c>
      <c r="AD11">
        <f>VLOOKUP(wt!$A11,xtal_annotation!$A$1:$AA$105,22,FALSE)</f>
        <v>91</v>
      </c>
      <c r="AE11" s="11">
        <v>91</v>
      </c>
      <c r="AF11">
        <f>VLOOKUP(wt!$A11,xtal_annotation!$A$1:$AA$105,23,FALSE)</f>
        <v>94</v>
      </c>
      <c r="AG11">
        <f>VLOOKUP(wt!$A11,xtal_annotation!$A$1:$AA$105,24,FALSE)</f>
        <v>96</v>
      </c>
      <c r="AH11" s="11">
        <v>98</v>
      </c>
      <c r="AI11">
        <f>VLOOKUP(wt!$A11,xtal_annotation!$A$1:$AA$105,25,FALSE)</f>
        <v>98</v>
      </c>
      <c r="AJ11">
        <f>VLOOKUP(wt!$A11,xtal_annotation!$A$1:$AA$105,26,FALSE)</f>
        <v>99</v>
      </c>
      <c r="AK11" s="11">
        <v>102</v>
      </c>
      <c r="AL11">
        <f>VLOOKUP(wt!$A11,xtal_annotation!$A$1:$AA$105,27,FALSE)</f>
        <v>102</v>
      </c>
    </row>
    <row r="12" spans="1:39" x14ac:dyDescent="0.2">
      <c r="A12" s="9" t="str">
        <f t="shared" si="1"/>
        <v>crfr2_human__wt</v>
      </c>
      <c r="B12" s="6" t="s">
        <v>39</v>
      </c>
      <c r="C12">
        <f>VLOOKUP(wt!$A12,xtal_annotation!$A$1:$AA$105,4,FALSE)</f>
        <v>1</v>
      </c>
      <c r="D12" s="11">
        <v>14</v>
      </c>
      <c r="E12">
        <f>VLOOKUP(wt!$A12,xtal_annotation!$A$1:$AA$105,5,FALSE)</f>
        <v>28</v>
      </c>
      <c r="F12">
        <f>VLOOKUP(wt!$A12,xtal_annotation!$A$1:$AA$105,6,FALSE)</f>
        <v>39</v>
      </c>
      <c r="G12" s="11">
        <v>40</v>
      </c>
      <c r="H12">
        <f>VLOOKUP(wt!$A12,xtal_annotation!$A$1:$AA$105,7,FALSE)</f>
        <v>45</v>
      </c>
      <c r="I12">
        <f>VLOOKUP(wt!$A12,xtal_annotation!$A$1:$AA$105,8,FALSE)</f>
        <v>46</v>
      </c>
      <c r="J12" s="11">
        <v>47</v>
      </c>
      <c r="K12">
        <f>VLOOKUP(wt!$A12,xtal_annotation!$A$1:$AA$105,9,FALSE)</f>
        <v>47</v>
      </c>
      <c r="L12">
        <f>VLOOKUP(wt!$A12,xtal_annotation!$A$1:$AA$105,10,FALSE)</f>
        <v>48</v>
      </c>
      <c r="M12" s="11">
        <v>50</v>
      </c>
      <c r="N12">
        <f>VLOOKUP(wt!$A12,xtal_annotation!$A$1:$AA$105,11,FALSE)</f>
        <v>55</v>
      </c>
      <c r="O12">
        <f>VLOOKUP(wt!$A12,xtal_annotation!$A$1:$AA$105,12,FALSE)</f>
        <v>56</v>
      </c>
      <c r="P12" s="11">
        <v>57</v>
      </c>
      <c r="Q12">
        <f>VLOOKUP(wt!$A12,xtal_annotation!$A$1:$AA$105,13,FALSE)</f>
        <v>57</v>
      </c>
      <c r="R12">
        <f>VLOOKUP(wt!$A12,xtal_annotation!$A$1:$AA$105,14,FALSE)</f>
        <v>58</v>
      </c>
      <c r="S12" s="11">
        <v>64</v>
      </c>
      <c r="T12">
        <f>VLOOKUP(wt!$A12,xtal_annotation!$A$1:$AA$105,15,FALSE)</f>
        <v>64</v>
      </c>
      <c r="U12">
        <f>VLOOKUP(wt!$A12,xtal_annotation!$A$1:$AA$105,16,FALSE)</f>
        <v>65</v>
      </c>
      <c r="V12" s="11">
        <v>68</v>
      </c>
      <c r="W12">
        <f>VLOOKUP(wt!$A12,xtal_annotation!$A$1:$AA$105,17,FALSE)</f>
        <v>77</v>
      </c>
      <c r="X12">
        <f>VLOOKUP(wt!$A12,xtal_annotation!$A$1:$AA$105,18,FALSE)</f>
        <v>78</v>
      </c>
      <c r="Y12" s="11">
        <v>83</v>
      </c>
      <c r="Z12">
        <f>VLOOKUP(wt!$A12,xtal_annotation!$A$1:$AA$105,19,FALSE)</f>
        <v>84</v>
      </c>
      <c r="AA12">
        <f>VLOOKUP(wt!$A12,xtal_annotation!$A$1:$AA$105,20,FALSE)</f>
        <v>85</v>
      </c>
      <c r="AB12" s="11">
        <v>86</v>
      </c>
      <c r="AC12">
        <f>VLOOKUP(wt!$A12,xtal_annotation!$A$1:$AA$105,21,FALSE)</f>
        <v>86</v>
      </c>
      <c r="AD12">
        <f>VLOOKUP(wt!$A12,xtal_annotation!$A$1:$AA$105,22,FALSE)</f>
        <v>87</v>
      </c>
      <c r="AE12" s="11">
        <v>87</v>
      </c>
      <c r="AF12">
        <f>VLOOKUP(wt!$A12,xtal_annotation!$A$1:$AA$105,23,FALSE)</f>
        <v>90</v>
      </c>
      <c r="AG12">
        <f>VLOOKUP(wt!$A12,xtal_annotation!$A$1:$AA$105,24,FALSE)</f>
        <v>92</v>
      </c>
      <c r="AH12" s="11">
        <v>94</v>
      </c>
      <c r="AI12">
        <f>VLOOKUP(wt!$A12,xtal_annotation!$A$1:$AA$105,25,FALSE)</f>
        <v>94</v>
      </c>
      <c r="AJ12">
        <f>VLOOKUP(wt!$A12,xtal_annotation!$A$1:$AA$105,26,FALSE)</f>
        <v>95</v>
      </c>
      <c r="AK12" s="11">
        <v>98</v>
      </c>
      <c r="AL12">
        <f>VLOOKUP(wt!$A12,xtal_annotation!$A$1:$AA$105,27,FALSE)</f>
        <v>98</v>
      </c>
    </row>
    <row r="13" spans="1:39" x14ac:dyDescent="0.2">
      <c r="A13" s="9" t="str">
        <f t="shared" si="1"/>
        <v>calrl_human__wt</v>
      </c>
      <c r="B13" s="6" t="s">
        <v>42</v>
      </c>
      <c r="C13">
        <f>VLOOKUP(wt!$A13,xtal_annotation!$A$1:$AA$105,4,FALSE)</f>
        <v>35</v>
      </c>
      <c r="D13" s="11">
        <v>48</v>
      </c>
      <c r="E13">
        <f>VLOOKUP(wt!$A13,xtal_annotation!$A$1:$AA$105,5,FALSE)</f>
        <v>55</v>
      </c>
      <c r="F13">
        <f>VLOOKUP(wt!$A13,xtal_annotation!$A$1:$AA$105,6,FALSE)</f>
        <v>63</v>
      </c>
      <c r="G13" s="11">
        <v>65</v>
      </c>
      <c r="H13">
        <f>VLOOKUP(wt!$A13,xtal_annotation!$A$1:$AA$105,7,FALSE)</f>
        <v>70</v>
      </c>
      <c r="I13">
        <f>VLOOKUP(wt!$A13,xtal_annotation!$A$1:$AA$105,8,FALSE)</f>
        <v>71</v>
      </c>
      <c r="J13" s="11">
        <v>72</v>
      </c>
      <c r="K13">
        <f>VLOOKUP(wt!$A13,xtal_annotation!$A$1:$AA$105,9,FALSE)</f>
        <v>72</v>
      </c>
      <c r="L13">
        <f>VLOOKUP(wt!$A13,xtal_annotation!$A$1:$AA$105,10,FALSE)</f>
        <v>73</v>
      </c>
      <c r="M13" s="11">
        <v>74</v>
      </c>
      <c r="N13">
        <f>VLOOKUP(wt!$A13,xtal_annotation!$A$1:$AA$105,11,FALSE)</f>
        <v>79</v>
      </c>
      <c r="O13">
        <f>VLOOKUP(wt!$A13,xtal_annotation!$A$1:$AA$105,12,FALSE)</f>
        <v>80</v>
      </c>
      <c r="P13" s="11">
        <v>81</v>
      </c>
      <c r="Q13">
        <f>VLOOKUP(wt!$A13,xtal_annotation!$A$1:$AA$105,13,FALSE)</f>
        <v>81</v>
      </c>
      <c r="R13">
        <f>VLOOKUP(wt!$A13,xtal_annotation!$A$1:$AA$105,14,FALSE)</f>
        <v>82</v>
      </c>
      <c r="S13" s="11">
        <v>88</v>
      </c>
      <c r="T13">
        <f>VLOOKUP(wt!$A13,xtal_annotation!$A$1:$AA$105,15,FALSE)</f>
        <v>88</v>
      </c>
      <c r="U13">
        <f>VLOOKUP(wt!$A13,xtal_annotation!$A$1:$AA$105,16,FALSE)</f>
        <v>89</v>
      </c>
      <c r="V13" s="11">
        <v>92</v>
      </c>
      <c r="W13">
        <f>VLOOKUP(wt!$A13,xtal_annotation!$A$1:$AA$105,17,FALSE)</f>
        <v>99</v>
      </c>
      <c r="X13">
        <f>VLOOKUP(wt!$A13,xtal_annotation!$A$1:$AA$105,18,FALSE)</f>
        <v>100</v>
      </c>
      <c r="Y13" s="11">
        <v>105</v>
      </c>
      <c r="Z13">
        <f>VLOOKUP(wt!$A13,xtal_annotation!$A$1:$AA$105,19,FALSE)</f>
        <v>106</v>
      </c>
      <c r="AA13">
        <f>VLOOKUP(wt!$A13,xtal_annotation!$A$1:$AA$105,20,FALSE)</f>
        <v>107</v>
      </c>
      <c r="AB13" s="11">
        <v>108</v>
      </c>
      <c r="AC13">
        <f>VLOOKUP(wt!$A13,xtal_annotation!$A$1:$AA$105,21,FALSE)</f>
        <v>108</v>
      </c>
      <c r="AD13">
        <f>VLOOKUP(wt!$A13,xtal_annotation!$A$1:$AA$105,22,FALSE)</f>
        <v>109</v>
      </c>
      <c r="AE13" s="11">
        <v>109</v>
      </c>
      <c r="AF13">
        <f>VLOOKUP(wt!$A13,xtal_annotation!$A$1:$AA$105,23,FALSE)</f>
        <v>114</v>
      </c>
      <c r="AG13">
        <f>VLOOKUP(wt!$A13,xtal_annotation!$A$1:$AA$105,24,FALSE)</f>
        <v>118</v>
      </c>
      <c r="AH13" s="11">
        <v>123</v>
      </c>
      <c r="AI13">
        <f>VLOOKUP(wt!$A13,xtal_annotation!$A$1:$AA$105,25,FALSE)</f>
        <v>123</v>
      </c>
      <c r="AJ13">
        <f>VLOOKUP(wt!$A13,xtal_annotation!$A$1:$AA$105,26,FALSE)</f>
        <v>124</v>
      </c>
      <c r="AK13" s="11">
        <v>127</v>
      </c>
      <c r="AL13">
        <f>VLOOKUP(wt!$A13,xtal_annotation!$A$1:$AA$105,27,FALSE)</f>
        <v>127</v>
      </c>
    </row>
    <row r="14" spans="1:39" x14ac:dyDescent="0.2">
      <c r="A14" s="9" t="str">
        <f t="shared" si="1"/>
        <v>calcr_human__wt</v>
      </c>
      <c r="B14" s="6" t="s">
        <v>44</v>
      </c>
      <c r="C14">
        <f>VLOOKUP(wt!$A14,xtal_annotation!$A$1:$AA$105,4,FALSE)</f>
        <v>40</v>
      </c>
      <c r="D14" s="11">
        <v>55</v>
      </c>
      <c r="E14">
        <f>VLOOKUP(wt!$A14,xtal_annotation!$A$1:$AA$105,5,FALSE)</f>
        <v>62</v>
      </c>
      <c r="F14">
        <f>VLOOKUP(wt!$A14,xtal_annotation!$A$1:$AA$105,6,FALSE)</f>
        <v>70</v>
      </c>
      <c r="G14" s="11">
        <v>72</v>
      </c>
      <c r="H14">
        <f>VLOOKUP(wt!$A14,xtal_annotation!$A$1:$AA$105,7,FALSE)</f>
        <v>77</v>
      </c>
      <c r="I14">
        <f>VLOOKUP(wt!$A14,xtal_annotation!$A$1:$AA$105,8,FALSE)</f>
        <v>78</v>
      </c>
      <c r="J14" s="11">
        <v>79</v>
      </c>
      <c r="K14">
        <f>VLOOKUP(wt!$A14,xtal_annotation!$A$1:$AA$105,9,FALSE)</f>
        <v>79</v>
      </c>
      <c r="L14">
        <f>VLOOKUP(wt!$A14,xtal_annotation!$A$1:$AA$105,10,FALSE)</f>
        <v>80</v>
      </c>
      <c r="M14" s="11">
        <v>81</v>
      </c>
      <c r="N14">
        <f>VLOOKUP(wt!$A14,xtal_annotation!$A$1:$AA$105,11,FALSE)</f>
        <v>86</v>
      </c>
      <c r="O14">
        <f>VLOOKUP(wt!$A14,xtal_annotation!$A$1:$AA$105,12,FALSE)</f>
        <v>87</v>
      </c>
      <c r="P14" s="11">
        <v>88</v>
      </c>
      <c r="Q14">
        <f>VLOOKUP(wt!$A14,xtal_annotation!$A$1:$AA$105,13,FALSE)</f>
        <v>88</v>
      </c>
      <c r="R14">
        <f>VLOOKUP(wt!$A14,xtal_annotation!$A$1:$AA$105,14,FALSE)</f>
        <v>89</v>
      </c>
      <c r="S14" s="11">
        <v>95</v>
      </c>
      <c r="T14">
        <f>VLOOKUP(wt!$A14,xtal_annotation!$A$1:$AA$105,15,FALSE)</f>
        <v>95</v>
      </c>
      <c r="U14">
        <f>VLOOKUP(wt!$A14,xtal_annotation!$A$1:$AA$105,16,FALSE)</f>
        <v>96</v>
      </c>
      <c r="V14" s="11">
        <v>99</v>
      </c>
      <c r="W14">
        <f>VLOOKUP(wt!$A14,xtal_annotation!$A$1:$AA$105,17,FALSE)</f>
        <v>106</v>
      </c>
      <c r="X14">
        <f>VLOOKUP(wt!$A14,xtal_annotation!$A$1:$AA$105,18,FALSE)</f>
        <v>107</v>
      </c>
      <c r="Y14" s="11">
        <v>112</v>
      </c>
      <c r="Z14">
        <f>VLOOKUP(wt!$A14,xtal_annotation!$A$1:$AA$105,19,FALSE)</f>
        <v>113</v>
      </c>
      <c r="AA14">
        <f>VLOOKUP(wt!$A14,xtal_annotation!$A$1:$AA$105,20,FALSE)</f>
        <v>114</v>
      </c>
      <c r="AB14" s="11">
        <v>115</v>
      </c>
      <c r="AC14">
        <f>VLOOKUP(wt!$A14,xtal_annotation!$A$1:$AA$105,21,FALSE)</f>
        <v>115</v>
      </c>
      <c r="AD14">
        <f>VLOOKUP(wt!$A14,xtal_annotation!$A$1:$AA$105,22,FALSE)</f>
        <v>116</v>
      </c>
      <c r="AE14" s="11">
        <v>116</v>
      </c>
      <c r="AF14">
        <f>VLOOKUP(wt!$A14,xtal_annotation!$A$1:$AA$105,23,FALSE)</f>
        <v>121</v>
      </c>
      <c r="AG14">
        <f>VLOOKUP(wt!$A14,xtal_annotation!$A$1:$AA$105,24,FALSE)</f>
        <v>125</v>
      </c>
      <c r="AH14" s="11">
        <v>130</v>
      </c>
      <c r="AI14">
        <f>VLOOKUP(wt!$A14,xtal_annotation!$A$1:$AA$105,25,FALSE)</f>
        <v>130</v>
      </c>
      <c r="AJ14">
        <f>VLOOKUP(wt!$A14,xtal_annotation!$A$1:$AA$105,26,FALSE)</f>
        <v>131</v>
      </c>
      <c r="AK14" s="11">
        <v>134</v>
      </c>
      <c r="AL14">
        <f>VLOOKUP(wt!$A14,xtal_annotation!$A$1:$AA$105,27,FALSE)</f>
        <v>134</v>
      </c>
    </row>
    <row r="15" spans="1:39" x14ac:dyDescent="0.2">
      <c r="A15" s="9" t="str">
        <f t="shared" si="1"/>
        <v>sctr_human__wt</v>
      </c>
      <c r="B15" s="6" t="s">
        <v>26</v>
      </c>
      <c r="C15">
        <f>VLOOKUP(wt!$A15,xtal_annotation!$A$1:$AA$105,4,FALSE)</f>
        <v>33</v>
      </c>
      <c r="D15" s="11">
        <v>45</v>
      </c>
      <c r="E15">
        <f>VLOOKUP(wt!$A15,xtal_annotation!$A$1:$AA$105,5,FALSE)</f>
        <v>53</v>
      </c>
      <c r="F15">
        <f>VLOOKUP(wt!$A15,xtal_annotation!$A$1:$AA$105,6,FALSE)</f>
        <v>65</v>
      </c>
      <c r="G15" s="11">
        <v>66</v>
      </c>
      <c r="H15">
        <f>VLOOKUP(wt!$A15,xtal_annotation!$A$1:$AA$105,7,FALSE)</f>
        <v>71</v>
      </c>
      <c r="I15">
        <f>VLOOKUP(wt!$A15,xtal_annotation!$A$1:$AA$105,8,FALSE)</f>
        <v>72</v>
      </c>
      <c r="J15" s="11">
        <v>73</v>
      </c>
      <c r="K15">
        <f>VLOOKUP(wt!$A15,xtal_annotation!$A$1:$AA$105,9,FALSE)</f>
        <v>73</v>
      </c>
      <c r="L15">
        <f>VLOOKUP(wt!$A15,xtal_annotation!$A$1:$AA$105,10,FALSE)</f>
        <v>74</v>
      </c>
      <c r="M15" s="11">
        <v>75</v>
      </c>
      <c r="N15">
        <f>VLOOKUP(wt!$A15,xtal_annotation!$A$1:$AA$105,11,FALSE)</f>
        <v>80</v>
      </c>
      <c r="O15">
        <f>VLOOKUP(wt!$A15,xtal_annotation!$A$1:$AA$105,12,FALSE)</f>
        <v>81</v>
      </c>
      <c r="P15" s="11">
        <v>82</v>
      </c>
      <c r="Q15">
        <f>VLOOKUP(wt!$A15,xtal_annotation!$A$1:$AA$105,13,FALSE)</f>
        <v>82</v>
      </c>
      <c r="R15">
        <f>VLOOKUP(wt!$A15,xtal_annotation!$A$1:$AA$105,14,FALSE)</f>
        <v>83</v>
      </c>
      <c r="S15" s="11">
        <v>89</v>
      </c>
      <c r="T15">
        <f>VLOOKUP(wt!$A15,xtal_annotation!$A$1:$AA$105,15,FALSE)</f>
        <v>89</v>
      </c>
      <c r="U15">
        <f>VLOOKUP(wt!$A15,xtal_annotation!$A$1:$AA$105,16,FALSE)</f>
        <v>90</v>
      </c>
      <c r="V15" s="11">
        <v>93</v>
      </c>
      <c r="W15">
        <f>VLOOKUP(wt!$A15,xtal_annotation!$A$1:$AA$105,17,FALSE)</f>
        <v>101</v>
      </c>
      <c r="X15">
        <f>VLOOKUP(wt!$A15,xtal_annotation!$A$1:$AA$105,18,FALSE)</f>
        <v>102</v>
      </c>
      <c r="Y15" s="11">
        <v>107</v>
      </c>
      <c r="Z15">
        <f>VLOOKUP(wt!$A15,xtal_annotation!$A$1:$AA$105,19,FALSE)</f>
        <v>108</v>
      </c>
      <c r="AA15">
        <f>VLOOKUP(wt!$A15,xtal_annotation!$A$1:$AA$105,20,FALSE)</f>
        <v>109</v>
      </c>
      <c r="AB15" s="11">
        <v>110</v>
      </c>
      <c r="AC15">
        <f>VLOOKUP(wt!$A15,xtal_annotation!$A$1:$AA$105,21,FALSE)</f>
        <v>110</v>
      </c>
      <c r="AD15">
        <f>VLOOKUP(wt!$A15,xtal_annotation!$A$1:$AA$105,22,FALSE)</f>
        <v>111</v>
      </c>
      <c r="AE15" s="11">
        <v>111</v>
      </c>
      <c r="AF15">
        <f>VLOOKUP(wt!$A15,xtal_annotation!$A$1:$AA$105,23,FALSE)</f>
        <v>113</v>
      </c>
      <c r="AG15">
        <f>VLOOKUP(wt!$A15,xtal_annotation!$A$1:$AA$105,24,FALSE)</f>
        <v>115</v>
      </c>
      <c r="AH15" s="11">
        <v>116</v>
      </c>
      <c r="AI15">
        <f>VLOOKUP(wt!$A15,xtal_annotation!$A$1:$AA$105,25,FALSE)</f>
        <v>117</v>
      </c>
      <c r="AJ15">
        <f>VLOOKUP(wt!$A15,xtal_annotation!$A$1:$AA$105,26,FALSE)</f>
        <v>118</v>
      </c>
      <c r="AK15" s="11">
        <v>123</v>
      </c>
      <c r="AL15">
        <f>VLOOKUP(wt!$A15,xtal_annotation!$A$1:$AA$105,27,FALSE)</f>
        <v>124</v>
      </c>
    </row>
    <row r="16" spans="1:39" x14ac:dyDescent="0.2">
      <c r="A16" s="9" t="str">
        <f t="shared" si="1"/>
        <v>pth2r_human__wt</v>
      </c>
      <c r="B16" s="6" t="s">
        <v>27</v>
      </c>
      <c r="C16">
        <f>VLOOKUP(wt!$A16,xtal_annotation!$A$1:$AA$105,4,FALSE)</f>
        <v>33</v>
      </c>
      <c r="D16" s="11">
        <v>48</v>
      </c>
      <c r="E16">
        <f>VLOOKUP(wt!$A16,xtal_annotation!$A$1:$AA$105,5,FALSE)</f>
        <v>58</v>
      </c>
      <c r="F16">
        <f>VLOOKUP(wt!$A16,xtal_annotation!$A$1:$AA$105,6,FALSE)</f>
        <v>62</v>
      </c>
      <c r="G16" s="11">
        <v>63</v>
      </c>
      <c r="H16">
        <f>VLOOKUP(wt!$A16,xtal_annotation!$A$1:$AA$105,7,FALSE)</f>
        <v>68</v>
      </c>
      <c r="I16">
        <f>VLOOKUP(wt!$A16,xtal_annotation!$A$1:$AA$105,8,FALSE)</f>
        <v>69</v>
      </c>
      <c r="J16" s="11">
        <v>70</v>
      </c>
      <c r="K16">
        <f>VLOOKUP(wt!$A16,xtal_annotation!$A$1:$AA$105,9,FALSE)</f>
        <v>70</v>
      </c>
      <c r="L16">
        <f>VLOOKUP(wt!$A16,xtal_annotation!$A$1:$AA$105,10,FALSE)</f>
        <v>71</v>
      </c>
      <c r="M16" s="11">
        <v>72</v>
      </c>
      <c r="N16">
        <f>VLOOKUP(wt!$A16,xtal_annotation!$A$1:$AA$105,11,FALSE)</f>
        <v>77</v>
      </c>
      <c r="O16">
        <f>VLOOKUP(wt!$A16,xtal_annotation!$A$1:$AA$105,12,FALSE)</f>
        <v>78</v>
      </c>
      <c r="P16" s="11">
        <v>79</v>
      </c>
      <c r="Q16">
        <f>VLOOKUP(wt!$A16,xtal_annotation!$A$1:$AA$105,13,FALSE)</f>
        <v>79</v>
      </c>
      <c r="R16">
        <f>VLOOKUP(wt!$A16,xtal_annotation!$A$1:$AA$105,14,FALSE)</f>
        <v>80</v>
      </c>
      <c r="S16" s="11">
        <v>86</v>
      </c>
      <c r="T16">
        <f>VLOOKUP(wt!$A16,xtal_annotation!$A$1:$AA$105,15,FALSE)</f>
        <v>86</v>
      </c>
      <c r="U16">
        <f>VLOOKUP(wt!$A16,xtal_annotation!$A$1:$AA$105,16,FALSE)</f>
        <v>87</v>
      </c>
      <c r="V16" s="11">
        <v>90</v>
      </c>
      <c r="W16">
        <f>VLOOKUP(wt!$A16,xtal_annotation!$A$1:$AA$105,17,FALSE)</f>
        <v>97</v>
      </c>
      <c r="X16">
        <f>VLOOKUP(wt!$A16,xtal_annotation!$A$1:$AA$105,18,FALSE)</f>
        <v>98</v>
      </c>
      <c r="Y16" s="11">
        <v>103</v>
      </c>
      <c r="Z16">
        <f>VLOOKUP(wt!$A16,xtal_annotation!$A$1:$AA$105,19,FALSE)</f>
        <v>104</v>
      </c>
      <c r="AA16">
        <f>VLOOKUP(wt!$A16,xtal_annotation!$A$1:$AA$105,20,FALSE)</f>
        <v>105</v>
      </c>
      <c r="AB16" s="11">
        <v>106</v>
      </c>
      <c r="AC16">
        <f>VLOOKUP(wt!$A16,xtal_annotation!$A$1:$AA$105,21,FALSE)</f>
        <v>106</v>
      </c>
      <c r="AD16">
        <f>VLOOKUP(wt!$A16,xtal_annotation!$A$1:$AA$105,22,FALSE)</f>
        <v>107</v>
      </c>
      <c r="AE16" s="11">
        <v>107</v>
      </c>
      <c r="AF16">
        <f>VLOOKUP(wt!$A16,xtal_annotation!$A$1:$AA$105,23,FALSE)</f>
        <v>112</v>
      </c>
      <c r="AG16">
        <f>VLOOKUP(wt!$A16,xtal_annotation!$A$1:$AA$105,24,FALSE)</f>
        <v>115</v>
      </c>
      <c r="AH16" s="11">
        <v>121</v>
      </c>
      <c r="AI16">
        <f>VLOOKUP(wt!$A16,xtal_annotation!$A$1:$AA$105,25,FALSE)</f>
        <v>121</v>
      </c>
      <c r="AJ16">
        <f>VLOOKUP(wt!$A16,xtal_annotation!$A$1:$AA$105,26,FALSE)</f>
        <v>122</v>
      </c>
      <c r="AK16" s="11">
        <v>125</v>
      </c>
      <c r="AL16">
        <f>VLOOKUP(wt!$A16,xtal_annotation!$A$1:$AA$105,27,FALSE)</f>
        <v>129</v>
      </c>
    </row>
    <row r="17" spans="1:38" x14ac:dyDescent="0.2">
      <c r="A17" s="9" t="str">
        <f t="shared" si="0"/>
        <v>vipr1_human__wt</v>
      </c>
      <c r="B17" s="6" t="s">
        <v>29</v>
      </c>
      <c r="C17">
        <f>VLOOKUP(wt!$A17,xtal_annotation!$A$1:$AA$105,4,FALSE)</f>
        <v>38</v>
      </c>
      <c r="D17" s="11">
        <v>50</v>
      </c>
      <c r="E17">
        <f>VLOOKUP(wt!$A17,xtal_annotation!$A$1:$AA$105,5,FALSE)</f>
        <v>58</v>
      </c>
      <c r="F17">
        <f>VLOOKUP(wt!$A17,xtal_annotation!$A$1:$AA$105,6,FALSE)</f>
        <v>62</v>
      </c>
      <c r="G17" s="11">
        <v>63</v>
      </c>
      <c r="H17">
        <f>VLOOKUP(wt!$A17,xtal_annotation!$A$1:$AA$105,7,FALSE)</f>
        <v>68</v>
      </c>
      <c r="I17">
        <f>VLOOKUP(wt!$A17,xtal_annotation!$A$1:$AA$105,8,FALSE)</f>
        <v>69</v>
      </c>
      <c r="J17" s="11">
        <v>70</v>
      </c>
      <c r="K17">
        <f>VLOOKUP(wt!$A17,xtal_annotation!$A$1:$AA$105,9,FALSE)</f>
        <v>70</v>
      </c>
      <c r="L17">
        <f>VLOOKUP(wt!$A17,xtal_annotation!$A$1:$AA$105,10,FALSE)</f>
        <v>71</v>
      </c>
      <c r="M17" s="11">
        <v>72</v>
      </c>
      <c r="N17">
        <f>VLOOKUP(wt!$A17,xtal_annotation!$A$1:$AA$105,11,FALSE)</f>
        <v>77</v>
      </c>
      <c r="O17">
        <f>VLOOKUP(wt!$A17,xtal_annotation!$A$1:$AA$105,12,FALSE)</f>
        <v>78</v>
      </c>
      <c r="P17" s="11">
        <v>79</v>
      </c>
      <c r="Q17">
        <f>VLOOKUP(wt!$A17,xtal_annotation!$A$1:$AA$105,13,FALSE)</f>
        <v>79</v>
      </c>
      <c r="R17">
        <f>VLOOKUP(wt!$A17,xtal_annotation!$A$1:$AA$105,14,FALSE)</f>
        <v>80</v>
      </c>
      <c r="S17" s="11">
        <v>86</v>
      </c>
      <c r="T17">
        <f>VLOOKUP(wt!$A17,xtal_annotation!$A$1:$AA$105,15,FALSE)</f>
        <v>86</v>
      </c>
      <c r="U17">
        <f>VLOOKUP(wt!$A17,xtal_annotation!$A$1:$AA$105,16,FALSE)</f>
        <v>87</v>
      </c>
      <c r="V17" s="11">
        <v>90</v>
      </c>
      <c r="W17">
        <f>VLOOKUP(wt!$A17,xtal_annotation!$A$1:$AA$105,17,FALSE)</f>
        <v>99</v>
      </c>
      <c r="X17">
        <f>VLOOKUP(wt!$A17,xtal_annotation!$A$1:$AA$105,18,FALSE)</f>
        <v>100</v>
      </c>
      <c r="Y17" s="11">
        <v>105</v>
      </c>
      <c r="Z17">
        <f>VLOOKUP(wt!$A17,xtal_annotation!$A$1:$AA$105,19,FALSE)</f>
        <v>106</v>
      </c>
      <c r="AA17">
        <f>VLOOKUP(wt!$A17,xtal_annotation!$A$1:$AA$105,20,FALSE)</f>
        <v>107</v>
      </c>
      <c r="AB17" s="11">
        <v>108</v>
      </c>
      <c r="AC17">
        <f>VLOOKUP(wt!$A17,xtal_annotation!$A$1:$AA$105,21,FALSE)</f>
        <v>108</v>
      </c>
      <c r="AD17">
        <f>VLOOKUP(wt!$A17,xtal_annotation!$A$1:$AA$105,22,FALSE)</f>
        <v>109</v>
      </c>
      <c r="AE17" s="11">
        <v>109</v>
      </c>
      <c r="AF17">
        <f>VLOOKUP(wt!$A17,xtal_annotation!$A$1:$AA$105,23,FALSE)</f>
        <v>111</v>
      </c>
      <c r="AG17">
        <f>VLOOKUP(wt!$A17,xtal_annotation!$A$1:$AA$105,24,FALSE)</f>
        <v>114</v>
      </c>
      <c r="AH17" s="11">
        <v>115</v>
      </c>
      <c r="AI17">
        <f>VLOOKUP(wt!$A17,xtal_annotation!$A$1:$AA$105,25,FALSE)</f>
        <v>116</v>
      </c>
      <c r="AJ17">
        <f>VLOOKUP(wt!$A17,xtal_annotation!$A$1:$AA$105,26,FALSE)</f>
        <v>117</v>
      </c>
      <c r="AK17" s="11">
        <v>122</v>
      </c>
      <c r="AL17">
        <f>VLOOKUP(wt!$A17,xtal_annotation!$A$1:$AA$105,27,FALSE)</f>
        <v>123</v>
      </c>
    </row>
    <row r="24" spans="1:38" x14ac:dyDescent="0.2">
      <c r="A24" s="9"/>
    </row>
    <row r="25" spans="1:38" x14ac:dyDescent="0.2">
      <c r="A25" s="9"/>
    </row>
    <row r="26" spans="1:38" x14ac:dyDescent="0.2">
      <c r="A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sqref="A1:V21"/>
    </sheetView>
  </sheetViews>
  <sheetFormatPr baseColWidth="10" defaultRowHeight="16" x14ac:dyDescent="0.2"/>
  <cols>
    <col min="1" max="1" width="12.1640625" bestFit="1" customWidth="1"/>
    <col min="2" max="16" width="4" bestFit="1" customWidth="1"/>
    <col min="17" max="17" width="4" customWidth="1"/>
    <col min="18" max="20" width="4" bestFit="1" customWidth="1"/>
  </cols>
  <sheetData>
    <row r="1" spans="1:21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102</v>
      </c>
      <c r="S1" t="s">
        <v>116</v>
      </c>
      <c r="T1" t="s">
        <v>117</v>
      </c>
      <c r="U1" t="s">
        <v>49</v>
      </c>
    </row>
    <row r="2" spans="1:21" x14ac:dyDescent="0.2">
      <c r="A2" t="s">
        <v>35</v>
      </c>
      <c r="B2" t="s">
        <v>84</v>
      </c>
      <c r="C2" t="s">
        <v>86</v>
      </c>
      <c r="D2" t="s">
        <v>87</v>
      </c>
      <c r="E2" t="s">
        <v>87</v>
      </c>
      <c r="F2" t="s">
        <v>6</v>
      </c>
      <c r="G2" t="s">
        <v>6</v>
      </c>
      <c r="H2" t="s">
        <v>6</v>
      </c>
      <c r="I2" t="s">
        <v>85</v>
      </c>
      <c r="J2" t="s">
        <v>93</v>
      </c>
      <c r="K2" t="s">
        <v>87</v>
      </c>
      <c r="L2" t="s">
        <v>6</v>
      </c>
      <c r="M2" t="s">
        <v>6</v>
      </c>
      <c r="N2" t="s">
        <v>85</v>
      </c>
      <c r="O2" t="s">
        <v>85</v>
      </c>
      <c r="P2" t="s">
        <v>101</v>
      </c>
      <c r="Q2" t="s">
        <v>6</v>
      </c>
      <c r="R2" t="s">
        <v>6</v>
      </c>
      <c r="S2" t="s">
        <v>85</v>
      </c>
      <c r="T2" t="s">
        <v>103</v>
      </c>
    </row>
    <row r="3" spans="1:21" x14ac:dyDescent="0.2">
      <c r="A3" t="s">
        <v>24</v>
      </c>
      <c r="B3" t="s">
        <v>84</v>
      </c>
      <c r="C3" t="s">
        <v>104</v>
      </c>
      <c r="D3" t="s">
        <v>105</v>
      </c>
      <c r="E3" t="s">
        <v>106</v>
      </c>
      <c r="F3" t="s">
        <v>6</v>
      </c>
      <c r="G3" t="s">
        <v>6</v>
      </c>
      <c r="H3" t="s">
        <v>6</v>
      </c>
      <c r="I3" t="s">
        <v>6</v>
      </c>
      <c r="J3" t="s">
        <v>84</v>
      </c>
      <c r="K3" t="s">
        <v>104</v>
      </c>
      <c r="L3" t="s">
        <v>93</v>
      </c>
      <c r="M3" t="s">
        <v>93</v>
      </c>
      <c r="N3" t="s">
        <v>93</v>
      </c>
      <c r="O3" t="s">
        <v>6</v>
      </c>
      <c r="P3" t="s">
        <v>108</v>
      </c>
      <c r="Q3" t="s">
        <v>6</v>
      </c>
      <c r="R3" t="s">
        <v>114</v>
      </c>
      <c r="S3" t="s">
        <v>114</v>
      </c>
      <c r="T3" t="s">
        <v>103</v>
      </c>
    </row>
    <row r="4" spans="1:21" x14ac:dyDescent="0.2">
      <c r="A4" t="s">
        <v>7</v>
      </c>
      <c r="B4" t="s">
        <v>84</v>
      </c>
      <c r="C4" t="s">
        <v>104</v>
      </c>
      <c r="D4" t="s">
        <v>105</v>
      </c>
      <c r="E4" t="s">
        <v>106</v>
      </c>
      <c r="F4" t="s">
        <v>6</v>
      </c>
      <c r="G4" t="s">
        <v>6</v>
      </c>
      <c r="H4" t="s">
        <v>6</v>
      </c>
      <c r="I4" t="s">
        <v>6</v>
      </c>
      <c r="J4" t="s">
        <v>84</v>
      </c>
      <c r="K4" t="s">
        <v>104</v>
      </c>
      <c r="L4" t="s">
        <v>93</v>
      </c>
      <c r="M4" t="s">
        <v>93</v>
      </c>
      <c r="N4" t="s">
        <v>107</v>
      </c>
      <c r="O4" t="s">
        <v>6</v>
      </c>
      <c r="P4" t="s">
        <v>108</v>
      </c>
      <c r="Q4" t="s">
        <v>6</v>
      </c>
      <c r="R4" t="s">
        <v>109</v>
      </c>
      <c r="S4" t="s">
        <v>93</v>
      </c>
      <c r="T4" t="s">
        <v>110</v>
      </c>
    </row>
    <row r="5" spans="1:21" x14ac:dyDescent="0.2">
      <c r="A5" t="s">
        <v>20</v>
      </c>
      <c r="B5" t="s">
        <v>84</v>
      </c>
      <c r="C5" t="s">
        <v>104</v>
      </c>
      <c r="D5" t="s">
        <v>105</v>
      </c>
      <c r="E5" t="s">
        <v>106</v>
      </c>
      <c r="F5" t="s">
        <v>6</v>
      </c>
      <c r="G5" t="s">
        <v>6</v>
      </c>
      <c r="H5" t="s">
        <v>6</v>
      </c>
      <c r="I5" t="s">
        <v>6</v>
      </c>
      <c r="J5" t="s">
        <v>84</v>
      </c>
      <c r="K5" t="s">
        <v>104</v>
      </c>
      <c r="L5" t="s">
        <v>114</v>
      </c>
      <c r="M5" t="s">
        <v>85</v>
      </c>
      <c r="N5" t="s">
        <v>112</v>
      </c>
      <c r="O5" t="s">
        <v>6</v>
      </c>
      <c r="P5" t="s">
        <v>108</v>
      </c>
      <c r="Q5" t="s">
        <v>6</v>
      </c>
      <c r="R5" t="s">
        <v>106</v>
      </c>
      <c r="S5" t="s">
        <v>109</v>
      </c>
      <c r="T5" t="s">
        <v>103</v>
      </c>
    </row>
    <row r="6" spans="1:21" x14ac:dyDescent="0.2">
      <c r="A6" t="s">
        <v>15</v>
      </c>
      <c r="B6" t="s">
        <v>84</v>
      </c>
      <c r="C6" t="s">
        <v>104</v>
      </c>
      <c r="D6" t="s">
        <v>105</v>
      </c>
      <c r="E6" t="s">
        <v>106</v>
      </c>
      <c r="F6" t="s">
        <v>6</v>
      </c>
      <c r="G6" t="s">
        <v>6</v>
      </c>
      <c r="H6" t="s">
        <v>6</v>
      </c>
      <c r="I6" t="s">
        <v>6</v>
      </c>
      <c r="J6" t="s">
        <v>84</v>
      </c>
      <c r="K6" t="s">
        <v>104</v>
      </c>
      <c r="L6" t="s">
        <v>114</v>
      </c>
      <c r="M6" t="s">
        <v>85</v>
      </c>
      <c r="N6" t="s">
        <v>85</v>
      </c>
      <c r="O6" t="s">
        <v>6</v>
      </c>
      <c r="P6" t="s">
        <v>108</v>
      </c>
      <c r="Q6" t="s">
        <v>6</v>
      </c>
      <c r="R6" t="s">
        <v>84</v>
      </c>
      <c r="S6" t="s">
        <v>109</v>
      </c>
      <c r="T6" t="s">
        <v>103</v>
      </c>
    </row>
    <row r="7" spans="1:21" s="19" customFormat="1" x14ac:dyDescent="0.2">
      <c r="A7" s="19" t="s">
        <v>25</v>
      </c>
      <c r="B7" s="19" t="s">
        <v>84</v>
      </c>
      <c r="C7" s="19" t="s">
        <v>85</v>
      </c>
      <c r="D7" s="19" t="s">
        <v>105</v>
      </c>
      <c r="E7" s="19" t="s">
        <v>106</v>
      </c>
      <c r="F7" s="19" t="s">
        <v>6</v>
      </c>
      <c r="G7" s="19" t="s">
        <v>6</v>
      </c>
      <c r="H7" s="19" t="s">
        <v>6</v>
      </c>
      <c r="I7" s="19" t="s">
        <v>6</v>
      </c>
      <c r="J7" s="19" t="s">
        <v>84</v>
      </c>
      <c r="K7" s="19" t="s">
        <v>104</v>
      </c>
      <c r="L7" s="19" t="s">
        <v>104</v>
      </c>
      <c r="M7" s="19" t="s">
        <v>85</v>
      </c>
      <c r="N7" s="19" t="s">
        <v>101</v>
      </c>
      <c r="O7" s="19" t="s">
        <v>6</v>
      </c>
      <c r="P7" s="19" t="s">
        <v>101</v>
      </c>
      <c r="Q7" s="19" t="s">
        <v>6</v>
      </c>
      <c r="R7" s="19" t="s">
        <v>85</v>
      </c>
      <c r="S7" s="19" t="s">
        <v>85</v>
      </c>
      <c r="T7" s="19" t="s">
        <v>103</v>
      </c>
    </row>
    <row r="8" spans="1:21" x14ac:dyDescent="0.2">
      <c r="A8" s="4" t="s">
        <v>44</v>
      </c>
      <c r="B8" t="s">
        <v>84</v>
      </c>
      <c r="C8" t="s">
        <v>86</v>
      </c>
      <c r="D8" t="s">
        <v>105</v>
      </c>
      <c r="E8" t="s">
        <v>87</v>
      </c>
      <c r="F8" t="s">
        <v>6</v>
      </c>
      <c r="G8" t="s">
        <v>6</v>
      </c>
      <c r="H8" t="s">
        <v>6</v>
      </c>
      <c r="I8" t="s">
        <v>6</v>
      </c>
      <c r="J8" t="s">
        <v>84</v>
      </c>
      <c r="K8" t="s">
        <v>86</v>
      </c>
      <c r="L8" t="s">
        <v>6</v>
      </c>
      <c r="M8" t="s">
        <v>6</v>
      </c>
      <c r="N8" t="s">
        <v>6</v>
      </c>
      <c r="O8" t="s">
        <v>6</v>
      </c>
      <c r="P8" t="s">
        <v>87</v>
      </c>
      <c r="Q8" t="s">
        <v>86</v>
      </c>
      <c r="R8" t="s">
        <v>84</v>
      </c>
      <c r="S8" t="s">
        <v>85</v>
      </c>
      <c r="T8" t="s">
        <v>101</v>
      </c>
    </row>
    <row r="9" spans="1:21" x14ac:dyDescent="0.2">
      <c r="A9" t="s">
        <v>42</v>
      </c>
      <c r="B9" t="s">
        <v>84</v>
      </c>
      <c r="C9" t="s">
        <v>86</v>
      </c>
      <c r="D9" t="s">
        <v>105</v>
      </c>
      <c r="E9" t="s">
        <v>87</v>
      </c>
      <c r="F9" t="s">
        <v>6</v>
      </c>
      <c r="G9" t="s">
        <v>6</v>
      </c>
      <c r="H9" t="s">
        <v>6</v>
      </c>
      <c r="I9" t="s">
        <v>6</v>
      </c>
      <c r="J9" t="s">
        <v>109</v>
      </c>
      <c r="K9" t="s">
        <v>86</v>
      </c>
      <c r="L9" t="s">
        <v>6</v>
      </c>
      <c r="M9" t="s">
        <v>6</v>
      </c>
      <c r="N9" t="s">
        <v>6</v>
      </c>
      <c r="O9" t="s">
        <v>6</v>
      </c>
      <c r="P9" t="s">
        <v>87</v>
      </c>
      <c r="Q9" t="s">
        <v>86</v>
      </c>
      <c r="R9" t="s">
        <v>84</v>
      </c>
      <c r="S9" t="s">
        <v>85</v>
      </c>
      <c r="T9" t="s">
        <v>101</v>
      </c>
    </row>
    <row r="10" spans="1:21" x14ac:dyDescent="0.2">
      <c r="A10" t="s">
        <v>22</v>
      </c>
      <c r="B10" t="s">
        <v>84</v>
      </c>
      <c r="C10" t="s">
        <v>86</v>
      </c>
      <c r="D10" t="s">
        <v>105</v>
      </c>
      <c r="E10" t="s">
        <v>111</v>
      </c>
      <c r="F10" t="s">
        <v>6</v>
      </c>
      <c r="G10" t="s">
        <v>6</v>
      </c>
      <c r="H10" t="s">
        <v>6</v>
      </c>
      <c r="I10" t="s">
        <v>6</v>
      </c>
      <c r="J10" t="s">
        <v>105</v>
      </c>
      <c r="K10" t="s">
        <v>86</v>
      </c>
      <c r="L10" t="s">
        <v>6</v>
      </c>
      <c r="M10" t="s">
        <v>6</v>
      </c>
      <c r="N10" t="s">
        <v>6</v>
      </c>
      <c r="O10" t="s">
        <v>6</v>
      </c>
      <c r="P10" t="s">
        <v>87</v>
      </c>
      <c r="Q10" t="s">
        <v>112</v>
      </c>
      <c r="R10" t="s">
        <v>93</v>
      </c>
      <c r="S10" t="s">
        <v>107</v>
      </c>
      <c r="T10" t="s">
        <v>103</v>
      </c>
    </row>
    <row r="11" spans="1:21" s="19" customFormat="1" x14ac:dyDescent="0.2">
      <c r="A11" s="19" t="s">
        <v>27</v>
      </c>
      <c r="B11" s="19" t="s">
        <v>84</v>
      </c>
      <c r="C11" s="19" t="s">
        <v>84</v>
      </c>
      <c r="D11" s="19" t="s">
        <v>105</v>
      </c>
      <c r="E11" s="19" t="s">
        <v>111</v>
      </c>
      <c r="F11" s="19" t="s">
        <v>6</v>
      </c>
      <c r="G11" s="19" t="s">
        <v>6</v>
      </c>
      <c r="H11" s="19" t="s">
        <v>6</v>
      </c>
      <c r="I11" s="19" t="s">
        <v>6</v>
      </c>
      <c r="J11" s="19" t="s">
        <v>105</v>
      </c>
      <c r="K11" s="19" t="s">
        <v>86</v>
      </c>
      <c r="L11" s="19" t="s">
        <v>6</v>
      </c>
      <c r="M11" s="19" t="s">
        <v>6</v>
      </c>
      <c r="N11" s="19" t="s">
        <v>6</v>
      </c>
      <c r="O11" s="19" t="s">
        <v>6</v>
      </c>
      <c r="P11" s="19" t="s">
        <v>87</v>
      </c>
      <c r="Q11" s="19" t="s">
        <v>112</v>
      </c>
      <c r="R11" s="19" t="s">
        <v>93</v>
      </c>
      <c r="S11" s="19" t="s">
        <v>107</v>
      </c>
      <c r="T11" s="19" t="s">
        <v>103</v>
      </c>
    </row>
    <row r="12" spans="1:21" x14ac:dyDescent="0.2">
      <c r="A12" t="s">
        <v>28</v>
      </c>
      <c r="B12" t="s">
        <v>84</v>
      </c>
      <c r="C12" t="s">
        <v>101</v>
      </c>
      <c r="D12" t="s">
        <v>106</v>
      </c>
      <c r="E12" t="s">
        <v>87</v>
      </c>
      <c r="F12" t="s">
        <v>6</v>
      </c>
      <c r="G12" t="s">
        <v>6</v>
      </c>
      <c r="H12" t="s">
        <v>6</v>
      </c>
      <c r="I12" t="s">
        <v>110</v>
      </c>
      <c r="J12" t="s">
        <v>111</v>
      </c>
      <c r="K12" t="s">
        <v>87</v>
      </c>
      <c r="L12" t="s">
        <v>112</v>
      </c>
      <c r="M12" t="s">
        <v>84</v>
      </c>
      <c r="N12" t="s">
        <v>86</v>
      </c>
      <c r="O12" t="s">
        <v>6</v>
      </c>
      <c r="P12" t="s">
        <v>109</v>
      </c>
      <c r="Q12" t="s">
        <v>6</v>
      </c>
      <c r="R12" t="s">
        <v>86</v>
      </c>
      <c r="S12" t="s">
        <v>113</v>
      </c>
      <c r="T12" t="s">
        <v>103</v>
      </c>
    </row>
    <row r="13" spans="1:21" x14ac:dyDescent="0.2">
      <c r="A13" t="s">
        <v>37</v>
      </c>
      <c r="B13" t="s">
        <v>84</v>
      </c>
      <c r="C13" t="s">
        <v>114</v>
      </c>
      <c r="D13" t="s">
        <v>87</v>
      </c>
      <c r="E13" t="s">
        <v>87</v>
      </c>
      <c r="F13" t="s">
        <v>105</v>
      </c>
      <c r="G13" t="s">
        <v>103</v>
      </c>
      <c r="H13" t="s">
        <v>108</v>
      </c>
      <c r="I13" t="s">
        <v>110</v>
      </c>
      <c r="J13" t="s">
        <v>6</v>
      </c>
      <c r="K13" t="s">
        <v>105</v>
      </c>
      <c r="L13" t="s">
        <v>6</v>
      </c>
      <c r="M13" t="s">
        <v>6</v>
      </c>
      <c r="N13" t="s">
        <v>112</v>
      </c>
      <c r="O13" t="s">
        <v>6</v>
      </c>
      <c r="P13" t="s">
        <v>6</v>
      </c>
      <c r="Q13" t="s">
        <v>6</v>
      </c>
      <c r="R13" t="s">
        <v>115</v>
      </c>
      <c r="S13" t="s">
        <v>115</v>
      </c>
      <c r="T13" t="s">
        <v>112</v>
      </c>
    </row>
    <row r="14" spans="1:21" x14ac:dyDescent="0.2">
      <c r="A14" t="s">
        <v>39</v>
      </c>
      <c r="B14" t="s">
        <v>84</v>
      </c>
      <c r="C14" t="s">
        <v>101</v>
      </c>
      <c r="D14" t="s">
        <v>105</v>
      </c>
      <c r="E14" t="s">
        <v>87</v>
      </c>
      <c r="F14" t="s">
        <v>112</v>
      </c>
      <c r="G14" t="s">
        <v>103</v>
      </c>
      <c r="H14" t="s">
        <v>108</v>
      </c>
      <c r="I14" t="s">
        <v>107</v>
      </c>
      <c r="J14" t="s">
        <v>6</v>
      </c>
      <c r="K14" t="s">
        <v>105</v>
      </c>
      <c r="L14" t="s">
        <v>6</v>
      </c>
      <c r="M14" t="s">
        <v>6</v>
      </c>
      <c r="N14" t="s">
        <v>112</v>
      </c>
      <c r="O14" t="s">
        <v>6</v>
      </c>
      <c r="P14" t="s">
        <v>6</v>
      </c>
      <c r="Q14" t="s">
        <v>6</v>
      </c>
      <c r="R14" t="s">
        <v>115</v>
      </c>
      <c r="S14" t="s">
        <v>115</v>
      </c>
      <c r="T14" t="s">
        <v>110</v>
      </c>
    </row>
    <row r="15" spans="1:21" s="19" customFormat="1" x14ac:dyDescent="0.2">
      <c r="A15" s="19" t="s">
        <v>29</v>
      </c>
      <c r="B15" s="19" t="s">
        <v>84</v>
      </c>
      <c r="C15" s="19" t="s">
        <v>106</v>
      </c>
      <c r="D15" s="19" t="s">
        <v>111</v>
      </c>
      <c r="E15" s="19" t="s">
        <v>87</v>
      </c>
      <c r="F15" s="19" t="s">
        <v>6</v>
      </c>
      <c r="G15" s="19" t="s">
        <v>6</v>
      </c>
      <c r="H15" s="19" t="s">
        <v>6</v>
      </c>
      <c r="I15" s="19" t="s">
        <v>107</v>
      </c>
      <c r="J15" s="19" t="s">
        <v>106</v>
      </c>
      <c r="K15" s="19" t="s">
        <v>87</v>
      </c>
      <c r="L15" s="19" t="s">
        <v>85</v>
      </c>
      <c r="M15" s="19" t="s">
        <v>6</v>
      </c>
      <c r="N15" s="19" t="s">
        <v>85</v>
      </c>
      <c r="O15" s="19" t="s">
        <v>111</v>
      </c>
      <c r="P15" s="19" t="s">
        <v>109</v>
      </c>
      <c r="Q15" s="19" t="s">
        <v>6</v>
      </c>
      <c r="R15" s="19" t="s">
        <v>6</v>
      </c>
      <c r="S15" s="19" t="s">
        <v>103</v>
      </c>
      <c r="T15" s="19" t="s">
        <v>110</v>
      </c>
    </row>
    <row r="16" spans="1:21" x14ac:dyDescent="0.2">
      <c r="A16" t="s">
        <v>30</v>
      </c>
      <c r="B16" t="s">
        <v>84</v>
      </c>
      <c r="C16" t="s">
        <v>107</v>
      </c>
      <c r="D16" t="s">
        <v>108</v>
      </c>
      <c r="E16" t="s">
        <v>87</v>
      </c>
      <c r="F16" t="s">
        <v>6</v>
      </c>
      <c r="G16" t="s">
        <v>6</v>
      </c>
      <c r="H16" t="s">
        <v>6</v>
      </c>
      <c r="I16" t="s">
        <v>85</v>
      </c>
      <c r="J16" t="s">
        <v>112</v>
      </c>
      <c r="K16" t="s">
        <v>87</v>
      </c>
      <c r="L16" t="s">
        <v>105</v>
      </c>
      <c r="M16" t="s">
        <v>6</v>
      </c>
      <c r="N16" t="s">
        <v>85</v>
      </c>
      <c r="O16" t="s">
        <v>6</v>
      </c>
      <c r="P16" t="s">
        <v>107</v>
      </c>
      <c r="Q16" t="s">
        <v>6</v>
      </c>
      <c r="R16" t="s">
        <v>6</v>
      </c>
      <c r="S16" t="s">
        <v>114</v>
      </c>
      <c r="T16" t="s">
        <v>103</v>
      </c>
    </row>
    <row r="17" spans="1:20" s="19" customFormat="1" x14ac:dyDescent="0.2">
      <c r="A17" s="19" t="s">
        <v>26</v>
      </c>
      <c r="B17" s="19" t="s">
        <v>84</v>
      </c>
      <c r="C17" s="19" t="s">
        <v>110</v>
      </c>
      <c r="D17" s="19" t="s">
        <v>87</v>
      </c>
      <c r="E17" s="19" t="s">
        <v>106</v>
      </c>
      <c r="F17" s="19" t="s">
        <v>6</v>
      </c>
      <c r="G17" s="19" t="s">
        <v>6</v>
      </c>
      <c r="H17" s="19" t="s">
        <v>6</v>
      </c>
      <c r="I17" s="19" t="s">
        <v>110</v>
      </c>
      <c r="J17" s="19" t="s">
        <v>113</v>
      </c>
      <c r="K17" s="19" t="s">
        <v>106</v>
      </c>
      <c r="L17" s="19" t="s">
        <v>6</v>
      </c>
      <c r="M17" s="19" t="s">
        <v>6</v>
      </c>
      <c r="N17" s="19" t="s">
        <v>115</v>
      </c>
      <c r="O17" s="19" t="s">
        <v>85</v>
      </c>
      <c r="P17" s="19" t="s">
        <v>110</v>
      </c>
      <c r="Q17" s="19" t="s">
        <v>6</v>
      </c>
      <c r="R17" s="19" t="s">
        <v>6</v>
      </c>
      <c r="S17" s="19" t="s">
        <v>112</v>
      </c>
      <c r="T17" s="19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B28" sqref="B28"/>
    </sheetView>
  </sheetViews>
  <sheetFormatPr baseColWidth="10" defaultRowHeight="16" x14ac:dyDescent="0.2"/>
  <cols>
    <col min="1" max="1" width="13.1640625" bestFit="1" customWidth="1"/>
    <col min="2" max="2" width="28.33203125" bestFit="1" customWidth="1"/>
    <col min="3" max="8" width="4" bestFit="1" customWidth="1"/>
    <col min="9" max="9" width="4" customWidth="1"/>
    <col min="10" max="10" width="1.1640625" style="21" customWidth="1"/>
    <col min="11" max="11" width="5" bestFit="1" customWidth="1"/>
    <col min="12" max="12" width="4" customWidth="1"/>
    <col min="13" max="13" width="1.1640625" style="21" customWidth="1"/>
    <col min="14" max="15" width="4" bestFit="1" customWidth="1"/>
    <col min="16" max="16" width="1.1640625" style="21" customWidth="1"/>
    <col min="17" max="17" width="5" bestFit="1" customWidth="1"/>
    <col min="18" max="18" width="2.33203125" bestFit="1" customWidth="1"/>
    <col min="19" max="19" width="1.1640625" style="21" customWidth="1"/>
    <col min="20" max="24" width="4" bestFit="1" customWidth="1"/>
    <col min="25" max="25" width="1.1640625" style="21" customWidth="1"/>
    <col min="26" max="26" width="5" style="4" bestFit="1" customWidth="1"/>
    <col min="27" max="27" width="2.1640625" style="4" bestFit="1" customWidth="1"/>
    <col min="28" max="28" width="1.6640625" style="4" bestFit="1" customWidth="1"/>
    <col min="29" max="30" width="2.5" bestFit="1" customWidth="1"/>
    <col min="31" max="31" width="1.1640625" style="21" customWidth="1"/>
    <col min="32" max="33" width="4" customWidth="1"/>
    <col min="34" max="36" width="4" bestFit="1" customWidth="1"/>
    <col min="37" max="37" width="11.6640625" bestFit="1" customWidth="1"/>
    <col min="38" max="38" width="8.5" bestFit="1" customWidth="1"/>
  </cols>
  <sheetData>
    <row r="1" spans="1:38" x14ac:dyDescent="0.2">
      <c r="C1" t="s">
        <v>141</v>
      </c>
      <c r="K1" t="s">
        <v>138</v>
      </c>
      <c r="N1" t="s">
        <v>139</v>
      </c>
      <c r="Q1" t="s">
        <v>140</v>
      </c>
      <c r="T1" t="s">
        <v>137</v>
      </c>
      <c r="Z1" s="4" t="s">
        <v>140</v>
      </c>
    </row>
    <row r="2" spans="1:38" x14ac:dyDescent="0.2">
      <c r="C2" t="s">
        <v>118</v>
      </c>
      <c r="K2" t="s">
        <v>129</v>
      </c>
      <c r="N2" t="s">
        <v>119</v>
      </c>
      <c r="Q2" t="s">
        <v>130</v>
      </c>
      <c r="T2" t="s">
        <v>120</v>
      </c>
      <c r="Z2" t="s">
        <v>144</v>
      </c>
      <c r="AF2" t="s">
        <v>145</v>
      </c>
    </row>
    <row r="3" spans="1:38" s="21" customFormat="1" x14ac:dyDescent="0.2">
      <c r="A3" s="21" t="s">
        <v>128</v>
      </c>
      <c r="B3" s="21" t="s">
        <v>79</v>
      </c>
      <c r="C3" s="21" t="s">
        <v>83</v>
      </c>
      <c r="D3" s="21" t="s">
        <v>88</v>
      </c>
      <c r="E3" s="21" t="s">
        <v>89</v>
      </c>
      <c r="F3" s="21" t="s">
        <v>90</v>
      </c>
      <c r="G3" s="21" t="s">
        <v>91</v>
      </c>
      <c r="H3" s="21" t="s">
        <v>92</v>
      </c>
      <c r="I3" s="21" t="s">
        <v>94</v>
      </c>
      <c r="K3" s="21" t="s">
        <v>82</v>
      </c>
      <c r="L3" s="21" t="s">
        <v>83</v>
      </c>
      <c r="N3" s="21" t="s">
        <v>83</v>
      </c>
      <c r="O3" s="21" t="s">
        <v>88</v>
      </c>
      <c r="T3" s="21" t="s">
        <v>83</v>
      </c>
      <c r="U3" s="21" t="s">
        <v>88</v>
      </c>
      <c r="V3" s="21" t="s">
        <v>89</v>
      </c>
      <c r="W3" s="21" t="s">
        <v>90</v>
      </c>
      <c r="X3" s="21" t="s">
        <v>91</v>
      </c>
      <c r="AF3" s="21" t="s">
        <v>121</v>
      </c>
      <c r="AG3" s="21" t="s">
        <v>80</v>
      </c>
      <c r="AH3" s="21" t="s">
        <v>81</v>
      </c>
      <c r="AI3" s="21" t="s">
        <v>82</v>
      </c>
      <c r="AJ3" s="21" t="s">
        <v>83</v>
      </c>
      <c r="AK3" s="21" t="s">
        <v>126</v>
      </c>
      <c r="AL3" s="21" t="s">
        <v>122</v>
      </c>
    </row>
    <row r="4" spans="1:38" x14ac:dyDescent="0.2">
      <c r="A4" s="11" t="s">
        <v>132</v>
      </c>
      <c r="B4" t="s">
        <v>24</v>
      </c>
      <c r="C4" t="s">
        <v>84</v>
      </c>
      <c r="D4" t="s">
        <v>104</v>
      </c>
      <c r="E4" t="s">
        <v>105</v>
      </c>
      <c r="F4" s="23" t="s">
        <v>106</v>
      </c>
      <c r="G4" t="s">
        <v>6</v>
      </c>
      <c r="H4" t="s">
        <v>6</v>
      </c>
      <c r="I4" t="s">
        <v>6</v>
      </c>
      <c r="K4" t="s">
        <v>6</v>
      </c>
      <c r="L4" t="s">
        <v>6</v>
      </c>
      <c r="N4" t="s">
        <v>6</v>
      </c>
      <c r="O4" t="s">
        <v>6</v>
      </c>
      <c r="Q4" t="s">
        <v>84</v>
      </c>
      <c r="R4" t="s">
        <v>6</v>
      </c>
      <c r="T4" t="s">
        <v>104</v>
      </c>
      <c r="U4" s="23" t="s">
        <v>93</v>
      </c>
      <c r="V4" t="s">
        <v>93</v>
      </c>
      <c r="W4" t="s">
        <v>93</v>
      </c>
      <c r="X4" t="s">
        <v>108</v>
      </c>
      <c r="Z4" s="4" t="s">
        <v>6</v>
      </c>
      <c r="AA4" s="4" t="s">
        <v>6</v>
      </c>
      <c r="AB4" s="4" t="s">
        <v>6</v>
      </c>
      <c r="AC4" s="4" t="s">
        <v>6</v>
      </c>
      <c r="AD4" s="4" t="s">
        <v>6</v>
      </c>
      <c r="AF4" t="s">
        <v>6</v>
      </c>
      <c r="AG4" t="s">
        <v>6</v>
      </c>
      <c r="AH4" t="s">
        <v>114</v>
      </c>
      <c r="AI4" t="s">
        <v>114</v>
      </c>
      <c r="AJ4" t="s">
        <v>103</v>
      </c>
      <c r="AK4" t="s">
        <v>127</v>
      </c>
      <c r="AL4" t="s">
        <v>127</v>
      </c>
    </row>
    <row r="5" spans="1:38" x14ac:dyDescent="0.2">
      <c r="A5" s="11" t="s">
        <v>132</v>
      </c>
      <c r="B5" t="s">
        <v>7</v>
      </c>
      <c r="C5" t="s">
        <v>84</v>
      </c>
      <c r="D5" t="s">
        <v>104</v>
      </c>
      <c r="E5" t="s">
        <v>105</v>
      </c>
      <c r="F5" s="23" t="s">
        <v>106</v>
      </c>
      <c r="G5" t="s">
        <v>6</v>
      </c>
      <c r="H5" t="s">
        <v>6</v>
      </c>
      <c r="I5" t="s">
        <v>6</v>
      </c>
      <c r="K5" t="s">
        <v>6</v>
      </c>
      <c r="L5" t="s">
        <v>6</v>
      </c>
      <c r="N5" t="s">
        <v>6</v>
      </c>
      <c r="O5" t="s">
        <v>6</v>
      </c>
      <c r="Q5" t="s">
        <v>84</v>
      </c>
      <c r="R5" t="s">
        <v>6</v>
      </c>
      <c r="T5" t="s">
        <v>104</v>
      </c>
      <c r="U5" s="23" t="s">
        <v>93</v>
      </c>
      <c r="V5" t="s">
        <v>93</v>
      </c>
      <c r="W5" t="s">
        <v>107</v>
      </c>
      <c r="X5" t="s">
        <v>108</v>
      </c>
      <c r="Z5" s="4" t="s">
        <v>6</v>
      </c>
      <c r="AA5" s="4" t="s">
        <v>6</v>
      </c>
      <c r="AB5" s="4" t="s">
        <v>6</v>
      </c>
      <c r="AC5" s="4" t="s">
        <v>6</v>
      </c>
      <c r="AD5" s="4" t="s">
        <v>6</v>
      </c>
      <c r="AF5" t="s">
        <v>6</v>
      </c>
      <c r="AG5" t="s">
        <v>6</v>
      </c>
      <c r="AH5" t="s">
        <v>109</v>
      </c>
      <c r="AI5" t="s">
        <v>93</v>
      </c>
      <c r="AJ5" t="s">
        <v>110</v>
      </c>
      <c r="AK5" t="s">
        <v>127</v>
      </c>
      <c r="AL5" t="s">
        <v>127</v>
      </c>
    </row>
    <row r="6" spans="1:38" x14ac:dyDescent="0.2">
      <c r="A6" s="11" t="s">
        <v>132</v>
      </c>
      <c r="B6" t="s">
        <v>20</v>
      </c>
      <c r="C6" t="s">
        <v>84</v>
      </c>
      <c r="D6" t="s">
        <v>104</v>
      </c>
      <c r="E6" t="s">
        <v>105</v>
      </c>
      <c r="F6" s="23" t="s">
        <v>106</v>
      </c>
      <c r="G6" t="s">
        <v>6</v>
      </c>
      <c r="H6" t="s">
        <v>6</v>
      </c>
      <c r="I6" t="s">
        <v>6</v>
      </c>
      <c r="K6" t="s">
        <v>6</v>
      </c>
      <c r="L6" t="s">
        <v>6</v>
      </c>
      <c r="N6" t="s">
        <v>6</v>
      </c>
      <c r="O6" t="s">
        <v>6</v>
      </c>
      <c r="Q6" t="s">
        <v>84</v>
      </c>
      <c r="R6" t="s">
        <v>6</v>
      </c>
      <c r="T6" t="s">
        <v>104</v>
      </c>
      <c r="U6" s="23" t="s">
        <v>114</v>
      </c>
      <c r="V6" t="s">
        <v>85</v>
      </c>
      <c r="W6" t="s">
        <v>112</v>
      </c>
      <c r="X6" t="s">
        <v>108</v>
      </c>
      <c r="Z6" s="4" t="s">
        <v>6</v>
      </c>
      <c r="AA6" s="4" t="s">
        <v>6</v>
      </c>
      <c r="AB6" s="4" t="s">
        <v>6</v>
      </c>
      <c r="AC6" s="4" t="s">
        <v>6</v>
      </c>
      <c r="AD6" s="4" t="s">
        <v>6</v>
      </c>
      <c r="AF6" t="s">
        <v>6</v>
      </c>
      <c r="AG6" t="s">
        <v>6</v>
      </c>
      <c r="AH6" t="s">
        <v>106</v>
      </c>
      <c r="AI6" t="s">
        <v>109</v>
      </c>
      <c r="AJ6" t="s">
        <v>103</v>
      </c>
      <c r="AK6" t="s">
        <v>131</v>
      </c>
      <c r="AL6" t="s">
        <v>127</v>
      </c>
    </row>
    <row r="7" spans="1:38" x14ac:dyDescent="0.2">
      <c r="A7" s="11" t="s">
        <v>132</v>
      </c>
      <c r="B7" t="s">
        <v>15</v>
      </c>
      <c r="C7" t="s">
        <v>84</v>
      </c>
      <c r="D7" t="s">
        <v>104</v>
      </c>
      <c r="E7" t="s">
        <v>105</v>
      </c>
      <c r="F7" s="23" t="s">
        <v>106</v>
      </c>
      <c r="G7" t="s">
        <v>6</v>
      </c>
      <c r="H7" t="s">
        <v>6</v>
      </c>
      <c r="I7" t="s">
        <v>6</v>
      </c>
      <c r="K7" t="s">
        <v>6</v>
      </c>
      <c r="L7" t="s">
        <v>6</v>
      </c>
      <c r="N7" t="s">
        <v>6</v>
      </c>
      <c r="O7" t="s">
        <v>6</v>
      </c>
      <c r="Q7" t="s">
        <v>84</v>
      </c>
      <c r="R7" t="s">
        <v>6</v>
      </c>
      <c r="T7" t="s">
        <v>104</v>
      </c>
      <c r="U7" s="23" t="s">
        <v>114</v>
      </c>
      <c r="V7" t="s">
        <v>85</v>
      </c>
      <c r="W7" t="s">
        <v>85</v>
      </c>
      <c r="X7" t="s">
        <v>108</v>
      </c>
      <c r="Z7" s="4" t="s">
        <v>6</v>
      </c>
      <c r="AA7" s="4" t="s">
        <v>6</v>
      </c>
      <c r="AB7" s="4" t="s">
        <v>6</v>
      </c>
      <c r="AC7" s="4" t="s">
        <v>6</v>
      </c>
      <c r="AD7" s="4" t="s">
        <v>6</v>
      </c>
      <c r="AF7" t="s">
        <v>6</v>
      </c>
      <c r="AG7" t="s">
        <v>6</v>
      </c>
      <c r="AH7" t="s">
        <v>84</v>
      </c>
      <c r="AI7" t="s">
        <v>109</v>
      </c>
      <c r="AJ7" t="s">
        <v>103</v>
      </c>
      <c r="AK7" t="s">
        <v>127</v>
      </c>
      <c r="AL7" t="s">
        <v>127</v>
      </c>
    </row>
    <row r="8" spans="1:38" x14ac:dyDescent="0.2">
      <c r="A8" s="11" t="s">
        <v>132</v>
      </c>
      <c r="B8" s="4" t="s">
        <v>25</v>
      </c>
      <c r="C8" s="4" t="s">
        <v>84</v>
      </c>
      <c r="D8" s="4" t="s">
        <v>85</v>
      </c>
      <c r="E8" s="4" t="s">
        <v>105</v>
      </c>
      <c r="F8" s="4" t="s">
        <v>106</v>
      </c>
      <c r="G8" s="4" t="s">
        <v>6</v>
      </c>
      <c r="H8" s="4" t="s">
        <v>6</v>
      </c>
      <c r="I8" s="4" t="s">
        <v>6</v>
      </c>
      <c r="K8" s="4" t="s">
        <v>6</v>
      </c>
      <c r="L8" s="4" t="s">
        <v>6</v>
      </c>
      <c r="N8" s="4" t="s">
        <v>6</v>
      </c>
      <c r="O8" s="4" t="s">
        <v>6</v>
      </c>
      <c r="Q8" s="4" t="s">
        <v>84</v>
      </c>
      <c r="R8" s="4" t="s">
        <v>6</v>
      </c>
      <c r="T8" s="4" t="s">
        <v>104</v>
      </c>
      <c r="U8" s="4" t="s">
        <v>104</v>
      </c>
      <c r="V8" s="4" t="s">
        <v>85</v>
      </c>
      <c r="W8" s="4" t="s">
        <v>101</v>
      </c>
      <c r="X8" s="4" t="s">
        <v>101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F8" s="4" t="s">
        <v>6</v>
      </c>
      <c r="AG8" s="4" t="s">
        <v>6</v>
      </c>
      <c r="AH8" s="4" t="s">
        <v>85</v>
      </c>
      <c r="AI8" s="4" t="s">
        <v>85</v>
      </c>
      <c r="AJ8" s="4" t="s">
        <v>103</v>
      </c>
      <c r="AK8" s="19" t="s">
        <v>131</v>
      </c>
      <c r="AL8" s="19" t="s">
        <v>131</v>
      </c>
    </row>
    <row r="9" spans="1:38" x14ac:dyDescent="0.2">
      <c r="A9" s="25" t="s">
        <v>135</v>
      </c>
      <c r="B9" s="4" t="s">
        <v>44</v>
      </c>
      <c r="C9" t="s">
        <v>84</v>
      </c>
      <c r="D9" t="s">
        <v>86</v>
      </c>
      <c r="E9" t="s">
        <v>105</v>
      </c>
      <c r="F9" s="23" t="s">
        <v>87</v>
      </c>
      <c r="G9" t="s">
        <v>6</v>
      </c>
      <c r="H9" t="s">
        <v>6</v>
      </c>
      <c r="I9" t="s">
        <v>6</v>
      </c>
      <c r="K9" t="s">
        <v>6</v>
      </c>
      <c r="L9" t="s">
        <v>6</v>
      </c>
      <c r="N9" t="s">
        <v>6</v>
      </c>
      <c r="O9" t="s">
        <v>6</v>
      </c>
      <c r="Q9" t="s">
        <v>84</v>
      </c>
      <c r="R9" t="s">
        <v>86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Z9" s="4" t="s">
        <v>6</v>
      </c>
      <c r="AA9" s="4" t="s">
        <v>6</v>
      </c>
      <c r="AB9" s="4" t="s">
        <v>6</v>
      </c>
      <c r="AC9" s="4" t="s">
        <v>6</v>
      </c>
      <c r="AD9" s="4" t="s">
        <v>6</v>
      </c>
      <c r="AF9" s="23" t="s">
        <v>87</v>
      </c>
      <c r="AG9" t="s">
        <v>86</v>
      </c>
      <c r="AH9" t="s">
        <v>84</v>
      </c>
      <c r="AI9" t="s">
        <v>85</v>
      </c>
      <c r="AJ9" t="s">
        <v>101</v>
      </c>
      <c r="AK9" t="s">
        <v>131</v>
      </c>
      <c r="AL9" t="s">
        <v>127</v>
      </c>
    </row>
    <row r="10" spans="1:38" x14ac:dyDescent="0.2">
      <c r="A10" s="25" t="s">
        <v>135</v>
      </c>
      <c r="B10" t="s">
        <v>42</v>
      </c>
      <c r="C10" t="s">
        <v>84</v>
      </c>
      <c r="D10" t="s">
        <v>86</v>
      </c>
      <c r="E10" t="s">
        <v>105</v>
      </c>
      <c r="F10" s="23" t="s">
        <v>87</v>
      </c>
      <c r="G10" t="s">
        <v>6</v>
      </c>
      <c r="H10" t="s">
        <v>6</v>
      </c>
      <c r="I10" t="s">
        <v>6</v>
      </c>
      <c r="K10" t="s">
        <v>6</v>
      </c>
      <c r="L10" t="s">
        <v>6</v>
      </c>
      <c r="N10" t="s">
        <v>6</v>
      </c>
      <c r="O10" t="s">
        <v>6</v>
      </c>
      <c r="Q10" t="s">
        <v>109</v>
      </c>
      <c r="R10" t="s">
        <v>86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Z10" s="4" t="s">
        <v>6</v>
      </c>
      <c r="AA10" s="4" t="s">
        <v>6</v>
      </c>
      <c r="AB10" s="4" t="s">
        <v>6</v>
      </c>
      <c r="AC10" s="4" t="s">
        <v>6</v>
      </c>
      <c r="AD10" s="4" t="s">
        <v>6</v>
      </c>
      <c r="AF10" s="23" t="s">
        <v>87</v>
      </c>
      <c r="AG10" t="s">
        <v>86</v>
      </c>
      <c r="AH10" t="s">
        <v>84</v>
      </c>
      <c r="AI10" t="s">
        <v>85</v>
      </c>
      <c r="AJ10" t="s">
        <v>101</v>
      </c>
      <c r="AK10" t="s">
        <v>131</v>
      </c>
      <c r="AL10" t="s">
        <v>127</v>
      </c>
    </row>
    <row r="11" spans="1:38" x14ac:dyDescent="0.2">
      <c r="A11" s="26" t="s">
        <v>134</v>
      </c>
      <c r="B11" t="s">
        <v>22</v>
      </c>
      <c r="C11" t="s">
        <v>84</v>
      </c>
      <c r="D11" t="s">
        <v>86</v>
      </c>
      <c r="E11" t="s">
        <v>105</v>
      </c>
      <c r="F11" s="23" t="s">
        <v>111</v>
      </c>
      <c r="G11" t="s">
        <v>6</v>
      </c>
      <c r="H11" t="s">
        <v>6</v>
      </c>
      <c r="I11" t="s">
        <v>6</v>
      </c>
      <c r="K11" t="s">
        <v>6</v>
      </c>
      <c r="L11" t="s">
        <v>6</v>
      </c>
      <c r="N11" t="s">
        <v>6</v>
      </c>
      <c r="O11" t="s">
        <v>6</v>
      </c>
      <c r="Q11" t="s">
        <v>105</v>
      </c>
      <c r="R11" s="24" t="s">
        <v>86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Z11" s="4" t="s">
        <v>6</v>
      </c>
      <c r="AA11" s="4" t="s">
        <v>6</v>
      </c>
      <c r="AB11" s="4" t="s">
        <v>6</v>
      </c>
      <c r="AC11" s="4" t="s">
        <v>6</v>
      </c>
      <c r="AD11" s="4" t="s">
        <v>6</v>
      </c>
      <c r="AF11" s="23" t="s">
        <v>87</v>
      </c>
      <c r="AG11" t="s">
        <v>112</v>
      </c>
      <c r="AH11" t="s">
        <v>93</v>
      </c>
      <c r="AI11" t="s">
        <v>107</v>
      </c>
      <c r="AJ11" t="s">
        <v>103</v>
      </c>
      <c r="AK11" t="s">
        <v>127</v>
      </c>
      <c r="AL11" t="s">
        <v>127</v>
      </c>
    </row>
    <row r="12" spans="1:38" x14ac:dyDescent="0.2">
      <c r="A12" s="26" t="s">
        <v>134</v>
      </c>
      <c r="B12" s="4" t="s">
        <v>27</v>
      </c>
      <c r="C12" s="4" t="s">
        <v>84</v>
      </c>
      <c r="D12" s="4" t="s">
        <v>84</v>
      </c>
      <c r="E12" s="4" t="s">
        <v>105</v>
      </c>
      <c r="F12" s="4" t="s">
        <v>111</v>
      </c>
      <c r="G12" s="4" t="s">
        <v>6</v>
      </c>
      <c r="H12" s="4" t="s">
        <v>6</v>
      </c>
      <c r="I12" s="4" t="s">
        <v>6</v>
      </c>
      <c r="K12" s="4" t="s">
        <v>6</v>
      </c>
      <c r="L12" s="4" t="s">
        <v>6</v>
      </c>
      <c r="N12" s="4" t="s">
        <v>6</v>
      </c>
      <c r="O12" s="4" t="s">
        <v>6</v>
      </c>
      <c r="Q12" s="4" t="s">
        <v>105</v>
      </c>
      <c r="R12" s="4" t="s">
        <v>86</v>
      </c>
      <c r="T12" s="4" t="s">
        <v>6</v>
      </c>
      <c r="U12" s="4" t="s">
        <v>6</v>
      </c>
      <c r="V12" s="4" t="s">
        <v>6</v>
      </c>
      <c r="W12" s="4" t="s">
        <v>6</v>
      </c>
      <c r="X12" s="4" t="s">
        <v>6</v>
      </c>
      <c r="Z12" s="4" t="s">
        <v>6</v>
      </c>
      <c r="AA12" s="4" t="s">
        <v>6</v>
      </c>
      <c r="AB12" s="4" t="s">
        <v>6</v>
      </c>
      <c r="AC12" s="4" t="s">
        <v>6</v>
      </c>
      <c r="AD12" s="4"/>
      <c r="AF12" s="4" t="s">
        <v>87</v>
      </c>
      <c r="AG12" s="4" t="s">
        <v>112</v>
      </c>
      <c r="AH12" s="4" t="s">
        <v>93</v>
      </c>
      <c r="AI12" s="4" t="s">
        <v>107</v>
      </c>
      <c r="AJ12" s="4" t="s">
        <v>103</v>
      </c>
      <c r="AK12" s="19" t="s">
        <v>131</v>
      </c>
      <c r="AL12" s="19" t="s">
        <v>131</v>
      </c>
    </row>
    <row r="13" spans="1:38" x14ac:dyDescent="0.2">
      <c r="A13" s="27" t="s">
        <v>133</v>
      </c>
      <c r="B13" t="s">
        <v>37</v>
      </c>
      <c r="C13" t="s">
        <v>84</v>
      </c>
      <c r="D13" t="s">
        <v>114</v>
      </c>
      <c r="E13" t="s">
        <v>87</v>
      </c>
      <c r="F13" s="22" t="s">
        <v>87</v>
      </c>
      <c r="G13" t="s">
        <v>6</v>
      </c>
      <c r="H13" t="s">
        <v>6</v>
      </c>
      <c r="I13" t="s">
        <v>6</v>
      </c>
      <c r="K13" t="s">
        <v>105</v>
      </c>
      <c r="L13" t="s">
        <v>103</v>
      </c>
      <c r="N13" s="23" t="s">
        <v>108</v>
      </c>
      <c r="O13" t="s">
        <v>110</v>
      </c>
      <c r="Q13" t="s">
        <v>6</v>
      </c>
      <c r="R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Z13" s="4" t="s">
        <v>6</v>
      </c>
      <c r="AA13" s="4" t="s">
        <v>6</v>
      </c>
      <c r="AB13" s="4" t="s">
        <v>6</v>
      </c>
      <c r="AC13" s="4" t="s">
        <v>6</v>
      </c>
      <c r="AD13" s="4" t="s">
        <v>6</v>
      </c>
      <c r="AF13" s="22" t="s">
        <v>105</v>
      </c>
      <c r="AG13" t="s">
        <v>112</v>
      </c>
      <c r="AH13" t="s">
        <v>115</v>
      </c>
      <c r="AI13" t="s">
        <v>115</v>
      </c>
      <c r="AJ13" t="s">
        <v>112</v>
      </c>
      <c r="AK13" t="s">
        <v>127</v>
      </c>
      <c r="AL13" t="s">
        <v>127</v>
      </c>
    </row>
    <row r="14" spans="1:38" x14ac:dyDescent="0.2">
      <c r="A14" s="27" t="s">
        <v>133</v>
      </c>
      <c r="B14" t="s">
        <v>39</v>
      </c>
      <c r="C14" t="s">
        <v>84</v>
      </c>
      <c r="D14" t="s">
        <v>101</v>
      </c>
      <c r="E14" t="s">
        <v>105</v>
      </c>
      <c r="F14" s="22" t="s">
        <v>87</v>
      </c>
      <c r="G14" t="s">
        <v>6</v>
      </c>
      <c r="H14" t="s">
        <v>6</v>
      </c>
      <c r="I14" t="s">
        <v>6</v>
      </c>
      <c r="K14" s="22" t="s">
        <v>112</v>
      </c>
      <c r="L14" t="s">
        <v>103</v>
      </c>
      <c r="N14" s="23" t="s">
        <v>108</v>
      </c>
      <c r="O14" t="s">
        <v>107</v>
      </c>
      <c r="Q14" t="s">
        <v>6</v>
      </c>
      <c r="R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Z14" s="4" t="s">
        <v>6</v>
      </c>
      <c r="AA14" s="4" t="s">
        <v>6</v>
      </c>
      <c r="AB14" s="4" t="s">
        <v>6</v>
      </c>
      <c r="AC14" s="4" t="s">
        <v>6</v>
      </c>
      <c r="AD14" s="4" t="s">
        <v>6</v>
      </c>
      <c r="AF14" s="22" t="s">
        <v>105</v>
      </c>
      <c r="AG14" t="s">
        <v>112</v>
      </c>
      <c r="AH14" t="s">
        <v>115</v>
      </c>
      <c r="AI14" t="s">
        <v>115</v>
      </c>
      <c r="AJ14" t="s">
        <v>110</v>
      </c>
      <c r="AK14" t="s">
        <v>127</v>
      </c>
      <c r="AL14" t="s">
        <v>127</v>
      </c>
    </row>
    <row r="15" spans="1:38" x14ac:dyDescent="0.2">
      <c r="A15" s="11" t="s">
        <v>132</v>
      </c>
      <c r="B15" s="4" t="s">
        <v>26</v>
      </c>
      <c r="C15" s="4" t="s">
        <v>84</v>
      </c>
      <c r="D15" s="4" t="s">
        <v>110</v>
      </c>
      <c r="E15" s="4" t="s">
        <v>87</v>
      </c>
      <c r="F15" s="4" t="s">
        <v>106</v>
      </c>
      <c r="G15" s="4" t="s">
        <v>110</v>
      </c>
      <c r="H15" s="4" t="s">
        <v>113</v>
      </c>
      <c r="I15" s="4" t="s">
        <v>106</v>
      </c>
      <c r="K15" s="4" t="s">
        <v>6</v>
      </c>
      <c r="L15" s="4" t="s">
        <v>6</v>
      </c>
      <c r="N15" s="4" t="s">
        <v>6</v>
      </c>
      <c r="O15" s="4" t="s">
        <v>6</v>
      </c>
      <c r="Q15" s="4" t="s">
        <v>6</v>
      </c>
      <c r="R15" s="4" t="s">
        <v>6</v>
      </c>
      <c r="T15" s="4" t="s">
        <v>6</v>
      </c>
      <c r="U15" s="4" t="s">
        <v>6</v>
      </c>
      <c r="V15" s="4" t="s">
        <v>6</v>
      </c>
      <c r="W15" s="4" t="s">
        <v>6</v>
      </c>
      <c r="X15" s="4" t="s">
        <v>6</v>
      </c>
      <c r="Z15" s="4" t="s">
        <v>115</v>
      </c>
      <c r="AA15" s="4" t="s">
        <v>85</v>
      </c>
      <c r="AB15" s="4" t="s">
        <v>6</v>
      </c>
      <c r="AC15" s="4" t="s">
        <v>110</v>
      </c>
      <c r="AD15" s="4" t="s">
        <v>112</v>
      </c>
      <c r="AF15" s="4" t="s">
        <v>6</v>
      </c>
      <c r="AG15" s="4" t="s">
        <v>6</v>
      </c>
      <c r="AH15" s="4" t="s">
        <v>6</v>
      </c>
      <c r="AI15" s="4" t="s">
        <v>6</v>
      </c>
      <c r="AJ15" s="4" t="s">
        <v>103</v>
      </c>
      <c r="AK15" s="19" t="s">
        <v>131</v>
      </c>
      <c r="AL15" s="19" t="s">
        <v>131</v>
      </c>
    </row>
    <row r="16" spans="1:38" x14ac:dyDescent="0.2">
      <c r="A16" s="11" t="s">
        <v>132</v>
      </c>
      <c r="B16" t="s">
        <v>35</v>
      </c>
      <c r="C16" t="s">
        <v>84</v>
      </c>
      <c r="D16" t="s">
        <v>86</v>
      </c>
      <c r="E16" t="s">
        <v>87</v>
      </c>
      <c r="F16" s="23" t="s">
        <v>87</v>
      </c>
      <c r="G16" t="s">
        <v>85</v>
      </c>
      <c r="H16" t="s">
        <v>93</v>
      </c>
      <c r="I16" s="23" t="s">
        <v>87</v>
      </c>
      <c r="K16" t="s">
        <v>6</v>
      </c>
      <c r="L16" t="s">
        <v>6</v>
      </c>
      <c r="N16" t="s">
        <v>6</v>
      </c>
      <c r="O16" t="s">
        <v>6</v>
      </c>
      <c r="Q16" t="s">
        <v>6</v>
      </c>
      <c r="R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Z16" s="23" t="s">
        <v>85</v>
      </c>
      <c r="AA16" t="s">
        <v>85</v>
      </c>
      <c r="AB16" s="4" t="s">
        <v>6</v>
      </c>
      <c r="AC16" t="s">
        <v>101</v>
      </c>
      <c r="AD16" t="s">
        <v>85</v>
      </c>
      <c r="AF16" t="s">
        <v>6</v>
      </c>
      <c r="AG16" t="s">
        <v>6</v>
      </c>
      <c r="AH16" t="s">
        <v>6</v>
      </c>
      <c r="AI16" t="s">
        <v>6</v>
      </c>
      <c r="AJ16" t="s">
        <v>103</v>
      </c>
      <c r="AK16" t="s">
        <v>131</v>
      </c>
      <c r="AL16" t="s">
        <v>127</v>
      </c>
    </row>
    <row r="17" spans="1:40" x14ac:dyDescent="0.2">
      <c r="A17" s="28" t="s">
        <v>136</v>
      </c>
      <c r="B17" t="s">
        <v>28</v>
      </c>
      <c r="C17" t="s">
        <v>84</v>
      </c>
      <c r="D17" t="s">
        <v>101</v>
      </c>
      <c r="E17" t="s">
        <v>106</v>
      </c>
      <c r="F17" s="23" t="s">
        <v>87</v>
      </c>
      <c r="G17" t="s">
        <v>110</v>
      </c>
      <c r="H17" t="s">
        <v>111</v>
      </c>
      <c r="I17" s="23" t="s">
        <v>87</v>
      </c>
      <c r="K17" t="s">
        <v>6</v>
      </c>
      <c r="L17" t="s">
        <v>6</v>
      </c>
      <c r="N17" t="s">
        <v>6</v>
      </c>
      <c r="O17" t="s">
        <v>6</v>
      </c>
      <c r="Q17" t="s">
        <v>6</v>
      </c>
      <c r="R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Z17" s="23" t="s">
        <v>112</v>
      </c>
      <c r="AA17" t="s">
        <v>84</v>
      </c>
      <c r="AB17" s="4" t="s">
        <v>6</v>
      </c>
      <c r="AC17" t="s">
        <v>86</v>
      </c>
      <c r="AD17" t="s">
        <v>109</v>
      </c>
      <c r="AF17" t="s">
        <v>6</v>
      </c>
      <c r="AG17" t="s">
        <v>6</v>
      </c>
      <c r="AH17" t="s">
        <v>86</v>
      </c>
      <c r="AI17" t="s">
        <v>113</v>
      </c>
      <c r="AJ17" t="s">
        <v>103</v>
      </c>
      <c r="AK17" t="s">
        <v>127</v>
      </c>
      <c r="AL17" t="s">
        <v>127</v>
      </c>
    </row>
    <row r="18" spans="1:40" x14ac:dyDescent="0.2">
      <c r="A18" s="28" t="s">
        <v>136</v>
      </c>
      <c r="B18" s="4" t="s">
        <v>29</v>
      </c>
      <c r="C18" s="4" t="s">
        <v>84</v>
      </c>
      <c r="D18" s="4" t="s">
        <v>106</v>
      </c>
      <c r="E18" s="4" t="s">
        <v>111</v>
      </c>
      <c r="F18" s="4" t="s">
        <v>87</v>
      </c>
      <c r="G18" s="4" t="s">
        <v>107</v>
      </c>
      <c r="H18" s="4" t="s">
        <v>106</v>
      </c>
      <c r="I18" s="4" t="s">
        <v>87</v>
      </c>
      <c r="K18" s="4" t="s">
        <v>6</v>
      </c>
      <c r="L18" s="4" t="s">
        <v>6</v>
      </c>
      <c r="N18" s="4" t="s">
        <v>6</v>
      </c>
      <c r="O18" s="4" t="s">
        <v>6</v>
      </c>
      <c r="Q18" s="4" t="s">
        <v>6</v>
      </c>
      <c r="R18" s="4" t="s">
        <v>6</v>
      </c>
      <c r="T18" s="4" t="s">
        <v>6</v>
      </c>
      <c r="U18" s="4" t="s">
        <v>6</v>
      </c>
      <c r="V18" s="4" t="s">
        <v>6</v>
      </c>
      <c r="W18" s="4" t="s">
        <v>6</v>
      </c>
      <c r="X18" s="4" t="s">
        <v>6</v>
      </c>
      <c r="Z18" s="4" t="s">
        <v>85</v>
      </c>
      <c r="AA18" s="4" t="s">
        <v>85</v>
      </c>
      <c r="AB18" s="4" t="s">
        <v>111</v>
      </c>
      <c r="AC18" s="4" t="s">
        <v>109</v>
      </c>
      <c r="AD18" s="4" t="s">
        <v>103</v>
      </c>
      <c r="AF18" s="4" t="s">
        <v>6</v>
      </c>
      <c r="AG18" s="4" t="s">
        <v>6</v>
      </c>
      <c r="AH18" s="4" t="s">
        <v>6</v>
      </c>
      <c r="AI18" s="4" t="s">
        <v>6</v>
      </c>
      <c r="AJ18" s="4" t="s">
        <v>110</v>
      </c>
      <c r="AK18" s="19" t="s">
        <v>131</v>
      </c>
      <c r="AL18" s="19" t="s">
        <v>131</v>
      </c>
      <c r="AN18" s="4"/>
    </row>
    <row r="19" spans="1:40" x14ac:dyDescent="0.2">
      <c r="A19" s="28" t="s">
        <v>136</v>
      </c>
      <c r="B19" t="s">
        <v>30</v>
      </c>
      <c r="C19" t="s">
        <v>84</v>
      </c>
      <c r="D19" t="s">
        <v>107</v>
      </c>
      <c r="E19" t="s">
        <v>108</v>
      </c>
      <c r="F19" s="23" t="s">
        <v>87</v>
      </c>
      <c r="G19" t="s">
        <v>85</v>
      </c>
      <c r="H19" t="s">
        <v>112</v>
      </c>
      <c r="I19" s="23" t="s">
        <v>87</v>
      </c>
      <c r="K19" t="s">
        <v>6</v>
      </c>
      <c r="L19" t="s">
        <v>6</v>
      </c>
      <c r="N19" t="s">
        <v>6</v>
      </c>
      <c r="O19" t="s">
        <v>6</v>
      </c>
      <c r="Q19" t="s">
        <v>6</v>
      </c>
      <c r="R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Z19" t="s">
        <v>105</v>
      </c>
      <c r="AA19" t="s">
        <v>85</v>
      </c>
      <c r="AB19" s="4" t="s">
        <v>6</v>
      </c>
      <c r="AC19" t="s">
        <v>107</v>
      </c>
      <c r="AD19" t="s">
        <v>114</v>
      </c>
      <c r="AF19" t="s">
        <v>6</v>
      </c>
      <c r="AG19" t="s">
        <v>6</v>
      </c>
      <c r="AH19" t="s">
        <v>6</v>
      </c>
      <c r="AI19" t="s">
        <v>6</v>
      </c>
      <c r="AJ19" t="s">
        <v>103</v>
      </c>
      <c r="AK19" t="s">
        <v>131</v>
      </c>
      <c r="AL19" t="s">
        <v>127</v>
      </c>
    </row>
    <row r="24" spans="1:40" x14ac:dyDescent="0.2">
      <c r="B24" t="s">
        <v>142</v>
      </c>
    </row>
    <row r="25" spans="1:40" x14ac:dyDescent="0.2">
      <c r="B25" t="s">
        <v>143</v>
      </c>
    </row>
    <row r="26" spans="1:40" x14ac:dyDescent="0.2">
      <c r="B26" t="s">
        <v>146</v>
      </c>
    </row>
    <row r="27" spans="1:40" x14ac:dyDescent="0.2">
      <c r="B27" t="s">
        <v>147</v>
      </c>
    </row>
  </sheetData>
  <conditionalFormatting sqref="AK4:AL19">
    <cfRule type="containsText" dxfId="1" priority="1" operator="containsText" text="yes">
      <formula>NOT(ISERROR(SEARCH("yes",AK4)))</formula>
    </cfRule>
    <cfRule type="containsText" dxfId="0" priority="2" operator="containsText" text="no">
      <formula>NOT(ISERROR(SEARCH("no",AK4)))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122</v>
      </c>
      <c r="B1" t="s">
        <v>79</v>
      </c>
    </row>
    <row r="2" spans="1:4" x14ac:dyDescent="0.2">
      <c r="A2" t="s">
        <v>123</v>
      </c>
      <c r="B2" t="s">
        <v>37</v>
      </c>
      <c r="C2" t="s">
        <v>124</v>
      </c>
      <c r="D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xtal_annotation</vt:lpstr>
      <vt:lpstr>wt</vt:lpstr>
      <vt:lpstr>B1</vt:lpstr>
      <vt:lpstr>Sheet1</vt:lpstr>
      <vt:lpstr>ligand_alignment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2019-08-08T14:40:34Z</dcterms:modified>
</cp:coreProperties>
</file>